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sebwr\Public First Dropbox\Policy and Research Team\Polling\Client Tables\AWS EU - Digital Decade\Italy\Final Data\Consumer\"/>
    </mc:Choice>
  </mc:AlternateContent>
  <xr:revisionPtr revIDLastSave="0" documentId="13_ncr:1_{EE9FF467-C0AA-4529-8F98-40D96F5FD9EC}" xr6:coauthVersionLast="47" xr6:coauthVersionMax="47" xr10:uidLastSave="{00000000-0000-0000-0000-000000000000}"/>
  <bookViews>
    <workbookView xWindow="-93" yWindow="-93" windowWidth="25786" windowHeight="13986" activeTab="1"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22" i="169" l="1"/>
  <c r="B22" i="168"/>
  <c r="B22" i="167"/>
  <c r="B21" i="166"/>
  <c r="B19" i="165"/>
  <c r="B19" i="164"/>
  <c r="B19" i="163"/>
  <c r="B19" i="162"/>
  <c r="B19" i="161"/>
  <c r="B22" i="160"/>
  <c r="B22" i="159"/>
  <c r="B22" i="158"/>
  <c r="B22" i="157"/>
  <c r="B22" i="156"/>
  <c r="B22" i="155"/>
  <c r="B22" i="154"/>
  <c r="B25" i="153"/>
  <c r="B26" i="152"/>
  <c r="B17" i="151"/>
  <c r="B17" i="150"/>
  <c r="B17" i="149"/>
  <c r="B17" i="148"/>
  <c r="B17" i="147"/>
  <c r="B17" i="146"/>
  <c r="B17" i="145"/>
  <c r="B17" i="144"/>
  <c r="B17" i="143"/>
  <c r="B17" i="142"/>
  <c r="B17" i="141"/>
  <c r="B17" i="140"/>
  <c r="B17" i="139"/>
  <c r="B17" i="138"/>
  <c r="B17" i="137"/>
  <c r="B17" i="136"/>
  <c r="B17" i="135"/>
  <c r="B17" i="134"/>
  <c r="B17" i="133"/>
  <c r="B17" i="132"/>
  <c r="B17" i="131"/>
  <c r="B17" i="130"/>
  <c r="B17" i="129"/>
  <c r="B17" i="128"/>
  <c r="B17" i="127"/>
  <c r="B17" i="126"/>
  <c r="B17" i="125"/>
  <c r="B17" i="124"/>
  <c r="B19" i="123"/>
  <c r="B15" i="122"/>
  <c r="B18" i="121"/>
  <c r="B18" i="120"/>
  <c r="B18" i="119"/>
  <c r="B18" i="118"/>
  <c r="B18" i="117"/>
  <c r="B18" i="116"/>
  <c r="B18" i="115"/>
  <c r="B18" i="114"/>
  <c r="B18" i="113"/>
  <c r="B22" i="112"/>
  <c r="B22" i="111"/>
  <c r="B23" i="110"/>
  <c r="B23" i="109"/>
  <c r="B17" i="108"/>
  <c r="B16" i="107"/>
  <c r="B16" i="106"/>
  <c r="B17" i="105"/>
  <c r="B17" i="104"/>
  <c r="B17" i="103"/>
  <c r="B17" i="102"/>
  <c r="B17" i="101"/>
  <c r="B17" i="100"/>
  <c r="B17" i="99"/>
  <c r="B18" i="98"/>
  <c r="B18" i="97"/>
  <c r="B18" i="96"/>
  <c r="B18" i="95"/>
  <c r="B18" i="94"/>
  <c r="B18" i="93"/>
  <c r="B18" i="92"/>
  <c r="B18" i="91"/>
  <c r="B18" i="90"/>
  <c r="B18" i="89"/>
  <c r="B18" i="88"/>
  <c r="B18" i="87"/>
  <c r="B18" i="86"/>
  <c r="B18" i="85"/>
  <c r="B19" i="84"/>
  <c r="B22" i="83"/>
  <c r="B22" i="82"/>
  <c r="B22" i="81"/>
  <c r="B22" i="80"/>
  <c r="B22" i="79"/>
  <c r="B22" i="78"/>
  <c r="B22" i="77"/>
  <c r="B22" i="76"/>
  <c r="B22" i="75"/>
  <c r="B22" i="74"/>
  <c r="B22" i="73"/>
  <c r="B22" i="72"/>
  <c r="B22" i="71"/>
  <c r="B22" i="70"/>
  <c r="B22" i="69"/>
  <c r="B22" i="68"/>
  <c r="B25" i="67"/>
  <c r="B25" i="66"/>
  <c r="B23" i="65"/>
  <c r="B16" i="64"/>
  <c r="B16" i="63"/>
  <c r="B16" i="62"/>
  <c r="B16" i="61"/>
  <c r="B16" i="60"/>
  <c r="B16" i="59"/>
  <c r="B16" i="58"/>
  <c r="B16" i="57"/>
  <c r="B16" i="56"/>
  <c r="B16" i="55"/>
  <c r="B16" i="54"/>
  <c r="B16" i="53"/>
  <c r="B16" i="52"/>
  <c r="B16" i="51"/>
  <c r="B16" i="50"/>
  <c r="B16" i="49"/>
  <c r="B16" i="48"/>
  <c r="B16" i="47"/>
  <c r="B16" i="46"/>
  <c r="B16" i="45"/>
  <c r="B16" i="44"/>
  <c r="B16" i="43"/>
  <c r="B16" i="42"/>
  <c r="B22" i="41"/>
  <c r="B22" i="40"/>
  <c r="B22" i="39"/>
  <c r="B22" i="38"/>
  <c r="B22" i="37"/>
  <c r="B22" i="36"/>
  <c r="B22" i="35"/>
  <c r="B22" i="34"/>
  <c r="B22" i="33"/>
  <c r="B22" i="32"/>
  <c r="B22" i="31"/>
  <c r="B22" i="30"/>
  <c r="B22" i="29"/>
  <c r="B22" i="28"/>
  <c r="B22" i="27"/>
  <c r="B22" i="26"/>
  <c r="B22" i="25"/>
  <c r="B22" i="24"/>
  <c r="B20" i="23"/>
  <c r="B27" i="22"/>
  <c r="B27" i="21"/>
  <c r="B22" i="20"/>
  <c r="B22" i="19"/>
  <c r="B22" i="18"/>
  <c r="B22" i="17"/>
  <c r="B28" i="16"/>
  <c r="B17" i="15"/>
  <c r="B22" i="14"/>
  <c r="B17" i="13"/>
  <c r="B22" i="12"/>
  <c r="B19" i="11"/>
  <c r="B19" i="10"/>
  <c r="B19" i="9"/>
  <c r="B19" i="8"/>
  <c r="B25" i="7"/>
  <c r="B25" i="6"/>
  <c r="B18" i="5"/>
  <c r="B20" i="4"/>
  <c r="E174" i="2"/>
  <c r="D174" i="2"/>
  <c r="E173" i="2"/>
  <c r="D173" i="2"/>
  <c r="E172" i="2"/>
  <c r="D172" i="2"/>
  <c r="E171" i="2"/>
  <c r="D171" i="2"/>
  <c r="E170" i="2"/>
  <c r="D170" i="2"/>
  <c r="E169" i="2"/>
  <c r="D169" i="2"/>
  <c r="E168" i="2"/>
  <c r="D168" i="2"/>
  <c r="E167" i="2"/>
  <c r="D167" i="2"/>
  <c r="D166" i="2"/>
  <c r="E165" i="2"/>
  <c r="D165" i="2"/>
  <c r="E164" i="2"/>
  <c r="D164" i="2"/>
  <c r="E163" i="2"/>
  <c r="D163" i="2"/>
  <c r="E162" i="2"/>
  <c r="D162" i="2"/>
  <c r="E161" i="2"/>
  <c r="D161" i="2"/>
  <c r="E160" i="2"/>
  <c r="D160" i="2"/>
  <c r="D159" i="2"/>
  <c r="E158" i="2"/>
  <c r="D158" i="2"/>
  <c r="E157" i="2"/>
  <c r="D157" i="2"/>
  <c r="E156" i="2"/>
  <c r="D156" i="2"/>
  <c r="E155" i="2"/>
  <c r="D155" i="2"/>
  <c r="E154" i="2"/>
  <c r="D154" i="2"/>
  <c r="E153" i="2"/>
  <c r="D153" i="2"/>
  <c r="E152" i="2"/>
  <c r="D152" i="2"/>
  <c r="E151" i="2"/>
  <c r="D151" i="2"/>
  <c r="E150" i="2"/>
  <c r="D150" i="2"/>
  <c r="E149" i="2"/>
  <c r="D149" i="2"/>
  <c r="E148" i="2"/>
  <c r="D148" i="2"/>
  <c r="E147" i="2"/>
  <c r="D147" i="2"/>
  <c r="E146" i="2"/>
  <c r="D146" i="2"/>
  <c r="E145" i="2"/>
  <c r="D145" i="2"/>
  <c r="E144" i="2"/>
  <c r="D144"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D129" i="2"/>
  <c r="E128" i="2"/>
  <c r="D128" i="2"/>
  <c r="E127" i="2"/>
  <c r="D127" i="2"/>
  <c r="E126" i="2"/>
  <c r="D126" i="2"/>
  <c r="E125" i="2"/>
  <c r="D125" i="2"/>
  <c r="E124" i="2"/>
  <c r="D124" i="2"/>
  <c r="E123" i="2"/>
  <c r="D123" i="2"/>
  <c r="E122" i="2"/>
  <c r="D122" i="2"/>
  <c r="E121" i="2"/>
  <c r="D121" i="2"/>
  <c r="E120" i="2"/>
  <c r="D120" i="2"/>
  <c r="E119" i="2"/>
  <c r="D119"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D104" i="2"/>
  <c r="E103" i="2"/>
  <c r="D103" i="2"/>
  <c r="E102" i="2"/>
  <c r="D102" i="2"/>
  <c r="E101" i="2"/>
  <c r="D101" i="2"/>
  <c r="D100" i="2"/>
  <c r="E99" i="2"/>
  <c r="D99" i="2"/>
  <c r="E98" i="2"/>
  <c r="D98" i="2"/>
  <c r="E97" i="2"/>
  <c r="D97" i="2"/>
  <c r="E96" i="2"/>
  <c r="D96" i="2"/>
  <c r="E95" i="2"/>
  <c r="D95" i="2"/>
  <c r="E94" i="2"/>
  <c r="D94" i="2"/>
  <c r="E93" i="2"/>
  <c r="D93" i="2"/>
  <c r="E92" i="2"/>
  <c r="D92" i="2"/>
  <c r="E91" i="2"/>
  <c r="D91" i="2"/>
  <c r="D90" i="2"/>
  <c r="E89" i="2"/>
  <c r="D89" i="2"/>
  <c r="E88" i="2"/>
  <c r="D88" i="2"/>
  <c r="E87" i="2"/>
  <c r="D87" i="2"/>
  <c r="E86" i="2"/>
  <c r="D86" i="2"/>
  <c r="E85" i="2"/>
  <c r="D85" i="2"/>
  <c r="E84" i="2"/>
  <c r="D84" i="2"/>
  <c r="D83" i="2"/>
  <c r="E82" i="2"/>
  <c r="D82" i="2"/>
  <c r="E81" i="2"/>
  <c r="D81" i="2"/>
  <c r="E80" i="2"/>
  <c r="D80" i="2"/>
  <c r="E79" i="2"/>
  <c r="D79" i="2"/>
  <c r="E78" i="2"/>
  <c r="D78" i="2"/>
  <c r="E77" i="2"/>
  <c r="D77" i="2"/>
  <c r="E76" i="2"/>
  <c r="D76" i="2"/>
  <c r="E75" i="2"/>
  <c r="D75" i="2"/>
  <c r="E74" i="2"/>
  <c r="D74" i="2"/>
  <c r="D73" i="2"/>
  <c r="E72" i="2"/>
  <c r="D72" i="2"/>
  <c r="E71" i="2"/>
  <c r="D71" i="2"/>
  <c r="E70"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D29" i="2"/>
  <c r="E28" i="2"/>
  <c r="D28" i="2"/>
  <c r="E27" i="2"/>
  <c r="D27" i="2"/>
  <c r="E26" i="2"/>
  <c r="D26" i="2"/>
  <c r="E25" i="2"/>
  <c r="D25" i="2"/>
  <c r="E24" i="2"/>
  <c r="D24" i="2"/>
  <c r="E23" i="2"/>
  <c r="D23" i="2"/>
  <c r="D22" i="2"/>
  <c r="E21" i="2"/>
  <c r="D21" i="2"/>
  <c r="E20" i="2"/>
  <c r="D20" i="2"/>
  <c r="E19" i="2"/>
  <c r="D19" i="2"/>
  <c r="E18" i="2"/>
  <c r="D18" i="2"/>
  <c r="E17" i="2"/>
  <c r="D17" i="2"/>
  <c r="E16" i="2"/>
  <c r="D16" i="2"/>
  <c r="E15" i="2"/>
  <c r="D15" i="2"/>
  <c r="E14" i="2"/>
  <c r="D14" i="2"/>
  <c r="D13" i="2"/>
  <c r="E12" i="2"/>
  <c r="D12" i="2"/>
  <c r="E11" i="2"/>
  <c r="D11" i="2"/>
  <c r="E10" i="2"/>
  <c r="D10" i="2"/>
  <c r="E9" i="2"/>
  <c r="D9" i="2"/>
  <c r="D6" i="2"/>
  <c r="F20" i="1"/>
</calcChain>
</file>

<file path=xl/sharedStrings.xml><?xml version="1.0" encoding="utf-8"?>
<sst xmlns="http://schemas.openxmlformats.org/spreadsheetml/2006/main" count="6698" uniqueCount="533">
  <si>
    <t>Public First Poll for AWS EU (Italy)</t>
  </si>
  <si>
    <t>Fieldwork:</t>
  </si>
  <si>
    <t>23rd Apr - 3rd May 2022</t>
  </si>
  <si>
    <t xml:space="preserve">Interview Method: </t>
  </si>
  <si>
    <t>Online Survey</t>
  </si>
  <si>
    <t>Population represented:</t>
  </si>
  <si>
    <t>Italy adults</t>
  </si>
  <si>
    <t>Sample size:</t>
  </si>
  <si>
    <t>Methodology:</t>
  </si>
  <si>
    <t>All results are weighted using Iterative Proportional Fitting, or 'Raking'. The results are  weighted by interlocking age &amp; gender, region and education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</si>
  <si>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</si>
  <si>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</si>
  <si>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</si>
  <si>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</si>
  <si>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</si>
  <si>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</si>
  <si>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</si>
  <si>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</si>
  <si>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</si>
  <si>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</si>
  <si>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</si>
  <si>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</si>
  <si>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</si>
  <si>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</si>
  <si>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</si>
  <si>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</si>
  <si>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</si>
  <si>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Centre</t>
  </si>
  <si>
    <t>South</t>
  </si>
  <si>
    <t>Islands</t>
  </si>
  <si>
    <t>North East</t>
  </si>
  <si>
    <t>North West</t>
  </si>
  <si>
    <t>Graduate</t>
  </si>
  <si>
    <t>Non-Graduate</t>
  </si>
  <si>
    <t>Gender</t>
  </si>
  <si>
    <t>Age</t>
  </si>
  <si>
    <t>Region</t>
  </si>
  <si>
    <t>Education</t>
  </si>
  <si>
    <t>Building new roads</t>
  </si>
  <si>
    <t>Faster or more reliable Internet</t>
  </si>
  <si>
    <t>Adding extra bus routes</t>
  </si>
  <si>
    <t>Building new railways</t>
  </si>
  <si>
    <t>Faster or more reliable mobile phone signal</t>
  </si>
  <si>
    <t>Building new airports or runways</t>
  </si>
  <si>
    <t>None of the above</t>
  </si>
  <si>
    <t>If you had to choose, which of the following types of infrastructure investment would prefer your Government to prioritise in your local area?Please select up to three</t>
  </si>
  <si>
    <t>BASE: All Respondents</t>
  </si>
  <si>
    <t>Fieldwork:  23rd Apr - 3rd May 2022</t>
  </si>
  <si>
    <t>Data weighted by interlocking age &amp; gender, region and education to Nationally Representative Proportions</t>
  </si>
  <si>
    <t>Creating smarter, more resilient energy grids</t>
  </si>
  <si>
    <t>Better monitoring of the spread of new diseases</t>
  </si>
  <si>
    <t>Protecting endangered animals</t>
  </si>
  <si>
    <t>New types of computing hardware (e.g. quantum computing)</t>
  </si>
  <si>
    <t>Which, if any, of the following areas would you support your government spending more on research on?Please select all that apply.</t>
  </si>
  <si>
    <t>Health</t>
  </si>
  <si>
    <t>Digital technology</t>
  </si>
  <si>
    <t>Agriculture, forestry &amp; fishing</t>
  </si>
  <si>
    <t>Manufacturing</t>
  </si>
  <si>
    <t>Telecommunications</t>
  </si>
  <si>
    <t>Construction</t>
  </si>
  <si>
    <t>Financial services</t>
  </si>
  <si>
    <t>Retail</t>
  </si>
  <si>
    <t>Media &amp; Entertainment</t>
  </si>
  <si>
    <t>Automotive</t>
  </si>
  <si>
    <t>Other (please specify)</t>
  </si>
  <si>
    <t>Don't Know</t>
  </si>
  <si>
    <t>Which, if any, of the following sectors do you think is most likely to be important to your country’s economy in the next decade?Please select up to three</t>
  </si>
  <si>
    <t>And which would you say have done the best job of innovating in the last decade?Please select up to three</t>
  </si>
  <si>
    <t xml:space="preserve"> Financial services</t>
  </si>
  <si>
    <t xml:space="preserve"> Automotive </t>
  </si>
  <si>
    <t xml:space="preserve"> Digital technology</t>
  </si>
  <si>
    <t>Very well</t>
  </si>
  <si>
    <t>Somewhat well</t>
  </si>
  <si>
    <t>Neither well or badly</t>
  </si>
  <si>
    <t>Somewhat badly</t>
  </si>
  <si>
    <t>Very badly</t>
  </si>
  <si>
    <t>Don't know</t>
  </si>
  <si>
    <t>Grid Summary: Overall, how well do you think your country does in the following sectors?</t>
  </si>
  <si>
    <t>Overall, how well do you think your country does in the following sectors?: Financial services</t>
  </si>
  <si>
    <t xml:space="preserve">Overall, how well do you think your country does in the following sectors?: Automotive </t>
  </si>
  <si>
    <t>Overall, how well do you think your country does in the following sectors?: Digital technology</t>
  </si>
  <si>
    <t>Very confident</t>
  </si>
  <si>
    <t>Somewhat confident</t>
  </si>
  <si>
    <t>Neither confident nor unconfident</t>
  </si>
  <si>
    <t>Somewhat unconfident</t>
  </si>
  <si>
    <t>Very unconfident</t>
  </si>
  <si>
    <t>Total Confident:</t>
  </si>
  <si>
    <t>Total Unconfident:</t>
  </si>
  <si>
    <t>Net:</t>
  </si>
  <si>
    <t xml:space="preserve"> How confident or unconfident are you in your Government’s ability to grow its digital technology sector in the next five years?</t>
  </si>
  <si>
    <t>I would like innovation or change in digital technology to be faster</t>
  </si>
  <si>
    <t>I think the current pace of innovation or change in digital technology is about right</t>
  </si>
  <si>
    <t>I would like innovation or change in digital technology to be slower</t>
  </si>
  <si>
    <t xml:space="preserve"> Which of the following is closest to your view?</t>
  </si>
  <si>
    <t>A smartphone (eg iPhone, Android)</t>
  </si>
  <si>
    <t>A desktop or laptop computer</t>
  </si>
  <si>
    <t>A tablet computer (eg iPad)</t>
  </si>
  <si>
    <t>A games console (eg Sony PlayStation, Microsoft Xbox, Nintendo Switch)</t>
  </si>
  <si>
    <t>A smart speaker (eg Amazon Echo, Google Home)</t>
  </si>
  <si>
    <t>A smart watch (eg Apple Watch, FitBit)</t>
  </si>
  <si>
    <t>A VR headset (eg Meta Quest)</t>
  </si>
  <si>
    <t>Other (Please Specify)</t>
  </si>
  <si>
    <t>Which, if any, of the following technologies do you use regularly?Please select all that apply</t>
  </si>
  <si>
    <t>Yes, I tend to be a relatively early adopter of new technologies</t>
  </si>
  <si>
    <t>I tend to adopt new technology around the same time as the average person</t>
  </si>
  <si>
    <t>No, I tend to be a relatively late adopter of new technologies</t>
  </si>
  <si>
    <t xml:space="preserve"> Compared to the average person in your country, would you say that you are an early adopter of new technology?</t>
  </si>
  <si>
    <t>Search engine</t>
  </si>
  <si>
    <t>Social media</t>
  </si>
  <si>
    <t>Online shop</t>
  </si>
  <si>
    <t>Banking app or website</t>
  </si>
  <si>
    <t>Mapping</t>
  </si>
  <si>
    <t>Text messaging</t>
  </si>
  <si>
    <t>Video streaming</t>
  </si>
  <si>
    <t>Documents</t>
  </si>
  <si>
    <t>Music streaming</t>
  </si>
  <si>
    <t>Computer games</t>
  </si>
  <si>
    <t>Video chat</t>
  </si>
  <si>
    <t>Spreadsheets</t>
  </si>
  <si>
    <t>Blockchain and/or cryptocurrency</t>
  </si>
  <si>
    <t>An Integrated Development Environment</t>
  </si>
  <si>
    <t>Which, if any, of the following types of apps or websites do you use regularly?Please select all that apply</t>
  </si>
  <si>
    <t xml:space="preserve"> At work</t>
  </si>
  <si>
    <t xml:space="preserve"> At home</t>
  </si>
  <si>
    <t xml:space="preserve"> While travelling</t>
  </si>
  <si>
    <t>Very satisfied</t>
  </si>
  <si>
    <t>Somewhat satisfied</t>
  </si>
  <si>
    <t>Neither satisfied nor unsatisfied</t>
  </si>
  <si>
    <t>Somewhat unsatisfied</t>
  </si>
  <si>
    <t>Very unsatisfied</t>
  </si>
  <si>
    <t>Total Satisfied:</t>
  </si>
  <si>
    <t>Total Unsatisfied:</t>
  </si>
  <si>
    <t>Grid Summary: Overall, how satisfied or unsatisfied are you with the speed and reliability of your Internet connection in the following locations?</t>
  </si>
  <si>
    <t>Overall, how satisfied or unsatisfied are you with the speed and reliability of your Internet connection in the following locations?: At home</t>
  </si>
  <si>
    <t>Overall, how satisfied or unsatisfied are you with the speed and reliability of your Internet connection in the following locations?: While travelling</t>
  </si>
  <si>
    <t>Overall, how satisfied or unsatisfied are you with the speed and reliability of your Internet connection in the following locations?: At work</t>
  </si>
  <si>
    <t>Buy a product or service online</t>
  </si>
  <si>
    <t>Check your bank balance</t>
  </si>
  <si>
    <t>Watch a film or TV show</t>
  </si>
  <si>
    <t>Comparison shop between two products or services</t>
  </si>
  <si>
    <t>Have a video chat with friends or relatives</t>
  </si>
  <si>
    <t>Research a hobby or personal interest</t>
  </si>
  <si>
    <t>Book a medical appointment</t>
  </si>
  <si>
    <t>Pay your taxes</t>
  </si>
  <si>
    <t>Track your exercise</t>
  </si>
  <si>
    <t>Look for a job</t>
  </si>
  <si>
    <t>Track your health</t>
  </si>
  <si>
    <t>Research a new skill for your career</t>
  </si>
  <si>
    <t>Find someone new to date</t>
  </si>
  <si>
    <t>Which, if any, of the following activities have you used a website or app to do in the last year?Please select all that apply</t>
  </si>
  <si>
    <t>And which, if any, of the same list activities did you use a website or app to do for the first time in the last two years?Please select all that apply</t>
  </si>
  <si>
    <t>Not applicable - I don’t use computers for my job, or never run into problems with knowing what to do on computers</t>
  </si>
  <si>
    <t>Less than 5 minutes a day</t>
  </si>
  <si>
    <t>5 - 15 minutes a day</t>
  </si>
  <si>
    <t>16 - 30 minutes a day</t>
  </si>
  <si>
    <t>31 - 60 minutes a day</t>
  </si>
  <si>
    <t>More than an hour each day</t>
  </si>
  <si>
    <t>Don’t Know</t>
  </si>
  <si>
    <t xml:space="preserve"> How much time do you spend on an average working day working out to do something which you at first didn’t know how to do on the computer?For example, working out how to correctly format a file, share a link to a video call, or write a spreadsheet formula.</t>
  </si>
  <si>
    <t xml:space="preserve"> Send an email</t>
  </si>
  <si>
    <t xml:space="preserve"> Research a topic</t>
  </si>
  <si>
    <t xml:space="preserve"> Find a good price for a product online</t>
  </si>
  <si>
    <t xml:space="preserve"> Book an appointment with a doctor</t>
  </si>
  <si>
    <t xml:space="preserve"> Save a document</t>
  </si>
  <si>
    <t xml:space="preserve"> Share a file online</t>
  </si>
  <si>
    <t xml:space="preserve"> Post something on social media</t>
  </si>
  <si>
    <t xml:space="preserve"> Tracking changes in a document</t>
  </si>
  <si>
    <t xml:space="preserve"> Edit a photo</t>
  </si>
  <si>
    <t xml:space="preserve"> Use two-factor authentication</t>
  </si>
  <si>
    <t xml:space="preserve"> Schedule a video meeting</t>
  </si>
  <si>
    <t xml:space="preserve"> Create a spreadsheet to track your budget</t>
  </si>
  <si>
    <t xml:space="preserve"> Edit a video</t>
  </si>
  <si>
    <t xml:space="preserve"> Build a machine learning model</t>
  </si>
  <si>
    <t xml:space="preserve"> Analyse a large dataset that wouldn’t fit into a spreadsheet</t>
  </si>
  <si>
    <t xml:space="preserve"> Create your own website</t>
  </si>
  <si>
    <t xml:space="preserve"> Program a small application</t>
  </si>
  <si>
    <t>Neither confident or unconfident</t>
  </si>
  <si>
    <t>Grid Summary: How confident or unconfident would you be that you could perform the following digital activities?</t>
  </si>
  <si>
    <t>How confident or unconfident would you be that you could perform the following digital activities?: Save a document</t>
  </si>
  <si>
    <t>How confident or unconfident would you be that you could perform the following digital activities?: Tracking changes in a document</t>
  </si>
  <si>
    <t>How confident or unconfident would you be that you could perform the following digital activities?: Send an email</t>
  </si>
  <si>
    <t>How confident or unconfident would you be that you could perform the following digital activities?: Share a file online</t>
  </si>
  <si>
    <t>How confident or unconfident would you be that you could perform the following digital activities?: Post something on social media</t>
  </si>
  <si>
    <t>How confident or unconfident would you be that you could perform the following digital activities?: Create a spreadsheet to track your budget</t>
  </si>
  <si>
    <t>How confident or unconfident would you be that you could perform the following digital activities?: Find a good price for a product online</t>
  </si>
  <si>
    <t>How confident or unconfident would you be that you could perform the following digital activities?: Research a topic</t>
  </si>
  <si>
    <t>How confident or unconfident would you be that you could perform the following digital activities?: Edit a photo</t>
  </si>
  <si>
    <t>How confident or unconfident would you be that you could perform the following digital activities?: Create your own website</t>
  </si>
  <si>
    <t>How confident or unconfident would you be that you could perform the following digital activities?: Program a small application</t>
  </si>
  <si>
    <t>How confident or unconfident would you be that you could perform the following digital activities?: Build a machine learning model</t>
  </si>
  <si>
    <t>How confident or unconfident would you be that you could perform the following digital activities?: Book an appointment with a doctor</t>
  </si>
  <si>
    <t>How confident or unconfident would you be that you could perform the following digital activities?: Schedule a video meeting</t>
  </si>
  <si>
    <t>How confident or unconfident would you be that you could perform the following digital activities?: Use two-factor authentication</t>
  </si>
  <si>
    <t>How confident or unconfident would you be that you could perform the following digital activities?: Edit a video</t>
  </si>
  <si>
    <t>How confident or unconfident would you be that you could perform the following digital activities?: Analyse a large dataset that wouldn’t fit into a spreadsheet</t>
  </si>
  <si>
    <t xml:space="preserve"> Copied or moved files or folders</t>
  </si>
  <si>
    <t xml:space="preserve"> Saved files on Internet storage space</t>
  </si>
  <si>
    <t xml:space="preserve"> Obtained information from public authorities/services' websites</t>
  </si>
  <si>
    <t xml:space="preserve"> Finding information about goods or services</t>
  </si>
  <si>
    <t xml:space="preserve"> Seeking health-related information</t>
  </si>
  <si>
    <t xml:space="preserve"> Sending/receiving emails</t>
  </si>
  <si>
    <t xml:space="preserve"> Participating in social networks</t>
  </si>
  <si>
    <t xml:space="preserve"> Telephoning/video calls over the internet</t>
  </si>
  <si>
    <t xml:space="preserve"> Uploading self-created content to any website to be shared</t>
  </si>
  <si>
    <t xml:space="preserve"> Transferring files between computers or other devices</t>
  </si>
  <si>
    <t xml:space="preserve"> Installing software and applications (apps)</t>
  </si>
  <si>
    <t xml:space="preserve"> Changing settings of any software, including operational system or security programs</t>
  </si>
  <si>
    <t xml:space="preserve"> Online purchases</t>
  </si>
  <si>
    <t xml:space="preserve"> Selling online</t>
  </si>
  <si>
    <t xml:space="preserve"> Used online learning resources</t>
  </si>
  <si>
    <t xml:space="preserve"> Internet banking</t>
  </si>
  <si>
    <t xml:space="preserve"> Used word processing software</t>
  </si>
  <si>
    <t xml:space="preserve"> Used spreadsheet software</t>
  </si>
  <si>
    <t xml:space="preserve"> Used software to edit photos, video or audio files</t>
  </si>
  <si>
    <t xml:space="preserve"> Created presentation or document integrating text, pictures, tables or charts</t>
  </si>
  <si>
    <t xml:space="preserve"> Used advanced functions of spreadsheet to organise and analyse data (sorting, filtering, using formulas, creating charts)</t>
  </si>
  <si>
    <t xml:space="preserve"> Have written a code in a programming language</t>
  </si>
  <si>
    <t>No, have not done in last three months</t>
  </si>
  <si>
    <t>Yes, have done in last three months</t>
  </si>
  <si>
    <t>Don’t know</t>
  </si>
  <si>
    <t>Grid Summary: In the last three months, have you used the Internet or a software to do any of the following?</t>
  </si>
  <si>
    <t>In the last three months, have you used the Internet or a software to do any of the following?: Copied or moved files or folders</t>
  </si>
  <si>
    <t>In the last three months, have you used the Internet or a software to do any of the following?: Saved files on Internet storage space</t>
  </si>
  <si>
    <t>In the last three months, have you used the Internet or a software to do any of the following?: Obtained information from public authorities/services' websites</t>
  </si>
  <si>
    <t>In the last three months, have you used the Internet or a software to do any of the following?: Finding information about goods or services</t>
  </si>
  <si>
    <t>In the last three months, have you used the Internet or a software to do any of the following?: Seeking health-related information</t>
  </si>
  <si>
    <t>In the last three months, have you used the Internet or a software to do any of the following?: Sending/receiving emails</t>
  </si>
  <si>
    <t>In the last three months, have you used the Internet or a software to do any of the following?: Participating in social networks</t>
  </si>
  <si>
    <t>In the last three months, have you used the Internet or a software to do any of the following?: Telephoning/video calls over the internet</t>
  </si>
  <si>
    <t>In the last three months, have you used the Internet or a software to do any of the following?: Uploading self-created content to any website to be shared</t>
  </si>
  <si>
    <t>In the last three months, have you used the Internet or a software to do any of the following?: Transferring files between computers or other devices</t>
  </si>
  <si>
    <t>In the last three months, have you used the Internet or a software to do any of the following?: Installing software and applications (apps)</t>
  </si>
  <si>
    <t>In the last three months, have you used the Internet or a software to do any of the following?: Changing settings of any software, including operational system or security programs</t>
  </si>
  <si>
    <t>In the last three months, have you used the Internet or a software to do any of the following?: Online purchases</t>
  </si>
  <si>
    <t>In the last three months, have you used the Internet or a software to do any of the following?: Selling online</t>
  </si>
  <si>
    <t>In the last three months, have you used the Internet or a software to do any of the following?: Used online learning resources</t>
  </si>
  <si>
    <t>In the last three months, have you used the Internet or a software to do any of the following?: Internet banking</t>
  </si>
  <si>
    <t>In the last three months, have you used the Internet or a software to do any of the following?: Used word processing software</t>
  </si>
  <si>
    <t>In the last three months, have you used the Internet or a software to do any of the following?: Used spreadsheet software</t>
  </si>
  <si>
    <t>In the last three months, have you used the Internet or a software to do any of the following?: Used software to edit photos, video or audio files</t>
  </si>
  <si>
    <t>In the last three months, have you used the Internet or a software to do any of the following?: Created presentation or document integrating text, pictures, tables or charts</t>
  </si>
  <si>
    <t>In the last three months, have you used the Internet or a software to do any of the following?: Used advanced functions of spreadsheet to organise and analyse data (sorting, filtering, using formulas, creating charts)</t>
  </si>
  <si>
    <t>In the last three months, have you used the Internet or a software to do any of the following?: Have written a code in a programming language</t>
  </si>
  <si>
    <t>Your own independent research (i.e. Google)</t>
  </si>
  <si>
    <t>Trial and error</t>
  </si>
  <si>
    <t>From a friend or family member</t>
  </si>
  <si>
    <t>School IT classes</t>
  </si>
  <si>
    <t>Free online class</t>
  </si>
  <si>
    <t>University IT classes</t>
  </si>
  <si>
    <t>Online class, paid for by your company</t>
  </si>
  <si>
    <t>Online class, paid for by yourself</t>
  </si>
  <si>
    <t>Where did you learn the majority of your own digital skills?Please select all that apply</t>
  </si>
  <si>
    <t>Backing up your data</t>
  </si>
  <si>
    <t>Share a document online</t>
  </si>
  <si>
    <t>Researching a topic online</t>
  </si>
  <si>
    <t>Creating a basic spreadsheet</t>
  </si>
  <si>
    <t>Tracking changes in a document</t>
  </si>
  <si>
    <t>Good email etiquette</t>
  </si>
  <si>
    <t>Posting responsibly on social media</t>
  </si>
  <si>
    <t>Managing social media channels (eg Twitter, LinkedIn etc)</t>
  </si>
  <si>
    <t>Creating or updating a website</t>
  </si>
  <si>
    <t>Programming a basic application</t>
  </si>
  <si>
    <t>Which digital skills do you think it is important for an average worker to be able to do today?Please select all that apply</t>
  </si>
  <si>
    <t>And which digital skills do you think it is not important for an average worker to be able to do today?Please select all that apply</t>
  </si>
  <si>
    <t xml:space="preserve"> Creating a basic spreadsheet</t>
  </si>
  <si>
    <t xml:space="preserve"> Backing up their data</t>
  </si>
  <si>
    <t xml:space="preserve"> Share a document online</t>
  </si>
  <si>
    <t xml:space="preserve"> Researching a topic online</t>
  </si>
  <si>
    <t xml:space="preserve"> Posting responsibly on social media</t>
  </si>
  <si>
    <t xml:space="preserve"> Learning how to program</t>
  </si>
  <si>
    <t xml:space="preserve"> Create their own website</t>
  </si>
  <si>
    <t>Very important</t>
  </si>
  <si>
    <t>Somewhat important</t>
  </si>
  <si>
    <t>Neither important nor unimportant</t>
  </si>
  <si>
    <t>Somewhat unimportant</t>
  </si>
  <si>
    <t>Very unimportant</t>
  </si>
  <si>
    <t>Total Important:</t>
  </si>
  <si>
    <t>Total Unimportant:</t>
  </si>
  <si>
    <t>Grid Summary: How important or unimportant is it to you that your child/children learn the following digital skills in school?</t>
  </si>
  <si>
    <t>How important or unimportant is it to you that your child/children learn the following digital skills in school?: Share a document online</t>
  </si>
  <si>
    <t>How important or unimportant is it to you that your child/children learn the following digital skills in school?: Tracking changes in a document</t>
  </si>
  <si>
    <t>How important or unimportant is it to you that your child/children learn the following digital skills in school?: Posting responsibly on social media</t>
  </si>
  <si>
    <t>How important or unimportant is it to you that your child/children learn the following digital skills in school?: Researching a topic online</t>
  </si>
  <si>
    <t>How important or unimportant is it to you that your child/children learn the following digital skills in school?: Backing up their data</t>
  </si>
  <si>
    <t>How important or unimportant is it to you that your child/children learn the following digital skills in school?: Creating a basic spreadsheet</t>
  </si>
  <si>
    <t>How important or unimportant is it to you that your child/children learn the following digital skills in school?: Learning how to program</t>
  </si>
  <si>
    <t>How important or unimportant is it to you that your child/children learn the following digital skills in school?: Create their own website</t>
  </si>
  <si>
    <t>How important or unimportant is it to you that your child/children learn the following digital skills in school?: Build a machine learning model</t>
  </si>
  <si>
    <t xml:space="preserve"> Features offered by the service</t>
  </si>
  <si>
    <t xml:space="preserve"> Price</t>
  </si>
  <si>
    <t xml:space="preserve"> How easy the service is to use</t>
  </si>
  <si>
    <t xml:space="preserve"> Ensuring data privacy</t>
  </si>
  <si>
    <t xml:space="preserve"> Low carbon footprint</t>
  </si>
  <si>
    <t>Neither important or unimportant</t>
  </si>
  <si>
    <t>Grid Summary: When choosing a digital product or service, how important or unimportant do the following features of the service tend to be?</t>
  </si>
  <si>
    <t>When choosing a digital product or service, how important or unimportant do the following features of the service tend to be?: Price</t>
  </si>
  <si>
    <t>When choosing a digital product or service, how important or unimportant do the following features of the service tend to be?: How easy the service is to use</t>
  </si>
  <si>
    <t>When choosing a digital product or service, how important or unimportant do the following features of the service tend to be?: Features offered by the service</t>
  </si>
  <si>
    <t>When choosing a digital product or service, how important or unimportant do the following features of the service tend to be?: Ensuring data privacy</t>
  </si>
  <si>
    <t>When choosing a digital product or service, how important or unimportant do the following features of the service tend to be?: Low carbon footprint</t>
  </si>
  <si>
    <t>Desk or office based job</t>
  </si>
  <si>
    <t>In a factory, warehouse or construction job</t>
  </si>
  <si>
    <t>In a shop, restaurant, hotel or hospitality venue</t>
  </si>
  <si>
    <t>In a school, hospital or other public service</t>
  </si>
  <si>
    <t>In transport or logistics</t>
  </si>
  <si>
    <t>Other</t>
  </si>
  <si>
    <t xml:space="preserve"> Which, if any, of the following descriptions best matches your current work?</t>
  </si>
  <si>
    <t xml:space="preserve"> Smartphone</t>
  </si>
  <si>
    <t xml:space="preserve"> Web browser</t>
  </si>
  <si>
    <t xml:space="preserve"> Text messaging</t>
  </si>
  <si>
    <t xml:space="preserve"> Social media</t>
  </si>
  <si>
    <t xml:space="preserve"> Video chat</t>
  </si>
  <si>
    <t xml:space="preserve"> Documents</t>
  </si>
  <si>
    <t xml:space="preserve"> Spreadsheets</t>
  </si>
  <si>
    <t xml:space="preserve"> Programming</t>
  </si>
  <si>
    <t xml:space="preserve"> AI / Machine Learning</t>
  </si>
  <si>
    <t>Essential - could not do my job without it</t>
  </si>
  <si>
    <t>Not that important</t>
  </si>
  <si>
    <t>Don’t use this</t>
  </si>
  <si>
    <t>Don’t know what this is</t>
  </si>
  <si>
    <t>Grid Summary: How important or unimportant are the following technologies to you personally in getting your job done?</t>
  </si>
  <si>
    <t>How important or unimportant are the following technologies to you personally in getting your job done?: Smartphone</t>
  </si>
  <si>
    <t>How important or unimportant are the following technologies to you personally in getting your job done?: Web browser</t>
  </si>
  <si>
    <t>How important or unimportant are the following technologies to you personally in getting your job done?: Text messaging</t>
  </si>
  <si>
    <t>How important or unimportant are the following technologies to you personally in getting your job done?: Social media</t>
  </si>
  <si>
    <t>How important or unimportant are the following technologies to you personally in getting your job done?: Video chat</t>
  </si>
  <si>
    <t>How important or unimportant are the following technologies to you personally in getting your job done?: Documents</t>
  </si>
  <si>
    <t>How important or unimportant are the following technologies to you personally in getting your job done?: Spreadsheets</t>
  </si>
  <si>
    <t>How important or unimportant are the following technologies to you personally in getting your job done?: Programming</t>
  </si>
  <si>
    <t>How important or unimportant are the following technologies to you personally in getting your job done?: AI / Machine Learning</t>
  </si>
  <si>
    <t xml:space="preserve"> Online documents or spreadsheets</t>
  </si>
  <si>
    <t xml:space="preserve"> Instant or messaging</t>
  </si>
  <si>
    <t>Grid Summary: And how important or unimportant are the following online tools to getting your job done?</t>
  </si>
  <si>
    <t>And how important or unimportant are the following online tools to getting your job done?: Online documents or spreadsheets</t>
  </si>
  <si>
    <t>And how important or unimportant are the following online tools to getting your job done?: Instant or messaging</t>
  </si>
  <si>
    <t>And how important or unimportant are the following online tools to getting your job done?: Video chat</t>
  </si>
  <si>
    <t xml:space="preserve"> Lack of digital skills</t>
  </si>
  <si>
    <t xml:space="preserve"> Gaps in employment</t>
  </si>
  <si>
    <t xml:space="preserve"> Lack of formal education (e.g. university degree)</t>
  </si>
  <si>
    <t xml:space="preserve"> Caring responsibilities</t>
  </si>
  <si>
    <t xml:space="preserve"> Lack of transportation (e.g. not having access to a car)</t>
  </si>
  <si>
    <t xml:space="preserve"> Lack of experience</t>
  </si>
  <si>
    <t>This is a significant barrier to me</t>
  </si>
  <si>
    <t>This is somewhat of a barrier to me</t>
  </si>
  <si>
    <t>This is not really a barrier to me</t>
  </si>
  <si>
    <t>This is not at all a barrier to me</t>
  </si>
  <si>
    <t>Grid Summary: To what extent are the following preventing you, or not, from getting a better paid job?</t>
  </si>
  <si>
    <t>To what extent are the following preventing you, or not, from getting a better paid job?: Lack of digital skills</t>
  </si>
  <si>
    <t>To what extent are the following preventing you, or not, from getting a better paid job?: Gaps in employment</t>
  </si>
  <si>
    <t>To what extent are the following preventing you, or not, from getting a better paid job?: Lack of formal education (e.g. university degree)</t>
  </si>
  <si>
    <t>To what extent are the following preventing you, or not, from getting a better paid job?: Caring responsibilities</t>
  </si>
  <si>
    <t>To what extent are the following preventing you, or not, from getting a better paid job?: Lack of transportation (e.g. not having access to a car)</t>
  </si>
  <si>
    <t>To what extent are the following preventing you, or not, from getting a better paid job?: Lack of experience</t>
  </si>
  <si>
    <t>Working full-time at your place of work</t>
  </si>
  <si>
    <t>Working full-time from your home or another remote location (eg coffee shop, co-working space)</t>
  </si>
  <si>
    <t>Working a mixture of your place of work and at home (eg working hybridly)</t>
  </si>
  <si>
    <t xml:space="preserve"> Which of the following best describes the way you currently work?</t>
  </si>
  <si>
    <t>Yes - am going to work from home permanently, or for the foreseeable future</t>
  </si>
  <si>
    <t>No - this is just for the short term</t>
  </si>
  <si>
    <t xml:space="preserve"> You said that you are currently working from home. Do you currently expect to continue to work from home for the foreseeable future?</t>
  </si>
  <si>
    <t>I cannot access some digital tools or apps that are important for my job</t>
  </si>
  <si>
    <t>I cannot access some digital tools or apps, but they are not that important</t>
  </si>
  <si>
    <t>I can access all the same digital tools and apps</t>
  </si>
  <si>
    <t xml:space="preserve"> When you work from home, are there any digital tools or apps that you normally use at your company’s main place of work that you are not able to access? </t>
  </si>
  <si>
    <t>Pay your taxes or a fine</t>
  </si>
  <si>
    <t>Prove your identity</t>
  </si>
  <si>
    <t>Accessing medical records</t>
  </si>
  <si>
    <t>None</t>
  </si>
  <si>
    <t>Have a medical consultation</t>
  </si>
  <si>
    <t>Renew a passport or driving licence</t>
  </si>
  <si>
    <t>Apply for benefits</t>
  </si>
  <si>
    <t>Vote in an election</t>
  </si>
  <si>
    <t>Which government related activities have you used a website or app for?Please select all that apply</t>
  </si>
  <si>
    <t>And which do you think you would be comfortable using a website or app for?Please select all that apply</t>
  </si>
  <si>
    <t>Very easy</t>
  </si>
  <si>
    <t>Somewhat easy</t>
  </si>
  <si>
    <t>Neither easy or difficult</t>
  </si>
  <si>
    <t>Somewhat difficult</t>
  </si>
  <si>
    <t>Very difficult</t>
  </si>
  <si>
    <t>Total Easy:</t>
  </si>
  <si>
    <t>Total Difficult:</t>
  </si>
  <si>
    <t xml:space="preserve"> Overall, how easy or difficult do you find it to use your government’s websites or apps?</t>
  </si>
  <si>
    <t xml:space="preserve"> If you were trying to find information or a service from your government’s website or app, how confident or unconfident are you that you could find it?</t>
  </si>
  <si>
    <t xml:space="preserve"> Pay your taxes or a fine</t>
  </si>
  <si>
    <t xml:space="preserve"> Apply for benefits</t>
  </si>
  <si>
    <t xml:space="preserve"> Book a medical appointment</t>
  </si>
  <si>
    <t xml:space="preserve"> Have a medical consultation</t>
  </si>
  <si>
    <t xml:space="preserve"> Prove your identity</t>
  </si>
  <si>
    <t xml:space="preserve"> Accessing medical records</t>
  </si>
  <si>
    <t xml:space="preserve"> Renew a passport or driving licence</t>
  </si>
  <si>
    <t xml:space="preserve"> Vote in an election</t>
  </si>
  <si>
    <t>Very helpful</t>
  </si>
  <si>
    <t>Somewhat helpful</t>
  </si>
  <si>
    <t>Neither helpful or unhelpful</t>
  </si>
  <si>
    <t>Somewhat unhelpful</t>
  </si>
  <si>
    <t>Very unhelpful</t>
  </si>
  <si>
    <t>Grid Summary: You said you had used a government website or app to do the following activities. How helpful or unhelpful did you find it?</t>
  </si>
  <si>
    <t>You said you had used a government website or app to do the following activities. How helpful or unhelpful did you find it?: Pay your taxes or a fine</t>
  </si>
  <si>
    <t>You said you had used a government website or app to do the following activities. How helpful or unhelpful did you find it?: Apply for benefits</t>
  </si>
  <si>
    <t>You said you had used a government website or app to do the following activities. How helpful or unhelpful did you find it?: Book a medical appointment</t>
  </si>
  <si>
    <t>You said you had used a government website or app to do the following activities. How helpful or unhelpful did you find it?: Have a medical consultation</t>
  </si>
  <si>
    <t>You said you had used a government website or app to do the following activities. How helpful or unhelpful did you find it?: Prove your identity</t>
  </si>
  <si>
    <t>You said you had used a government website or app to do the following activities. How helpful or unhelpful did you find it?: Accessing medical records</t>
  </si>
  <si>
    <t>You said you had used a government website or app to do the following activities. How helpful or unhelpful did you find it?: Renew a passport or driving licence</t>
  </si>
  <si>
    <t>You said you had used a government website or app to do the following activities. How helpful or unhelpful did you find it?: Vote in an election</t>
  </si>
  <si>
    <t>There is significantly more my Government could do to make it easier to access public services through digital technology</t>
  </si>
  <si>
    <t>I can already access the most important public services through digital technology</t>
  </si>
  <si>
    <t>Very good</t>
  </si>
  <si>
    <t>Somewhat good</t>
  </si>
  <si>
    <t>Neither good or bad</t>
  </si>
  <si>
    <t>Somewhat bad</t>
  </si>
  <si>
    <t>Very bad</t>
  </si>
  <si>
    <t xml:space="preserve"> Overall, how good or bad a job do you think your Government and public services do at taking advantage of digital technology?</t>
  </si>
  <si>
    <t xml:space="preserve"> Electric cars</t>
  </si>
  <si>
    <t xml:space="preserve"> Self-driving taxis</t>
  </si>
  <si>
    <t xml:space="preserve"> Self-driving personal cars</t>
  </si>
  <si>
    <t xml:space="preserve"> The Metaverse</t>
  </si>
  <si>
    <t xml:space="preserve"> Advanced virtual reality headsets</t>
  </si>
  <si>
    <t xml:space="preserve"> Household robots</t>
  </si>
  <si>
    <t xml:space="preserve"> Drone delivery</t>
  </si>
  <si>
    <t xml:space="preserve"> Augmented reality headsets</t>
  </si>
  <si>
    <t xml:space="preserve"> Artificial Intelligence assistants at work</t>
  </si>
  <si>
    <t xml:space="preserve"> Artificial Intelligence medical diagnosis</t>
  </si>
  <si>
    <t xml:space="preserve"> Artificial Intelligence checkouts at shops (“just walk out”)</t>
  </si>
  <si>
    <t xml:space="preserve"> Blockchain (eg cryptocurrency, NFTs etc)</t>
  </si>
  <si>
    <t xml:space="preserve"> 6G</t>
  </si>
  <si>
    <t>I am very familiar with this potential technology</t>
  </si>
  <si>
    <t>I am somewhat familiar with this potential technology</t>
  </si>
  <si>
    <t>I am not very familiar with this technology</t>
  </si>
  <si>
    <t>I do not know what this</t>
  </si>
  <si>
    <t>Grid Summary: For each of the below technologies, please indicate how familiar you are with the technology</t>
  </si>
  <si>
    <t>For each of the below technologies, please indicate how familiar you are with the technology: Electric cars</t>
  </si>
  <si>
    <t>For each of the below technologies, please indicate how familiar you are with the technology: Self-driving taxis</t>
  </si>
  <si>
    <t>For each of the below technologies, please indicate how familiar you are with the technology: Self-driving personal cars</t>
  </si>
  <si>
    <t>For each of the below technologies, please indicate how familiar you are with the technology: The Metaverse</t>
  </si>
  <si>
    <t>For each of the below technologies, please indicate how familiar you are with the technology: Advanced virtual reality headsets</t>
  </si>
  <si>
    <t>For each of the below technologies, please indicate how familiar you are with the technology: Household robots</t>
  </si>
  <si>
    <t>For each of the below technologies, please indicate how familiar you are with the technology: Drone delivery</t>
  </si>
  <si>
    <t>For each of the below technologies, please indicate how familiar you are with the technology: Augmented reality headsets</t>
  </si>
  <si>
    <t>For each of the below technologies, please indicate how familiar you are with the technology: Artificial Intelligence assistants at work</t>
  </si>
  <si>
    <t>For each of the below technologies, please indicate how familiar you are with the technology: Artificial Intelligence medical diagnosis</t>
  </si>
  <si>
    <t>For each of the below technologies, please indicate how familiar you are with the technology: Artificial Intelligence checkouts at shops (“just walk out”)</t>
  </si>
  <si>
    <t>For each of the below technologies, please indicate how familiar you are with the technology: Blockchain (eg cryptocurrency, NFTs etc)</t>
  </si>
  <si>
    <t>For each of the below technologies, please indicate how familiar you are with the technology: 6G</t>
  </si>
  <si>
    <t>I am very comfortable with this potential technology</t>
  </si>
  <si>
    <t>I am somewhat comfortable with this potential technology</t>
  </si>
  <si>
    <t>I am not very comfortable with this technology</t>
  </si>
  <si>
    <t>Grid Summary: For each of the below technologies, please indicate how comfortable you are with the technology</t>
  </si>
  <si>
    <t>For each of the below technologies, please indicate how comfortable you are with the technology: Electric cars</t>
  </si>
  <si>
    <t>For each of the below technologies, please indicate how comfortable you are with the technology: Self-driving taxis</t>
  </si>
  <si>
    <t>For each of the below technologies, please indicate how comfortable you are with the technology: Self-driving personal cars</t>
  </si>
  <si>
    <t>For each of the below technologies, please indicate how comfortable you are with the technology: The Metaverse</t>
  </si>
  <si>
    <t>For each of the below technologies, please indicate how comfortable you are with the technology: Advanced virtual reality headsets</t>
  </si>
  <si>
    <t>For each of the below technologies, please indicate how comfortable you are with the technology: Augmented reality headsets</t>
  </si>
  <si>
    <t>For each of the below technologies, please indicate how comfortable you are with the technology: Artificial Intelligence assistants at work</t>
  </si>
  <si>
    <t>For each of the below technologies, please indicate how comfortable you are with the technology: Artificial Intelligence medical diagnosis</t>
  </si>
  <si>
    <t>For each of the below technologies, please indicate how comfortable you are with the technology: Artificial Intelligence checkouts at shops (“just walk out”)</t>
  </si>
  <si>
    <t>For each of the below technologies, please indicate how comfortable you are with the technology: Blockchain (eg cryptocurrency, NFTs etc)</t>
  </si>
  <si>
    <t>For each of the below technologies, please indicate how comfortable you are with the technology: Household robots</t>
  </si>
  <si>
    <t>For each of the below technologies, please indicate how comfortable you are with the technology: Drone delivery</t>
  </si>
  <si>
    <t>For each of the below technologies, please indicate how comfortable you are with the technology: 6G</t>
  </si>
  <si>
    <t>Electric cars</t>
  </si>
  <si>
    <t>Household robots</t>
  </si>
  <si>
    <t>Drone delivery</t>
  </si>
  <si>
    <t>Artificial Intelligence checkouts at shops (“just walk out”)</t>
  </si>
  <si>
    <t>6G</t>
  </si>
  <si>
    <t>Artificial Intelligence medical diagnosis</t>
  </si>
  <si>
    <t>Augmented reality headsets</t>
  </si>
  <si>
    <t>Advanced virtual reality headsets</t>
  </si>
  <si>
    <t>Self-driving cars</t>
  </si>
  <si>
    <t>Blockchain (eg cryptocurrency, NFTs etc)</t>
  </si>
  <si>
    <t>The Metaverse</t>
  </si>
  <si>
    <t>Artificial Intelligence assistants at work</t>
  </si>
  <si>
    <t>Which of these technologies, if any, would you be likely to use in the next decade?Please select all that apply</t>
  </si>
  <si>
    <t>Virtual reality headsets</t>
  </si>
  <si>
    <t>And which of these technologies, if any, do you think could make a significant difference to your everyday life?Please select all that apply</t>
  </si>
  <si>
    <t xml:space="preserve"> We should do more to help people learn basic digital skills</t>
  </si>
  <si>
    <t xml:space="preserve"> I would like to have learned more about computing and digital technology when I was at school</t>
  </si>
  <si>
    <t xml:space="preserve"> It is difficult for a modern economy to prosper without a strong digital technology sector</t>
  </si>
  <si>
    <t xml:space="preserve"> Europe’s technology sector is falling behind other countries or regions</t>
  </si>
  <si>
    <t xml:space="preserve"> My country is a digital frontrunner when compared to other European countries</t>
  </si>
  <si>
    <t>Strongly agree</t>
  </si>
  <si>
    <t>Somewhat agree</t>
  </si>
  <si>
    <t>Neither agree or disagree</t>
  </si>
  <si>
    <t>Somewhat disagree</t>
  </si>
  <si>
    <t>Strongly disagree</t>
  </si>
  <si>
    <t>Total Agree:</t>
  </si>
  <si>
    <t>Total Disagree:</t>
  </si>
  <si>
    <t>Grid Summary: Do you tend to agree or disagree with the following?</t>
  </si>
  <si>
    <t>Do you tend to agree or disagree with the following?: It is difficult for a modern economy to prosper without a strong digital technology sector</t>
  </si>
  <si>
    <t>Do you tend to agree or disagree with the following?: Europe’s technology sector is falling behind other countries or regions</t>
  </si>
  <si>
    <t>Do you tend to agree or disagree with the following?: We should do more to help people learn basic digital skills</t>
  </si>
  <si>
    <t>Do you tend to agree or disagree with the following?: I would like to have learned more about computing and digital technology when I was at school</t>
  </si>
  <si>
    <t>Do you tend to agree or disagree with the following?: My country is a digital frontrunner when compared to other European countries</t>
  </si>
  <si>
    <t xml:space="preserve"> Overall, how confident or unconfident are you in keeping your personal digital data secure?</t>
  </si>
  <si>
    <t xml:space="preserve"> Hosted by your government</t>
  </si>
  <si>
    <t xml:space="preserve"> Hosted in the on premises computers of a company from your country</t>
  </si>
  <si>
    <t xml:space="preserve"> Hosted in a data centre in your country owned by an international company</t>
  </si>
  <si>
    <t xml:space="preserve"> Hosted in a data centre in another country</t>
  </si>
  <si>
    <t>Strongly trust</t>
  </si>
  <si>
    <t>Somewhat trust</t>
  </si>
  <si>
    <t>Neither trust or distrust</t>
  </si>
  <si>
    <t>Somewhat distrust</t>
  </si>
  <si>
    <t>Strongly distrust</t>
  </si>
  <si>
    <t>Grid Summary: To what extent, if at all, would you trust your personal digital data to be secure in the following circumstances?</t>
  </si>
  <si>
    <t>To what extent, if at all, would you trust your personal digital data to be secure in the following circumstances?: Hosted by your government</t>
  </si>
  <si>
    <t>To what extent, if at all, would you trust your personal digital data to be secure in the following circumstances?: Hosted in the on premises computers of a company from your country</t>
  </si>
  <si>
    <t>To what extent, if at all, would you trust your personal digital data to be secure in the following circumstances?: Hosted in a data centre in your country owned by an international company</t>
  </si>
  <si>
    <t>To what extent, if at all, would you trust your personal digital data to be secure in the following circumstances?: Hosted in a data centre in another country</t>
  </si>
  <si>
    <t>Having strong laws</t>
  </si>
  <si>
    <t>Using the best technology</t>
  </si>
  <si>
    <t>Ensuring your data doesn’t leave your country</t>
  </si>
  <si>
    <t>Education and advice on best practice</t>
  </si>
  <si>
    <t>Ensuring your data doesn’t leave Europe</t>
  </si>
  <si>
    <t>Storing your data with a European company</t>
  </si>
  <si>
    <t>What do you think is most important to keeping your data secure?Please select up to three</t>
  </si>
  <si>
    <t xml:space="preserve"> A data centre is a building or dedicated space used to house computer systems and servers. They are commonly used by companies that operate digital services to run their applications, store data and transfer information to and from their customers. How important or unimportant do you think it is for a provider of digital services to have a data centre hosted in your country, rather than elsewhere?</t>
  </si>
  <si>
    <t xml:space="preserve"> And how important or unimportant do you think it is for a provider of digital services to have a data centre hosted in Europe, even if it is not in your country?</t>
  </si>
  <si>
    <t>Strongly support</t>
  </si>
  <si>
    <t>Somewhat support</t>
  </si>
  <si>
    <t>Neither support or oppose</t>
  </si>
  <si>
    <t>Somewhat oppose</t>
  </si>
  <si>
    <t>Strongly oppose</t>
  </si>
  <si>
    <t>Total Support:</t>
  </si>
  <si>
    <t>Total Oppose:</t>
  </si>
  <si>
    <t xml:space="preserve"> Would you support or oppose the building of a new data centre by an international cloud provider in your local city or region?</t>
  </si>
  <si>
    <t>Full Results</t>
  </si>
  <si>
    <t>BASE: Respondents who work currently</t>
  </si>
  <si>
    <t>BASE: Respondents who are currently working</t>
  </si>
  <si>
    <t>BASE: Respondents with children under 18</t>
  </si>
  <si>
    <t>BASE: Respondents who currently work from home</t>
  </si>
  <si>
    <t>BASE: Repsondents who do hybrid working</t>
  </si>
  <si>
    <t>BASE: Respondents who used a government website or app for this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</si>
</sst>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0" Type="http://schemas.openxmlformats.org/officeDocument/2006/relationships/theme" Target="theme/theme1.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styles" Target="styles.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worksheet" Target="worksheets/sheet169.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sharedStrings" Target="sharedString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0.8203125" defaultRowHeight="14.35" x14ac:dyDescent="0.5"/>
  <sheetData>
    <row r="7" spans="6:12" ht="40" customHeight="1" x14ac:dyDescent="0.5">
      <c r="F7" s="25" t="s">
        <v>0</v>
      </c>
      <c r="G7" s="26"/>
      <c r="H7" s="26"/>
      <c r="I7" s="26"/>
      <c r="J7" s="26"/>
      <c r="K7" s="26"/>
      <c r="L7" s="26"/>
    </row>
    <row r="10" spans="6:12" ht="20" customHeight="1" x14ac:dyDescent="0.6">
      <c r="F10" s="2" t="s">
        <v>1</v>
      </c>
      <c r="K10" s="3" t="s">
        <v>2</v>
      </c>
    </row>
    <row r="11" spans="6:12" ht="20" customHeight="1" x14ac:dyDescent="0.6">
      <c r="F11" s="2" t="s">
        <v>3</v>
      </c>
      <c r="K11" s="3" t="s">
        <v>4</v>
      </c>
    </row>
    <row r="12" spans="6:12" ht="20" customHeight="1" x14ac:dyDescent="0.6">
      <c r="F12" s="2" t="s">
        <v>5</v>
      </c>
      <c r="K12" s="3" t="s">
        <v>6</v>
      </c>
    </row>
    <row r="13" spans="6:12" ht="20" customHeight="1" x14ac:dyDescent="0.6">
      <c r="F13" s="2" t="s">
        <v>7</v>
      </c>
      <c r="K13" s="3">
        <v>1004</v>
      </c>
    </row>
    <row r="14" spans="6:12" ht="18" x14ac:dyDescent="0.6">
      <c r="F14" s="2"/>
    </row>
    <row r="15" spans="6:12" ht="18" x14ac:dyDescent="0.6">
      <c r="F15" s="2"/>
    </row>
    <row r="16" spans="6:12" ht="18" x14ac:dyDescent="0.6">
      <c r="F16" s="2" t="s">
        <v>8</v>
      </c>
    </row>
    <row r="17" spans="6:13" ht="50" customHeight="1" x14ac:dyDescent="0.5">
      <c r="F17" s="27" t="s">
        <v>9</v>
      </c>
      <c r="G17" s="26"/>
      <c r="H17" s="26"/>
      <c r="I17" s="26"/>
      <c r="J17" s="26"/>
      <c r="K17" s="26"/>
      <c r="L17" s="26"/>
      <c r="M17" s="26"/>
    </row>
    <row r="19" spans="6:13" ht="30" customHeight="1" x14ac:dyDescent="0.5">
      <c r="F19" s="4" t="s">
        <v>10</v>
      </c>
    </row>
    <row r="20" spans="6:13" ht="16.7" x14ac:dyDescent="0.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74"/>
  <sheetViews>
    <sheetView showGridLines="0" tabSelected="1" workbookViewId="0">
      <selection activeCell="F126" sqref="F126"/>
    </sheetView>
  </sheetViews>
  <sheetFormatPr defaultColWidth="10.8203125" defaultRowHeight="14.35" x14ac:dyDescent="0.5"/>
  <cols>
    <col min="4" max="4" width="100.703125" customWidth="1"/>
    <col min="5" max="5" width="20.703125" customWidth="1"/>
  </cols>
  <sheetData>
    <row r="2" spans="3:6" ht="40" customHeight="1" x14ac:dyDescent="0.5">
      <c r="D2" s="1" t="s">
        <v>11</v>
      </c>
    </row>
    <row r="6" spans="3:6" x14ac:dyDescent="0.5">
      <c r="D6" s="8" t="str">
        <f>HYPERLINK("#'Full Results'!A1", "Full Results")</f>
        <v>Full Results</v>
      </c>
    </row>
    <row r="8" spans="3:6" x14ac:dyDescent="0.5">
      <c r="D8" s="6" t="s">
        <v>12</v>
      </c>
      <c r="E8" s="6" t="s">
        <v>13</v>
      </c>
      <c r="F8" s="6" t="s">
        <v>14</v>
      </c>
    </row>
    <row r="9" spans="3:6" x14ac:dyDescent="0.5">
      <c r="C9">
        <v>1</v>
      </c>
      <c r="D9" s="8" t="str">
        <f>HYPERLINK("#'Table 1'!A1", "If you had to choose, which of the following types of infrastructure investment would prefer your Government to prioritise in your local area?Please select up to three")</f>
        <v>If you had to choose, which of the following types of infrastructure investment would prefer your Government to prioritise in your local area?Please select up to three</v>
      </c>
      <c r="E9" s="14" t="str">
        <f>HYPERLINK("#'Full Results'!A11", "11")</f>
        <v>11</v>
      </c>
      <c r="F9" t="s">
        <v>46</v>
      </c>
    </row>
    <row r="10" spans="3:6" x14ac:dyDescent="0.5">
      <c r="C10">
        <v>2</v>
      </c>
      <c r="D10" s="8" t="str">
        <f>HYPERLINK("#'Table 2'!A1", "Which, if any, of the following areas would you support your government spending more on research on?Please select all that apply.")</f>
        <v>Which, if any, of the following areas would you support your government spending more on research on?Please select all that apply.</v>
      </c>
      <c r="E10" s="14" t="str">
        <f>HYPERLINK("#'Full Results'!A21", "21")</f>
        <v>21</v>
      </c>
      <c r="F10" t="s">
        <v>46</v>
      </c>
    </row>
    <row r="11" spans="3:6" x14ac:dyDescent="0.5">
      <c r="C11">
        <v>3</v>
      </c>
      <c r="D11" s="8" t="str">
        <f>HYPERLINK("#'Table 3'!A1", "Which, if any, of the following sectors do you think is most likely to be important to your country’s economy in the next decade?Please select up to three")</f>
        <v>Which, if any, of the following sectors do you think is most likely to be important to your country’s economy in the next decade?Please select up to three</v>
      </c>
      <c r="E11" s="14" t="str">
        <f>HYPERLINK("#'Full Results'!A29", "29")</f>
        <v>29</v>
      </c>
      <c r="F11" t="s">
        <v>46</v>
      </c>
    </row>
    <row r="12" spans="3:6" x14ac:dyDescent="0.5">
      <c r="C12">
        <v>4</v>
      </c>
      <c r="D12" s="8" t="str">
        <f>HYPERLINK("#'Table 4'!A1", "And which would you say have done the best job of innovating in the last decade?Please select up to three")</f>
        <v>And which would you say have done the best job of innovating in the last decade?Please select up to three</v>
      </c>
      <c r="E12" s="14" t="str">
        <f>HYPERLINK("#'Full Results'!A44", "44")</f>
        <v>44</v>
      </c>
      <c r="F12" t="s">
        <v>46</v>
      </c>
    </row>
    <row r="13" spans="3:6" x14ac:dyDescent="0.5">
      <c r="C13">
        <v>5</v>
      </c>
      <c r="D13" s="8" t="str">
        <f>HYPERLINK("#'Table 5'!A1", "Grid Summary: Overall, how well do you think your country does in the following sectors?")</f>
        <v>Grid Summary: Overall, how well do you think your country does in the following sectors?</v>
      </c>
      <c r="E13" s="7"/>
      <c r="F13" t="s">
        <v>46</v>
      </c>
    </row>
    <row r="14" spans="3:6" x14ac:dyDescent="0.5">
      <c r="C14">
        <v>6</v>
      </c>
      <c r="D14" s="8" t="str">
        <f>HYPERLINK("#'Table 6'!A1", "Overall, how well do you think your country does in the following sectors?: Financial services")</f>
        <v>Overall, how well do you think your country does in the following sectors?: Financial services</v>
      </c>
      <c r="E14" s="14" t="str">
        <f>HYPERLINK("#'Full Results'!A59", "59")</f>
        <v>59</v>
      </c>
      <c r="F14" t="s">
        <v>46</v>
      </c>
    </row>
    <row r="15" spans="3:6" x14ac:dyDescent="0.5">
      <c r="C15">
        <v>7</v>
      </c>
      <c r="D15" s="8" t="str">
        <f>HYPERLINK("#'Table 7'!A1", "Overall, how well do you think your country does in the following sectors?: Automotive ")</f>
        <v xml:space="preserve">Overall, how well do you think your country does in the following sectors?: Automotive </v>
      </c>
      <c r="E15" s="14" t="str">
        <f>HYPERLINK("#'Full Results'!A68", "68")</f>
        <v>68</v>
      </c>
      <c r="F15" t="s">
        <v>46</v>
      </c>
    </row>
    <row r="16" spans="3:6" x14ac:dyDescent="0.5">
      <c r="C16">
        <v>8</v>
      </c>
      <c r="D16" s="8" t="str">
        <f>HYPERLINK("#'Table 8'!A1", "Overall, how well do you think your country does in the following sectors?: Digital technology")</f>
        <v>Overall, how well do you think your country does in the following sectors?: Digital technology</v>
      </c>
      <c r="E16" s="14" t="str">
        <f>HYPERLINK("#'Full Results'!A77", "77")</f>
        <v>77</v>
      </c>
      <c r="F16" t="s">
        <v>46</v>
      </c>
    </row>
    <row r="17" spans="3:6" x14ac:dyDescent="0.5">
      <c r="C17">
        <v>9</v>
      </c>
      <c r="D17" s="8" t="str">
        <f>HYPERLINK("#'Table 9'!A1", " How confident or unconfident are you in your Government’s ability to grow its digital technology sector in the next five years?")</f>
        <v xml:space="preserve"> How confident or unconfident are you in your Government’s ability to grow its digital technology sector in the next five years?</v>
      </c>
      <c r="E17" s="14" t="str">
        <f>HYPERLINK("#'Full Results'!A86", "86")</f>
        <v>86</v>
      </c>
      <c r="F17" t="s">
        <v>46</v>
      </c>
    </row>
    <row r="18" spans="3:6" x14ac:dyDescent="0.5">
      <c r="C18">
        <v>10</v>
      </c>
      <c r="D18" s="8" t="str">
        <f>HYPERLINK("#'Table 10'!A1", " Which of the following is closest to your view?")</f>
        <v xml:space="preserve"> Which of the following is closest to your view?</v>
      </c>
      <c r="E18" s="14" t="str">
        <f>HYPERLINK("#'Full Results'!A98", "98")</f>
        <v>98</v>
      </c>
      <c r="F18" t="s">
        <v>46</v>
      </c>
    </row>
    <row r="19" spans="3:6" x14ac:dyDescent="0.5">
      <c r="C19">
        <v>11</v>
      </c>
      <c r="D19" s="8" t="str">
        <f>HYPERLINK("#'Table 11'!A1", "Which, if any, of the following technologies do you use regularly?Please select all that apply")</f>
        <v>Which, if any, of the following technologies do you use regularly?Please select all that apply</v>
      </c>
      <c r="E19" s="14" t="str">
        <f>HYPERLINK("#'Full Results'!A105", "105")</f>
        <v>105</v>
      </c>
      <c r="F19" t="s">
        <v>46</v>
      </c>
    </row>
    <row r="20" spans="3:6" x14ac:dyDescent="0.5">
      <c r="C20">
        <v>12</v>
      </c>
      <c r="D20" s="8" t="str">
        <f>HYPERLINK("#'Table 12'!A1", " Compared to the average person in your country, would you say that you are an early adopter of new technology?")</f>
        <v xml:space="preserve"> Compared to the average person in your country, would you say that you are an early adopter of new technology?</v>
      </c>
      <c r="E20" s="14" t="str">
        <f>HYPERLINK("#'Full Results'!A117", "117")</f>
        <v>117</v>
      </c>
      <c r="F20" t="s">
        <v>46</v>
      </c>
    </row>
    <row r="21" spans="3:6" x14ac:dyDescent="0.5">
      <c r="C21">
        <v>13</v>
      </c>
      <c r="D21" s="8" t="str">
        <f>HYPERLINK("#'Table 13'!A1", "Which, if any, of the following types of apps or websites do you use regularly?Please select all that apply")</f>
        <v>Which, if any, of the following types of apps or websites do you use regularly?Please select all that apply</v>
      </c>
      <c r="E21" s="14" t="str">
        <f>HYPERLINK("#'Full Results'!A124", "124")</f>
        <v>124</v>
      </c>
      <c r="F21" t="s">
        <v>46</v>
      </c>
    </row>
    <row r="22" spans="3:6" x14ac:dyDescent="0.5">
      <c r="C22">
        <v>14</v>
      </c>
      <c r="D22" s="8" t="str">
        <f>HYPERLINK("#'Table 14'!A1", "Grid Summary: Overall, how satisfied or unsatisfied are you with the speed and reliability of your Internet connection in the following locations?")</f>
        <v>Grid Summary: Overall, how satisfied or unsatisfied are you with the speed and reliability of your Internet connection in the following locations?</v>
      </c>
      <c r="E22" s="7"/>
      <c r="F22" t="s">
        <v>46</v>
      </c>
    </row>
    <row r="23" spans="3:6" x14ac:dyDescent="0.5">
      <c r="C23">
        <v>15</v>
      </c>
      <c r="D23" s="8" t="str">
        <f>HYPERLINK("#'Table 15'!A1", "Overall, how satisfied or unsatisfied are you with the speed and reliability of your Internet connection in the following locations?: At home")</f>
        <v>Overall, how satisfied or unsatisfied are you with the speed and reliability of your Internet connection in the following locations?: At home</v>
      </c>
      <c r="E23" s="14" t="str">
        <f>HYPERLINK("#'Full Results'!A142", "142")</f>
        <v>142</v>
      </c>
      <c r="F23" t="s">
        <v>46</v>
      </c>
    </row>
    <row r="24" spans="3:6" x14ac:dyDescent="0.5">
      <c r="C24">
        <v>16</v>
      </c>
      <c r="D24" s="8" t="str">
        <f>HYPERLINK("#'Table 16'!A1", "Overall, how satisfied or unsatisfied are you with the speed and reliability of your Internet connection in the following locations?: While travelling")</f>
        <v>Overall, how satisfied or unsatisfied are you with the speed and reliability of your Internet connection in the following locations?: While travelling</v>
      </c>
      <c r="E24" s="14" t="str">
        <f>HYPERLINK("#'Full Results'!A154", "154")</f>
        <v>154</v>
      </c>
      <c r="F24" t="s">
        <v>46</v>
      </c>
    </row>
    <row r="25" spans="3:6" x14ac:dyDescent="0.5">
      <c r="C25">
        <v>17</v>
      </c>
      <c r="D25" s="8" t="str">
        <f>HYPERLINK("#'Table 17'!A1", "Overall, how satisfied or unsatisfied are you with the speed and reliability of your Internet connection in the following locations?: At work")</f>
        <v>Overall, how satisfied or unsatisfied are you with the speed and reliability of your Internet connection in the following locations?: At work</v>
      </c>
      <c r="E25" s="14" t="str">
        <f>HYPERLINK("#'Full Results'!A166", "166")</f>
        <v>166</v>
      </c>
      <c r="F25" t="s">
        <v>527</v>
      </c>
    </row>
    <row r="26" spans="3:6" x14ac:dyDescent="0.5">
      <c r="C26">
        <v>18</v>
      </c>
      <c r="D26" s="8" t="str">
        <f>HYPERLINK("#'Table 18'!A1", "Which, if any, of the following activities have you used a website or app to do in the last year?Please select all that apply")</f>
        <v>Which, if any, of the following activities have you used a website or app to do in the last year?Please select all that apply</v>
      </c>
      <c r="E26" s="14" t="str">
        <f>HYPERLINK("#'Full Results'!A178", "178")</f>
        <v>178</v>
      </c>
      <c r="F26" t="s">
        <v>46</v>
      </c>
    </row>
    <row r="27" spans="3:6" x14ac:dyDescent="0.5">
      <c r="C27">
        <v>19</v>
      </c>
      <c r="D27" s="8" t="str">
        <f>HYPERLINK("#'Table 19'!A1", "And which, if any, of the same list activities did you use a website or app to do for the first time in the last two years?Please select all that apply")</f>
        <v>And which, if any, of the same list activities did you use a website or app to do for the first time in the last two years?Please select all that apply</v>
      </c>
      <c r="E27" s="14" t="str">
        <f>HYPERLINK("#'Full Results'!A195", "195")</f>
        <v>195</v>
      </c>
      <c r="F27" t="s">
        <v>46</v>
      </c>
    </row>
    <row r="28" spans="3:6" x14ac:dyDescent="0.5">
      <c r="C28">
        <v>20</v>
      </c>
      <c r="D28" s="8" t="str">
        <f>HYPERLINK("#'Table 20'!A1", " How much time do you spend on an average working day working out to do something which you at first didn’t know how to do on the computer?For example, working out how to correctly format a file, share a link to a video call, or write a spreadshe...")</f>
        <v xml:space="preserve"> How much time do you spend on an average working day working out to do something which you at first didn’t know how to do on the computer?For example, working out how to correctly format a file, share a link to a video call, or write a spreadshe...</v>
      </c>
      <c r="E28" s="14" t="str">
        <f>HYPERLINK("#'Full Results'!A212", "212")</f>
        <v>212</v>
      </c>
      <c r="F28" t="s">
        <v>528</v>
      </c>
    </row>
    <row r="29" spans="3:6" x14ac:dyDescent="0.5">
      <c r="C29">
        <v>21</v>
      </c>
      <c r="D29" s="8" t="str">
        <f>HYPERLINK("#'Table 21'!A1", "Grid Summary: How confident or unconfident would you be that you could perform the following digital activities?")</f>
        <v>Grid Summary: How confident or unconfident would you be that you could perform the following digital activities?</v>
      </c>
      <c r="E29" s="7"/>
      <c r="F29" t="s">
        <v>46</v>
      </c>
    </row>
    <row r="30" spans="3:6" x14ac:dyDescent="0.5">
      <c r="C30">
        <v>22</v>
      </c>
      <c r="D30" s="8" t="str">
        <f>HYPERLINK("#'Table 22'!A1", "How confident or unconfident would you be that you could perform the following digital activities?: Save a document")</f>
        <v>How confident or unconfident would you be that you could perform the following digital activities?: Save a document</v>
      </c>
      <c r="E30" s="14" t="str">
        <f>HYPERLINK("#'Full Results'!A222", "222")</f>
        <v>222</v>
      </c>
      <c r="F30" t="s">
        <v>46</v>
      </c>
    </row>
    <row r="31" spans="3:6" x14ac:dyDescent="0.5">
      <c r="C31">
        <v>23</v>
      </c>
      <c r="D31" s="8" t="str">
        <f>HYPERLINK("#'Table 23'!A1", "How confident or unconfident would you be that you could perform the following digital activities?: Tracking changes in a document")</f>
        <v>How confident or unconfident would you be that you could perform the following digital activities?: Tracking changes in a document</v>
      </c>
      <c r="E31" s="14" t="str">
        <f>HYPERLINK("#'Full Results'!A234", "234")</f>
        <v>234</v>
      </c>
      <c r="F31" t="s">
        <v>46</v>
      </c>
    </row>
    <row r="32" spans="3:6" x14ac:dyDescent="0.5">
      <c r="C32">
        <v>24</v>
      </c>
      <c r="D32" s="8" t="str">
        <f>HYPERLINK("#'Table 24'!A1", "How confident or unconfident would you be that you could perform the following digital activities?: Send an email")</f>
        <v>How confident or unconfident would you be that you could perform the following digital activities?: Send an email</v>
      </c>
      <c r="E32" s="14" t="str">
        <f>HYPERLINK("#'Full Results'!A246", "246")</f>
        <v>246</v>
      </c>
      <c r="F32" t="s">
        <v>46</v>
      </c>
    </row>
    <row r="33" spans="3:6" x14ac:dyDescent="0.5">
      <c r="C33">
        <v>25</v>
      </c>
      <c r="D33" s="8" t="str">
        <f>HYPERLINK("#'Table 25'!A1", "How confident or unconfident would you be that you could perform the following digital activities?: Share a file online")</f>
        <v>How confident or unconfident would you be that you could perform the following digital activities?: Share a file online</v>
      </c>
      <c r="E33" s="14" t="str">
        <f>HYPERLINK("#'Full Results'!A258", "258")</f>
        <v>258</v>
      </c>
      <c r="F33" t="s">
        <v>46</v>
      </c>
    </row>
    <row r="34" spans="3:6" x14ac:dyDescent="0.5">
      <c r="C34">
        <v>26</v>
      </c>
      <c r="D34" s="8" t="str">
        <f>HYPERLINK("#'Table 26'!A1", "How confident or unconfident would you be that you could perform the following digital activities?: Post something on social media")</f>
        <v>How confident or unconfident would you be that you could perform the following digital activities?: Post something on social media</v>
      </c>
      <c r="E34" s="14" t="str">
        <f>HYPERLINK("#'Full Results'!A270", "270")</f>
        <v>270</v>
      </c>
      <c r="F34" t="s">
        <v>46</v>
      </c>
    </row>
    <row r="35" spans="3:6" x14ac:dyDescent="0.5">
      <c r="C35">
        <v>27</v>
      </c>
      <c r="D35" s="8" t="str">
        <f>HYPERLINK("#'Table 27'!A1", "How confident or unconfident would you be that you could perform the following digital activities?: Create a spreadsheet to track your budget")</f>
        <v>How confident or unconfident would you be that you could perform the following digital activities?: Create a spreadsheet to track your budget</v>
      </c>
      <c r="E35" s="14" t="str">
        <f>HYPERLINK("#'Full Results'!A282", "282")</f>
        <v>282</v>
      </c>
      <c r="F35" t="s">
        <v>46</v>
      </c>
    </row>
    <row r="36" spans="3:6" x14ac:dyDescent="0.5">
      <c r="C36">
        <v>28</v>
      </c>
      <c r="D36" s="8" t="str">
        <f>HYPERLINK("#'Table 28'!A1", "How confident or unconfident would you be that you could perform the following digital activities?: Find a good price for a product online")</f>
        <v>How confident or unconfident would you be that you could perform the following digital activities?: Find a good price for a product online</v>
      </c>
      <c r="E36" s="14" t="str">
        <f>HYPERLINK("#'Full Results'!A294", "294")</f>
        <v>294</v>
      </c>
      <c r="F36" t="s">
        <v>46</v>
      </c>
    </row>
    <row r="37" spans="3:6" x14ac:dyDescent="0.5">
      <c r="C37">
        <v>29</v>
      </c>
      <c r="D37" s="8" t="str">
        <f>HYPERLINK("#'Table 29'!A1", "How confident or unconfident would you be that you could perform the following digital activities?: Research a topic")</f>
        <v>How confident or unconfident would you be that you could perform the following digital activities?: Research a topic</v>
      </c>
      <c r="E37" s="14" t="str">
        <f>HYPERLINK("#'Full Results'!A306", "306")</f>
        <v>306</v>
      </c>
      <c r="F37" t="s">
        <v>46</v>
      </c>
    </row>
    <row r="38" spans="3:6" x14ac:dyDescent="0.5">
      <c r="C38">
        <v>30</v>
      </c>
      <c r="D38" s="8" t="str">
        <f>HYPERLINK("#'Table 30'!A1", "How confident or unconfident would you be that you could perform the following digital activities?: Edit a photo")</f>
        <v>How confident or unconfident would you be that you could perform the following digital activities?: Edit a photo</v>
      </c>
      <c r="E38" s="14" t="str">
        <f>HYPERLINK("#'Full Results'!A318", "318")</f>
        <v>318</v>
      </c>
      <c r="F38" t="s">
        <v>46</v>
      </c>
    </row>
    <row r="39" spans="3:6" x14ac:dyDescent="0.5">
      <c r="C39">
        <v>31</v>
      </c>
      <c r="D39" s="8" t="str">
        <f>HYPERLINK("#'Table 31'!A1", "How confident or unconfident would you be that you could perform the following digital activities?: Create your own website")</f>
        <v>How confident or unconfident would you be that you could perform the following digital activities?: Create your own website</v>
      </c>
      <c r="E39" s="14" t="str">
        <f>HYPERLINK("#'Full Results'!A330", "330")</f>
        <v>330</v>
      </c>
      <c r="F39" t="s">
        <v>46</v>
      </c>
    </row>
    <row r="40" spans="3:6" x14ac:dyDescent="0.5">
      <c r="C40">
        <v>32</v>
      </c>
      <c r="D40" s="8" t="str">
        <f>HYPERLINK("#'Table 32'!A1", "How confident or unconfident would you be that you could perform the following digital activities?: Program a small application")</f>
        <v>How confident or unconfident would you be that you could perform the following digital activities?: Program a small application</v>
      </c>
      <c r="E40" s="14" t="str">
        <f>HYPERLINK("#'Full Results'!A342", "342")</f>
        <v>342</v>
      </c>
      <c r="F40" t="s">
        <v>46</v>
      </c>
    </row>
    <row r="41" spans="3:6" x14ac:dyDescent="0.5">
      <c r="C41">
        <v>33</v>
      </c>
      <c r="D41" s="8" t="str">
        <f>HYPERLINK("#'Table 33'!A1", "How confident or unconfident would you be that you could perform the following digital activities?: Build a machine learning model")</f>
        <v>How confident or unconfident would you be that you could perform the following digital activities?: Build a machine learning model</v>
      </c>
      <c r="E41" s="14" t="str">
        <f>HYPERLINK("#'Full Results'!A354", "354")</f>
        <v>354</v>
      </c>
      <c r="F41" t="s">
        <v>46</v>
      </c>
    </row>
    <row r="42" spans="3:6" x14ac:dyDescent="0.5">
      <c r="C42">
        <v>34</v>
      </c>
      <c r="D42" s="8" t="str">
        <f>HYPERLINK("#'Table 34'!A1", "How confident or unconfident would you be that you could perform the following digital activities?: Book an appointment with a doctor")</f>
        <v>How confident or unconfident would you be that you could perform the following digital activities?: Book an appointment with a doctor</v>
      </c>
      <c r="E42" s="14" t="str">
        <f>HYPERLINK("#'Full Results'!A366", "366")</f>
        <v>366</v>
      </c>
      <c r="F42" t="s">
        <v>46</v>
      </c>
    </row>
    <row r="43" spans="3:6" x14ac:dyDescent="0.5">
      <c r="C43">
        <v>35</v>
      </c>
      <c r="D43" s="8" t="str">
        <f>HYPERLINK("#'Table 35'!A1", "How confident or unconfident would you be that you could perform the following digital activities?: Schedule a video meeting")</f>
        <v>How confident or unconfident would you be that you could perform the following digital activities?: Schedule a video meeting</v>
      </c>
      <c r="E43" s="14" t="str">
        <f>HYPERLINK("#'Full Results'!A378", "378")</f>
        <v>378</v>
      </c>
      <c r="F43" t="s">
        <v>46</v>
      </c>
    </row>
    <row r="44" spans="3:6" x14ac:dyDescent="0.5">
      <c r="C44">
        <v>36</v>
      </c>
      <c r="D44" s="8" t="str">
        <f>HYPERLINK("#'Table 36'!A1", "How confident or unconfident would you be that you could perform the following digital activities?: Use two-factor authentication")</f>
        <v>How confident or unconfident would you be that you could perform the following digital activities?: Use two-factor authentication</v>
      </c>
      <c r="E44" s="14" t="str">
        <f>HYPERLINK("#'Full Results'!A390", "390")</f>
        <v>390</v>
      </c>
      <c r="F44" t="s">
        <v>46</v>
      </c>
    </row>
    <row r="45" spans="3:6" x14ac:dyDescent="0.5">
      <c r="C45">
        <v>37</v>
      </c>
      <c r="D45" s="8" t="str">
        <f>HYPERLINK("#'Table 37'!A1", "How confident or unconfident would you be that you could perform the following digital activities?: Edit a video")</f>
        <v>How confident or unconfident would you be that you could perform the following digital activities?: Edit a video</v>
      </c>
      <c r="E45" s="14" t="str">
        <f>HYPERLINK("#'Full Results'!A402", "402")</f>
        <v>402</v>
      </c>
      <c r="F45" t="s">
        <v>46</v>
      </c>
    </row>
    <row r="46" spans="3:6" x14ac:dyDescent="0.5">
      <c r="C46">
        <v>38</v>
      </c>
      <c r="D46" s="8" t="str">
        <f>HYPERLINK("#'Table 38'!A1", "How confident or unconfident would you be that you could perform the following digital activities?: Analyse a large dataset that wouldn’t fit into a spreadsheet")</f>
        <v>How confident or unconfident would you be that you could perform the following digital activities?: Analyse a large dataset that wouldn’t fit into a spreadsheet</v>
      </c>
      <c r="E46" s="14" t="str">
        <f>HYPERLINK("#'Full Results'!A414", "414")</f>
        <v>414</v>
      </c>
      <c r="F46" t="s">
        <v>46</v>
      </c>
    </row>
    <row r="47" spans="3:6" x14ac:dyDescent="0.5">
      <c r="C47">
        <v>39</v>
      </c>
      <c r="D47" s="8" t="str">
        <f>HYPERLINK("#'Table 39'!A1", "Grid Summary: In the last three months, have you used the Internet or a software to do any of the following?")</f>
        <v>Grid Summary: In the last three months, have you used the Internet or a software to do any of the following?</v>
      </c>
      <c r="E47" s="7"/>
      <c r="F47" t="s">
        <v>46</v>
      </c>
    </row>
    <row r="48" spans="3:6" x14ac:dyDescent="0.5">
      <c r="C48">
        <v>40</v>
      </c>
      <c r="D48" s="8" t="str">
        <f>HYPERLINK("#'Table 40'!A1", "In the last three months, have you used the Internet or a software to do any of the following?: Copied or moved files or folders")</f>
        <v>In the last three months, have you used the Internet or a software to do any of the following?: Copied or moved files or folders</v>
      </c>
      <c r="E48" s="14" t="str">
        <f>HYPERLINK("#'Full Results'!A426", "426")</f>
        <v>426</v>
      </c>
      <c r="F48" t="s">
        <v>46</v>
      </c>
    </row>
    <row r="49" spans="3:6" x14ac:dyDescent="0.5">
      <c r="C49">
        <v>41</v>
      </c>
      <c r="D49" s="8" t="str">
        <f>HYPERLINK("#'Table 41'!A1", "In the last three months, have you used the Internet or a software to do any of the following?: Saved files on Internet storage space")</f>
        <v>In the last three months, have you used the Internet or a software to do any of the following?: Saved files on Internet storage space</v>
      </c>
      <c r="E49" s="14" t="str">
        <f>HYPERLINK("#'Full Results'!A432", "432")</f>
        <v>432</v>
      </c>
      <c r="F49" t="s">
        <v>46</v>
      </c>
    </row>
    <row r="50" spans="3:6" x14ac:dyDescent="0.5">
      <c r="C50">
        <v>42</v>
      </c>
      <c r="D50" s="8" t="str">
        <f>HYPERLINK("#'Table 42'!A1", "In the last three months, have you used the Internet or a software to do any of the following?: Obtained information from public authorities/services' websites")</f>
        <v>In the last three months, have you used the Internet or a software to do any of the following?: Obtained information from public authorities/services' websites</v>
      </c>
      <c r="E50" s="14" t="str">
        <f>HYPERLINK("#'Full Results'!A438", "438")</f>
        <v>438</v>
      </c>
      <c r="F50" t="s">
        <v>46</v>
      </c>
    </row>
    <row r="51" spans="3:6" x14ac:dyDescent="0.5">
      <c r="C51">
        <v>43</v>
      </c>
      <c r="D51" s="8" t="str">
        <f>HYPERLINK("#'Table 43'!A1", "In the last three months, have you used the Internet or a software to do any of the following?: Finding information about goods or services")</f>
        <v>In the last three months, have you used the Internet or a software to do any of the following?: Finding information about goods or services</v>
      </c>
      <c r="E51" s="14" t="str">
        <f>HYPERLINK("#'Full Results'!A444", "444")</f>
        <v>444</v>
      </c>
      <c r="F51" t="s">
        <v>46</v>
      </c>
    </row>
    <row r="52" spans="3:6" x14ac:dyDescent="0.5">
      <c r="C52">
        <v>44</v>
      </c>
      <c r="D52" s="8" t="str">
        <f>HYPERLINK("#'Table 44'!A1", "In the last three months, have you used the Internet or a software to do any of the following?: Seeking health-related information")</f>
        <v>In the last three months, have you used the Internet or a software to do any of the following?: Seeking health-related information</v>
      </c>
      <c r="E52" s="14" t="str">
        <f>HYPERLINK("#'Full Results'!A450", "450")</f>
        <v>450</v>
      </c>
      <c r="F52" t="s">
        <v>46</v>
      </c>
    </row>
    <row r="53" spans="3:6" x14ac:dyDescent="0.5">
      <c r="C53">
        <v>45</v>
      </c>
      <c r="D53" s="8" t="str">
        <f>HYPERLINK("#'Table 45'!A1", "In the last three months, have you used the Internet or a software to do any of the following?: Sending/receiving emails")</f>
        <v>In the last three months, have you used the Internet or a software to do any of the following?: Sending/receiving emails</v>
      </c>
      <c r="E53" s="14" t="str">
        <f>HYPERLINK("#'Full Results'!A456", "456")</f>
        <v>456</v>
      </c>
      <c r="F53" t="s">
        <v>46</v>
      </c>
    </row>
    <row r="54" spans="3:6" x14ac:dyDescent="0.5">
      <c r="C54">
        <v>46</v>
      </c>
      <c r="D54" s="8" t="str">
        <f>HYPERLINK("#'Table 46'!A1", "In the last three months, have you used the Internet or a software to do any of the following?: Participating in social networks")</f>
        <v>In the last three months, have you used the Internet or a software to do any of the following?: Participating in social networks</v>
      </c>
      <c r="E54" s="14" t="str">
        <f>HYPERLINK("#'Full Results'!A462", "462")</f>
        <v>462</v>
      </c>
      <c r="F54" t="s">
        <v>46</v>
      </c>
    </row>
    <row r="55" spans="3:6" x14ac:dyDescent="0.5">
      <c r="C55">
        <v>47</v>
      </c>
      <c r="D55" s="8" t="str">
        <f>HYPERLINK("#'Table 47'!A1", "In the last three months, have you used the Internet or a software to do any of the following?: Telephoning/video calls over the internet")</f>
        <v>In the last three months, have you used the Internet or a software to do any of the following?: Telephoning/video calls over the internet</v>
      </c>
      <c r="E55" s="14" t="str">
        <f>HYPERLINK("#'Full Results'!A468", "468")</f>
        <v>468</v>
      </c>
      <c r="F55" t="s">
        <v>46</v>
      </c>
    </row>
    <row r="56" spans="3:6" x14ac:dyDescent="0.5">
      <c r="C56">
        <v>48</v>
      </c>
      <c r="D56" s="8" t="str">
        <f>HYPERLINK("#'Table 48'!A1", "In the last three months, have you used the Internet or a software to do any of the following?: Uploading self-created content to any website to be shared")</f>
        <v>In the last three months, have you used the Internet or a software to do any of the following?: Uploading self-created content to any website to be shared</v>
      </c>
      <c r="E56" s="14" t="str">
        <f>HYPERLINK("#'Full Results'!A474", "474")</f>
        <v>474</v>
      </c>
      <c r="F56" t="s">
        <v>46</v>
      </c>
    </row>
    <row r="57" spans="3:6" x14ac:dyDescent="0.5">
      <c r="C57">
        <v>49</v>
      </c>
      <c r="D57" s="8" t="str">
        <f>HYPERLINK("#'Table 49'!A1", "In the last three months, have you used the Internet or a software to do any of the following?: Transferring files between computers or other devices")</f>
        <v>In the last three months, have you used the Internet or a software to do any of the following?: Transferring files between computers or other devices</v>
      </c>
      <c r="E57" s="14" t="str">
        <f>HYPERLINK("#'Full Results'!A480", "480")</f>
        <v>480</v>
      </c>
      <c r="F57" t="s">
        <v>46</v>
      </c>
    </row>
    <row r="58" spans="3:6" x14ac:dyDescent="0.5">
      <c r="C58">
        <v>50</v>
      </c>
      <c r="D58" s="8" t="str">
        <f>HYPERLINK("#'Table 50'!A1", "In the last three months, have you used the Internet or a software to do any of the following?: Installing software and applications (apps)")</f>
        <v>In the last three months, have you used the Internet or a software to do any of the following?: Installing software and applications (apps)</v>
      </c>
      <c r="E58" s="14" t="str">
        <f>HYPERLINK("#'Full Results'!A486", "486")</f>
        <v>486</v>
      </c>
      <c r="F58" t="s">
        <v>46</v>
      </c>
    </row>
    <row r="59" spans="3:6" x14ac:dyDescent="0.5">
      <c r="C59">
        <v>51</v>
      </c>
      <c r="D59" s="8" t="str">
        <f>HYPERLINK("#'Table 51'!A1", "In the last three months, have you used the Internet or a software to do any of the following?: Changing settings of any software, including operational system or security programs")</f>
        <v>In the last three months, have you used the Internet or a software to do any of the following?: Changing settings of any software, including operational system or security programs</v>
      </c>
      <c r="E59" s="14" t="str">
        <f>HYPERLINK("#'Full Results'!A492", "492")</f>
        <v>492</v>
      </c>
      <c r="F59" t="s">
        <v>46</v>
      </c>
    </row>
    <row r="60" spans="3:6" x14ac:dyDescent="0.5">
      <c r="C60">
        <v>52</v>
      </c>
      <c r="D60" s="8" t="str">
        <f>HYPERLINK("#'Table 52'!A1", "In the last three months, have you used the Internet or a software to do any of the following?: Online purchases")</f>
        <v>In the last three months, have you used the Internet or a software to do any of the following?: Online purchases</v>
      </c>
      <c r="E60" s="14" t="str">
        <f>HYPERLINK("#'Full Results'!A498", "498")</f>
        <v>498</v>
      </c>
      <c r="F60" t="s">
        <v>46</v>
      </c>
    </row>
    <row r="61" spans="3:6" x14ac:dyDescent="0.5">
      <c r="C61">
        <v>53</v>
      </c>
      <c r="D61" s="8" t="str">
        <f>HYPERLINK("#'Table 53'!A1", "In the last three months, have you used the Internet or a software to do any of the following?: Selling online")</f>
        <v>In the last three months, have you used the Internet or a software to do any of the following?: Selling online</v>
      </c>
      <c r="E61" s="14" t="str">
        <f>HYPERLINK("#'Full Results'!A504", "504")</f>
        <v>504</v>
      </c>
      <c r="F61" t="s">
        <v>46</v>
      </c>
    </row>
    <row r="62" spans="3:6" x14ac:dyDescent="0.5">
      <c r="C62">
        <v>54</v>
      </c>
      <c r="D62" s="8" t="str">
        <f>HYPERLINK("#'Table 54'!A1", "In the last three months, have you used the Internet or a software to do any of the following?: Used online learning resources")</f>
        <v>In the last three months, have you used the Internet or a software to do any of the following?: Used online learning resources</v>
      </c>
      <c r="E62" s="14" t="str">
        <f>HYPERLINK("#'Full Results'!A510", "510")</f>
        <v>510</v>
      </c>
      <c r="F62" t="s">
        <v>46</v>
      </c>
    </row>
    <row r="63" spans="3:6" x14ac:dyDescent="0.5">
      <c r="C63">
        <v>55</v>
      </c>
      <c r="D63" s="8" t="str">
        <f>HYPERLINK("#'Table 55'!A1", "In the last three months, have you used the Internet or a software to do any of the following?: Internet banking")</f>
        <v>In the last three months, have you used the Internet or a software to do any of the following?: Internet banking</v>
      </c>
      <c r="E63" s="14" t="str">
        <f>HYPERLINK("#'Full Results'!A516", "516")</f>
        <v>516</v>
      </c>
      <c r="F63" t="s">
        <v>46</v>
      </c>
    </row>
    <row r="64" spans="3:6" x14ac:dyDescent="0.5">
      <c r="C64">
        <v>56</v>
      </c>
      <c r="D64" s="8" t="str">
        <f>HYPERLINK("#'Table 56'!A1", "In the last three months, have you used the Internet or a software to do any of the following?: Used word processing software")</f>
        <v>In the last three months, have you used the Internet or a software to do any of the following?: Used word processing software</v>
      </c>
      <c r="E64" s="14" t="str">
        <f>HYPERLINK("#'Full Results'!A522", "522")</f>
        <v>522</v>
      </c>
      <c r="F64" t="s">
        <v>46</v>
      </c>
    </row>
    <row r="65" spans="3:6" x14ac:dyDescent="0.5">
      <c r="C65">
        <v>57</v>
      </c>
      <c r="D65" s="8" t="str">
        <f>HYPERLINK("#'Table 57'!A1", "In the last three months, have you used the Internet or a software to do any of the following?: Used spreadsheet software")</f>
        <v>In the last three months, have you used the Internet or a software to do any of the following?: Used spreadsheet software</v>
      </c>
      <c r="E65" s="14" t="str">
        <f>HYPERLINK("#'Full Results'!A528", "528")</f>
        <v>528</v>
      </c>
      <c r="F65" t="s">
        <v>46</v>
      </c>
    </row>
    <row r="66" spans="3:6" x14ac:dyDescent="0.5">
      <c r="C66">
        <v>58</v>
      </c>
      <c r="D66" s="8" t="str">
        <f>HYPERLINK("#'Table 58'!A1", "In the last three months, have you used the Internet or a software to do any of the following?: Used software to edit photos, video or audio files")</f>
        <v>In the last three months, have you used the Internet or a software to do any of the following?: Used software to edit photos, video or audio files</v>
      </c>
      <c r="E66" s="14" t="str">
        <f>HYPERLINK("#'Full Results'!A534", "534")</f>
        <v>534</v>
      </c>
      <c r="F66" t="s">
        <v>46</v>
      </c>
    </row>
    <row r="67" spans="3:6" x14ac:dyDescent="0.5">
      <c r="C67">
        <v>59</v>
      </c>
      <c r="D67" s="8" t="str">
        <f>HYPERLINK("#'Table 59'!A1", "In the last three months, have you used the Internet or a software to do any of the following?: Created presentation or document integrating text, pictures, tables or charts")</f>
        <v>In the last three months, have you used the Internet or a software to do any of the following?: Created presentation or document integrating text, pictures, tables or charts</v>
      </c>
      <c r="E67" s="14" t="str">
        <f>HYPERLINK("#'Full Results'!A540", "540")</f>
        <v>540</v>
      </c>
      <c r="F67" t="s">
        <v>46</v>
      </c>
    </row>
    <row r="68" spans="3:6" x14ac:dyDescent="0.5">
      <c r="C68">
        <v>60</v>
      </c>
      <c r="D68" s="8" t="str">
        <f>HYPERLINK("#'Table 60'!A1", "In the last three months, have you used the Internet or a software to do any of the following?: Used advanced functions of spreadsheet to organise and analyse data (sorting, filtering, using formulas, creating charts)")</f>
        <v>In the last three months, have you used the Internet or a software to do any of the following?: Used advanced functions of spreadsheet to organise and analyse data (sorting, filtering, using formulas, creating charts)</v>
      </c>
      <c r="E68" s="14" t="str">
        <f>HYPERLINK("#'Full Results'!A546", "546")</f>
        <v>546</v>
      </c>
      <c r="F68" t="s">
        <v>46</v>
      </c>
    </row>
    <row r="69" spans="3:6" x14ac:dyDescent="0.5">
      <c r="C69">
        <v>61</v>
      </c>
      <c r="D69" s="8" t="str">
        <f>HYPERLINK("#'Table 61'!A1", "In the last three months, have you used the Internet or a software to do any of the following?: Have written a code in a programming language")</f>
        <v>In the last three months, have you used the Internet or a software to do any of the following?: Have written a code in a programming language</v>
      </c>
      <c r="E69" s="14" t="str">
        <f>HYPERLINK("#'Full Results'!A552", "552")</f>
        <v>552</v>
      </c>
      <c r="F69" t="s">
        <v>46</v>
      </c>
    </row>
    <row r="70" spans="3:6" x14ac:dyDescent="0.5">
      <c r="C70">
        <v>62</v>
      </c>
      <c r="D70" s="8" t="str">
        <f>HYPERLINK("#'Table 62'!A1", "Where did you learn the majority of your own digital skills?Please select all that apply")</f>
        <v>Where did you learn the majority of your own digital skills?Please select all that apply</v>
      </c>
      <c r="E70" s="14" t="str">
        <f>HYPERLINK("#'Full Results'!A558", "558")</f>
        <v>558</v>
      </c>
      <c r="F70" t="s">
        <v>46</v>
      </c>
    </row>
    <row r="71" spans="3:6" x14ac:dyDescent="0.5">
      <c r="C71">
        <v>63</v>
      </c>
      <c r="D71" s="8" t="str">
        <f>HYPERLINK("#'Table 63'!A1", "Which digital skills do you think it is important for an average worker to be able to do today?Please select all that apply")</f>
        <v>Which digital skills do you think it is important for an average worker to be able to do today?Please select all that apply</v>
      </c>
      <c r="E71" s="14" t="str">
        <f>HYPERLINK("#'Full Results'!A571", "571")</f>
        <v>571</v>
      </c>
      <c r="F71" t="s">
        <v>46</v>
      </c>
    </row>
    <row r="72" spans="3:6" x14ac:dyDescent="0.5">
      <c r="C72">
        <v>64</v>
      </c>
      <c r="D72" s="8" t="str">
        <f>HYPERLINK("#'Table 64'!A1", "And which digital skills do you think it is not important for an average worker to be able to do today?Please select all that apply")</f>
        <v>And which digital skills do you think it is not important for an average worker to be able to do today?Please select all that apply</v>
      </c>
      <c r="E72" s="14" t="str">
        <f>HYPERLINK("#'Full Results'!A586", "586")</f>
        <v>586</v>
      </c>
      <c r="F72" t="s">
        <v>46</v>
      </c>
    </row>
    <row r="73" spans="3:6" x14ac:dyDescent="0.5">
      <c r="C73">
        <v>65</v>
      </c>
      <c r="D73" s="8" t="str">
        <f>HYPERLINK("#'Table 65'!A1", "Grid Summary: How important or unimportant is it to you that your child/children learn the following digital skills in school?")</f>
        <v>Grid Summary: How important or unimportant is it to you that your child/children learn the following digital skills in school?</v>
      </c>
      <c r="E73" s="7"/>
      <c r="F73" t="s">
        <v>529</v>
      </c>
    </row>
    <row r="74" spans="3:6" x14ac:dyDescent="0.5">
      <c r="C74">
        <v>66</v>
      </c>
      <c r="D74" s="8" t="str">
        <f>HYPERLINK("#'Table 66'!A1", "How important or unimportant is it to you that your child/children learn the following digital skills in school?: Share a document online")</f>
        <v>How important or unimportant is it to you that your child/children learn the following digital skills in school?: Share a document online</v>
      </c>
      <c r="E74" s="14" t="str">
        <f>HYPERLINK("#'Full Results'!A601", "601")</f>
        <v>601</v>
      </c>
      <c r="F74" t="s">
        <v>529</v>
      </c>
    </row>
    <row r="75" spans="3:6" x14ac:dyDescent="0.5">
      <c r="C75">
        <v>67</v>
      </c>
      <c r="D75" s="8" t="str">
        <f>HYPERLINK("#'Table 67'!A1", "How important or unimportant is it to you that your child/children learn the following digital skills in school?: Tracking changes in a document")</f>
        <v>How important or unimportant is it to you that your child/children learn the following digital skills in school?: Tracking changes in a document</v>
      </c>
      <c r="E75" s="14" t="str">
        <f>HYPERLINK("#'Full Results'!A613", "613")</f>
        <v>613</v>
      </c>
      <c r="F75" t="s">
        <v>529</v>
      </c>
    </row>
    <row r="76" spans="3:6" x14ac:dyDescent="0.5">
      <c r="C76">
        <v>68</v>
      </c>
      <c r="D76" s="8" t="str">
        <f>HYPERLINK("#'Table 68'!A1", "How important or unimportant is it to you that your child/children learn the following digital skills in school?: Posting responsibly on social media")</f>
        <v>How important or unimportant is it to you that your child/children learn the following digital skills in school?: Posting responsibly on social media</v>
      </c>
      <c r="E76" s="14" t="str">
        <f>HYPERLINK("#'Full Results'!A625", "625")</f>
        <v>625</v>
      </c>
      <c r="F76" t="s">
        <v>529</v>
      </c>
    </row>
    <row r="77" spans="3:6" x14ac:dyDescent="0.5">
      <c r="C77">
        <v>69</v>
      </c>
      <c r="D77" s="8" t="str">
        <f>HYPERLINK("#'Table 69'!A1", "How important or unimportant is it to you that your child/children learn the following digital skills in school?: Researching a topic online")</f>
        <v>How important or unimportant is it to you that your child/children learn the following digital skills in school?: Researching a topic online</v>
      </c>
      <c r="E77" s="14" t="str">
        <f>HYPERLINK("#'Full Results'!A637", "637")</f>
        <v>637</v>
      </c>
      <c r="F77" t="s">
        <v>529</v>
      </c>
    </row>
    <row r="78" spans="3:6" x14ac:dyDescent="0.5">
      <c r="C78">
        <v>70</v>
      </c>
      <c r="D78" s="8" t="str">
        <f>HYPERLINK("#'Table 70'!A1", "How important or unimportant is it to you that your child/children learn the following digital skills in school?: Backing up their data")</f>
        <v>How important or unimportant is it to you that your child/children learn the following digital skills in school?: Backing up their data</v>
      </c>
      <c r="E78" s="14" t="str">
        <f>HYPERLINK("#'Full Results'!A649", "649")</f>
        <v>649</v>
      </c>
      <c r="F78" t="s">
        <v>529</v>
      </c>
    </row>
    <row r="79" spans="3:6" x14ac:dyDescent="0.5">
      <c r="C79">
        <v>71</v>
      </c>
      <c r="D79" s="8" t="str">
        <f>HYPERLINK("#'Table 71'!A1", "How important or unimportant is it to you that your child/children learn the following digital skills in school?: Creating a basic spreadsheet")</f>
        <v>How important or unimportant is it to you that your child/children learn the following digital skills in school?: Creating a basic spreadsheet</v>
      </c>
      <c r="E79" s="14" t="str">
        <f>HYPERLINK("#'Full Results'!A661", "661")</f>
        <v>661</v>
      </c>
      <c r="F79" t="s">
        <v>529</v>
      </c>
    </row>
    <row r="80" spans="3:6" x14ac:dyDescent="0.5">
      <c r="C80">
        <v>72</v>
      </c>
      <c r="D80" s="8" t="str">
        <f>HYPERLINK("#'Table 72'!A1", "How important or unimportant is it to you that your child/children learn the following digital skills in school?: Learning how to program")</f>
        <v>How important or unimportant is it to you that your child/children learn the following digital skills in school?: Learning how to program</v>
      </c>
      <c r="E80" s="14" t="str">
        <f>HYPERLINK("#'Full Results'!A673", "673")</f>
        <v>673</v>
      </c>
      <c r="F80" t="s">
        <v>529</v>
      </c>
    </row>
    <row r="81" spans="3:6" x14ac:dyDescent="0.5">
      <c r="C81">
        <v>73</v>
      </c>
      <c r="D81" s="8" t="str">
        <f>HYPERLINK("#'Table 73'!A1", "How important or unimportant is it to you that your child/children learn the following digital skills in school?: Create their own website")</f>
        <v>How important or unimportant is it to you that your child/children learn the following digital skills in school?: Create their own website</v>
      </c>
      <c r="E81" s="14" t="str">
        <f>HYPERLINK("#'Full Results'!A685", "685")</f>
        <v>685</v>
      </c>
      <c r="F81" t="s">
        <v>529</v>
      </c>
    </row>
    <row r="82" spans="3:6" x14ac:dyDescent="0.5">
      <c r="C82">
        <v>74</v>
      </c>
      <c r="D82" s="8" t="str">
        <f>HYPERLINK("#'Table 74'!A1", "How important or unimportant is it to you that your child/children learn the following digital skills in school?: Build a machine learning model")</f>
        <v>How important or unimportant is it to you that your child/children learn the following digital skills in school?: Build a machine learning model</v>
      </c>
      <c r="E82" s="14" t="str">
        <f>HYPERLINK("#'Full Results'!A697", "697")</f>
        <v>697</v>
      </c>
      <c r="F82" t="s">
        <v>529</v>
      </c>
    </row>
    <row r="83" spans="3:6" x14ac:dyDescent="0.5">
      <c r="C83">
        <v>75</v>
      </c>
      <c r="D83" s="8" t="str">
        <f>HYPERLINK("#'Table 75'!A1", "Grid Summary: When choosing a digital product or service, how important or unimportant do the following features of the service tend to be?")</f>
        <v>Grid Summary: When choosing a digital product or service, how important or unimportant do the following features of the service tend to be?</v>
      </c>
      <c r="E83" s="7"/>
      <c r="F83" t="s">
        <v>46</v>
      </c>
    </row>
    <row r="84" spans="3:6" x14ac:dyDescent="0.5">
      <c r="C84">
        <v>76</v>
      </c>
      <c r="D84" s="8" t="str">
        <f>HYPERLINK("#'Table 76'!A1", "When choosing a digital product or service, how important or unimportant do the following features of the service tend to be?: Price")</f>
        <v>When choosing a digital product or service, how important or unimportant do the following features of the service tend to be?: Price</v>
      </c>
      <c r="E84" s="14" t="str">
        <f>HYPERLINK("#'Full Results'!A709", "709")</f>
        <v>709</v>
      </c>
      <c r="F84" t="s">
        <v>46</v>
      </c>
    </row>
    <row r="85" spans="3:6" x14ac:dyDescent="0.5">
      <c r="C85">
        <v>77</v>
      </c>
      <c r="D85" s="8" t="str">
        <f>HYPERLINK("#'Table 77'!A1", "When choosing a digital product or service, how important or unimportant do the following features of the service tend to be?: How easy the service is to use")</f>
        <v>When choosing a digital product or service, how important or unimportant do the following features of the service tend to be?: How easy the service is to use</v>
      </c>
      <c r="E85" s="14" t="str">
        <f>HYPERLINK("#'Full Results'!A721", "721")</f>
        <v>721</v>
      </c>
      <c r="F85" t="s">
        <v>46</v>
      </c>
    </row>
    <row r="86" spans="3:6" x14ac:dyDescent="0.5">
      <c r="C86">
        <v>78</v>
      </c>
      <c r="D86" s="8" t="str">
        <f>HYPERLINK("#'Table 78'!A1", "When choosing a digital product or service, how important or unimportant do the following features of the service tend to be?: Features offered by the service")</f>
        <v>When choosing a digital product or service, how important or unimportant do the following features of the service tend to be?: Features offered by the service</v>
      </c>
      <c r="E86" s="14" t="str">
        <f>HYPERLINK("#'Full Results'!A733", "733")</f>
        <v>733</v>
      </c>
      <c r="F86" t="s">
        <v>46</v>
      </c>
    </row>
    <row r="87" spans="3:6" x14ac:dyDescent="0.5">
      <c r="C87">
        <v>79</v>
      </c>
      <c r="D87" s="8" t="str">
        <f>HYPERLINK("#'Table 79'!A1", "When choosing a digital product or service, how important or unimportant do the following features of the service tend to be?: Ensuring data privacy")</f>
        <v>When choosing a digital product or service, how important or unimportant do the following features of the service tend to be?: Ensuring data privacy</v>
      </c>
      <c r="E87" s="14" t="str">
        <f>HYPERLINK("#'Full Results'!A745", "745")</f>
        <v>745</v>
      </c>
      <c r="F87" t="s">
        <v>46</v>
      </c>
    </row>
    <row r="88" spans="3:6" x14ac:dyDescent="0.5">
      <c r="C88">
        <v>80</v>
      </c>
      <c r="D88" s="8" t="str">
        <f>HYPERLINK("#'Table 80'!A1", "When choosing a digital product or service, how important or unimportant do the following features of the service tend to be?: Low carbon footprint")</f>
        <v>When choosing a digital product or service, how important or unimportant do the following features of the service tend to be?: Low carbon footprint</v>
      </c>
      <c r="E88" s="14" t="str">
        <f>HYPERLINK("#'Full Results'!A757", "757")</f>
        <v>757</v>
      </c>
      <c r="F88" t="s">
        <v>46</v>
      </c>
    </row>
    <row r="89" spans="3:6" x14ac:dyDescent="0.5">
      <c r="C89">
        <v>81</v>
      </c>
      <c r="D89" s="8" t="str">
        <f>HYPERLINK("#'Table 81'!A1", " Which, if any, of the following descriptions best matches your current work?")</f>
        <v xml:space="preserve"> Which, if any, of the following descriptions best matches your current work?</v>
      </c>
      <c r="E89" s="14" t="str">
        <f>HYPERLINK("#'Full Results'!A769", "769")</f>
        <v>769</v>
      </c>
      <c r="F89" t="s">
        <v>528</v>
      </c>
    </row>
    <row r="90" spans="3:6" x14ac:dyDescent="0.5">
      <c r="C90">
        <v>82</v>
      </c>
      <c r="D90" s="8" t="str">
        <f>HYPERLINK("#'Table 82'!A1", "Grid Summary: How important or unimportant are the following technologies to you personally in getting your job done?")</f>
        <v>Grid Summary: How important or unimportant are the following technologies to you personally in getting your job done?</v>
      </c>
      <c r="E90" s="7"/>
      <c r="F90" t="s">
        <v>528</v>
      </c>
    </row>
    <row r="91" spans="3:6" x14ac:dyDescent="0.5">
      <c r="C91">
        <v>83</v>
      </c>
      <c r="D91" s="8" t="str">
        <f>HYPERLINK("#'Table 83'!A1", "How important or unimportant are the following technologies to you personally in getting your job done?: Smartphone")</f>
        <v>How important or unimportant are the following technologies to you personally in getting your job done?: Smartphone</v>
      </c>
      <c r="E91" s="14" t="str">
        <f>HYPERLINK("#'Full Results'!A778", "778")</f>
        <v>778</v>
      </c>
      <c r="F91" t="s">
        <v>528</v>
      </c>
    </row>
    <row r="92" spans="3:6" x14ac:dyDescent="0.5">
      <c r="C92">
        <v>84</v>
      </c>
      <c r="D92" s="8" t="str">
        <f>HYPERLINK("#'Table 84'!A1", "How important or unimportant are the following technologies to you personally in getting your job done?: Web browser")</f>
        <v>How important or unimportant are the following technologies to you personally in getting your job done?: Web browser</v>
      </c>
      <c r="E92" s="14" t="str">
        <f>HYPERLINK("#'Full Results'!A786", "786")</f>
        <v>786</v>
      </c>
      <c r="F92" t="s">
        <v>528</v>
      </c>
    </row>
    <row r="93" spans="3:6" x14ac:dyDescent="0.5">
      <c r="C93">
        <v>85</v>
      </c>
      <c r="D93" s="8" t="str">
        <f>HYPERLINK("#'Table 85'!A1", "How important or unimportant are the following technologies to you personally in getting your job done?: Text messaging")</f>
        <v>How important or unimportant are the following technologies to you personally in getting your job done?: Text messaging</v>
      </c>
      <c r="E93" s="14" t="str">
        <f>HYPERLINK("#'Full Results'!A794", "794")</f>
        <v>794</v>
      </c>
      <c r="F93" t="s">
        <v>528</v>
      </c>
    </row>
    <row r="94" spans="3:6" x14ac:dyDescent="0.5">
      <c r="C94">
        <v>86</v>
      </c>
      <c r="D94" s="8" t="str">
        <f>HYPERLINK("#'Table 86'!A1", "How important or unimportant are the following technologies to you personally in getting your job done?: Social media")</f>
        <v>How important or unimportant are the following technologies to you personally in getting your job done?: Social media</v>
      </c>
      <c r="E94" s="14" t="str">
        <f>HYPERLINK("#'Full Results'!A802", "802")</f>
        <v>802</v>
      </c>
      <c r="F94" t="s">
        <v>528</v>
      </c>
    </row>
    <row r="95" spans="3:6" x14ac:dyDescent="0.5">
      <c r="C95">
        <v>87</v>
      </c>
      <c r="D95" s="8" t="str">
        <f>HYPERLINK("#'Table 87'!A1", "How important or unimportant are the following technologies to you personally in getting your job done?: Video chat")</f>
        <v>How important or unimportant are the following technologies to you personally in getting your job done?: Video chat</v>
      </c>
      <c r="E95" s="14" t="str">
        <f>HYPERLINK("#'Full Results'!A810", "810")</f>
        <v>810</v>
      </c>
      <c r="F95" t="s">
        <v>528</v>
      </c>
    </row>
    <row r="96" spans="3:6" x14ac:dyDescent="0.5">
      <c r="C96">
        <v>88</v>
      </c>
      <c r="D96" s="8" t="str">
        <f>HYPERLINK("#'Table 88'!A1", "How important or unimportant are the following technologies to you personally in getting your job done?: Documents")</f>
        <v>How important or unimportant are the following technologies to you personally in getting your job done?: Documents</v>
      </c>
      <c r="E96" s="14" t="str">
        <f>HYPERLINK("#'Full Results'!A818", "818")</f>
        <v>818</v>
      </c>
      <c r="F96" t="s">
        <v>528</v>
      </c>
    </row>
    <row r="97" spans="3:6" x14ac:dyDescent="0.5">
      <c r="C97">
        <v>89</v>
      </c>
      <c r="D97" s="8" t="str">
        <f>HYPERLINK("#'Table 89'!A1", "How important or unimportant are the following technologies to you personally in getting your job done?: Spreadsheets")</f>
        <v>How important or unimportant are the following technologies to you personally in getting your job done?: Spreadsheets</v>
      </c>
      <c r="E97" s="14" t="str">
        <f>HYPERLINK("#'Full Results'!A826", "826")</f>
        <v>826</v>
      </c>
      <c r="F97" t="s">
        <v>528</v>
      </c>
    </row>
    <row r="98" spans="3:6" x14ac:dyDescent="0.5">
      <c r="C98">
        <v>90</v>
      </c>
      <c r="D98" s="8" t="str">
        <f>HYPERLINK("#'Table 90'!A1", "How important or unimportant are the following technologies to you personally in getting your job done?: Programming")</f>
        <v>How important or unimportant are the following technologies to you personally in getting your job done?: Programming</v>
      </c>
      <c r="E98" s="14" t="str">
        <f>HYPERLINK("#'Full Results'!A834", "834")</f>
        <v>834</v>
      </c>
      <c r="F98" t="s">
        <v>528</v>
      </c>
    </row>
    <row r="99" spans="3:6" x14ac:dyDescent="0.5">
      <c r="C99">
        <v>91</v>
      </c>
      <c r="D99" s="8" t="str">
        <f>HYPERLINK("#'Table 91'!A1", "How important or unimportant are the following technologies to you personally in getting your job done?: AI / Machine Learning")</f>
        <v>How important or unimportant are the following technologies to you personally in getting your job done?: AI / Machine Learning</v>
      </c>
      <c r="E99" s="14" t="str">
        <f>HYPERLINK("#'Full Results'!A842", "842")</f>
        <v>842</v>
      </c>
      <c r="F99" t="s">
        <v>528</v>
      </c>
    </row>
    <row r="100" spans="3:6" x14ac:dyDescent="0.5">
      <c r="C100">
        <v>92</v>
      </c>
      <c r="D100" s="8" t="str">
        <f>HYPERLINK("#'Table 92'!A1", "Grid Summary: And how important or unimportant are the following online tools to getting your job done?")</f>
        <v>Grid Summary: And how important or unimportant are the following online tools to getting your job done?</v>
      </c>
      <c r="E100" s="7"/>
      <c r="F100" t="s">
        <v>528</v>
      </c>
    </row>
    <row r="101" spans="3:6" x14ac:dyDescent="0.5">
      <c r="C101">
        <v>93</v>
      </c>
      <c r="D101" s="8" t="str">
        <f>HYPERLINK("#'Table 93'!A1", "And how important or unimportant are the following online tools to getting your job done?: Online documents or spreadsheets")</f>
        <v>And how important or unimportant are the following online tools to getting your job done?: Online documents or spreadsheets</v>
      </c>
      <c r="E101" s="14" t="str">
        <f>HYPERLINK("#'Full Results'!A850", "850")</f>
        <v>850</v>
      </c>
      <c r="F101" t="s">
        <v>528</v>
      </c>
    </row>
    <row r="102" spans="3:6" x14ac:dyDescent="0.5">
      <c r="C102">
        <v>94</v>
      </c>
      <c r="D102" s="8" t="str">
        <f>HYPERLINK("#'Table 94'!A1", "And how important or unimportant are the following online tools to getting your job done?: Instant or messaging")</f>
        <v>And how important or unimportant are the following online tools to getting your job done?: Instant or messaging</v>
      </c>
      <c r="E102" s="14" t="str">
        <f>HYPERLINK("#'Full Results'!A858", "858")</f>
        <v>858</v>
      </c>
      <c r="F102" t="s">
        <v>528</v>
      </c>
    </row>
    <row r="103" spans="3:6" x14ac:dyDescent="0.5">
      <c r="C103">
        <v>95</v>
      </c>
      <c r="D103" s="8" t="str">
        <f>HYPERLINK("#'Table 95'!A1", "And how important or unimportant are the following online tools to getting your job done?: Video chat")</f>
        <v>And how important or unimportant are the following online tools to getting your job done?: Video chat</v>
      </c>
      <c r="E103" s="14" t="str">
        <f>HYPERLINK("#'Full Results'!A866", "866")</f>
        <v>866</v>
      </c>
      <c r="F103" t="s">
        <v>528</v>
      </c>
    </row>
    <row r="104" spans="3:6" x14ac:dyDescent="0.5">
      <c r="C104">
        <v>96</v>
      </c>
      <c r="D104" s="8" t="str">
        <f>HYPERLINK("#'Table 96'!A1", "Grid Summary: To what extent are the following preventing you, or not, from getting a better paid job?")</f>
        <v>Grid Summary: To what extent are the following preventing you, or not, from getting a better paid job?</v>
      </c>
      <c r="E104" s="7"/>
      <c r="F104" t="s">
        <v>528</v>
      </c>
    </row>
    <row r="105" spans="3:6" x14ac:dyDescent="0.5">
      <c r="C105">
        <v>97</v>
      </c>
      <c r="D105" s="8" t="str">
        <f>HYPERLINK("#'Table 97'!A1", "To what extent are the following preventing you, or not, from getting a better paid job?: Lack of digital skills")</f>
        <v>To what extent are the following preventing you, or not, from getting a better paid job?: Lack of digital skills</v>
      </c>
      <c r="E105" s="14" t="str">
        <f>HYPERLINK("#'Full Results'!A874", "874")</f>
        <v>874</v>
      </c>
      <c r="F105" t="s">
        <v>528</v>
      </c>
    </row>
    <row r="106" spans="3:6" x14ac:dyDescent="0.5">
      <c r="C106">
        <v>98</v>
      </c>
      <c r="D106" s="8" t="str">
        <f>HYPERLINK("#'Table 98'!A1", "To what extent are the following preventing you, or not, from getting a better paid job?: Gaps in employment")</f>
        <v>To what extent are the following preventing you, or not, from getting a better paid job?: Gaps in employment</v>
      </c>
      <c r="E106" s="14" t="str">
        <f>HYPERLINK("#'Full Results'!A881", "881")</f>
        <v>881</v>
      </c>
      <c r="F106" t="s">
        <v>528</v>
      </c>
    </row>
    <row r="107" spans="3:6" x14ac:dyDescent="0.5">
      <c r="C107">
        <v>99</v>
      </c>
      <c r="D107" s="8" t="str">
        <f>HYPERLINK("#'Table 99'!A1", "To what extent are the following preventing you, or not, from getting a better paid job?: Lack of formal education (e.g. university degree)")</f>
        <v>To what extent are the following preventing you, or not, from getting a better paid job?: Lack of formal education (e.g. university degree)</v>
      </c>
      <c r="E107" s="14" t="str">
        <f>HYPERLINK("#'Full Results'!A888", "888")</f>
        <v>888</v>
      </c>
      <c r="F107" t="s">
        <v>528</v>
      </c>
    </row>
    <row r="108" spans="3:6" x14ac:dyDescent="0.5">
      <c r="C108">
        <v>100</v>
      </c>
      <c r="D108" s="8" t="str">
        <f>HYPERLINK("#'Table 100'!A1", "To what extent are the following preventing you, or not, from getting a better paid job?: Caring responsibilities")</f>
        <v>To what extent are the following preventing you, or not, from getting a better paid job?: Caring responsibilities</v>
      </c>
      <c r="E108" s="14" t="str">
        <f>HYPERLINK("#'Full Results'!A895", "895")</f>
        <v>895</v>
      </c>
      <c r="F108" t="s">
        <v>528</v>
      </c>
    </row>
    <row r="109" spans="3:6" x14ac:dyDescent="0.5">
      <c r="C109">
        <v>101</v>
      </c>
      <c r="D109" s="8" t="str">
        <f>HYPERLINK("#'Table 101'!A1", "To what extent are the following preventing you, or not, from getting a better paid job?: Lack of transportation (e.g. not having access to a car)")</f>
        <v>To what extent are the following preventing you, or not, from getting a better paid job?: Lack of transportation (e.g. not having access to a car)</v>
      </c>
      <c r="E109" s="14" t="str">
        <f>HYPERLINK("#'Full Results'!A902", "902")</f>
        <v>902</v>
      </c>
      <c r="F109" t="s">
        <v>528</v>
      </c>
    </row>
    <row r="110" spans="3:6" x14ac:dyDescent="0.5">
      <c r="C110">
        <v>102</v>
      </c>
      <c r="D110" s="8" t="str">
        <f>HYPERLINK("#'Table 102'!A1", "To what extent are the following preventing you, or not, from getting a better paid job?: Lack of experience")</f>
        <v>To what extent are the following preventing you, or not, from getting a better paid job?: Lack of experience</v>
      </c>
      <c r="E110" s="14" t="str">
        <f>HYPERLINK("#'Full Results'!A909", "909")</f>
        <v>909</v>
      </c>
      <c r="F110" t="s">
        <v>528</v>
      </c>
    </row>
    <row r="111" spans="3:6" x14ac:dyDescent="0.5">
      <c r="C111">
        <v>103</v>
      </c>
      <c r="D111" s="8" t="str">
        <f>HYPERLINK("#'Table 103'!A1", " Which of the following best describes the way you currently work?")</f>
        <v xml:space="preserve"> Which of the following best describes the way you currently work?</v>
      </c>
      <c r="E111" s="14" t="str">
        <f>HYPERLINK("#'Full Results'!A916", "916")</f>
        <v>916</v>
      </c>
      <c r="F111" t="s">
        <v>528</v>
      </c>
    </row>
    <row r="112" spans="3:6" x14ac:dyDescent="0.5">
      <c r="C112">
        <v>104</v>
      </c>
      <c r="D112" s="8" t="str">
        <f>HYPERLINK("#'Table 104'!A1", " You said that you are currently working from home. Do you currently expect to continue to work from home for the foreseeable future?")</f>
        <v xml:space="preserve"> You said that you are currently working from home. Do you currently expect to continue to work from home for the foreseeable future?</v>
      </c>
      <c r="E112" s="14" t="str">
        <f>HYPERLINK("#'Full Results'!A922", "922")</f>
        <v>922</v>
      </c>
      <c r="F112" t="s">
        <v>530</v>
      </c>
    </row>
    <row r="113" spans="3:6" x14ac:dyDescent="0.5">
      <c r="C113">
        <v>105</v>
      </c>
      <c r="D113" s="8" t="str">
        <f>HYPERLINK("#'Table 105'!A1", " When you work from home, are there any digital tools or apps that you normally use at your company’s main place of work that you are not able to access? ")</f>
        <v xml:space="preserve"> When you work from home, are there any digital tools or apps that you normally use at your company’s main place of work that you are not able to access? </v>
      </c>
      <c r="E113" s="14" t="str">
        <f>HYPERLINK("#'Full Results'!A928", "928")</f>
        <v>928</v>
      </c>
      <c r="F113" t="s">
        <v>531</v>
      </c>
    </row>
    <row r="114" spans="3:6" x14ac:dyDescent="0.5">
      <c r="C114">
        <v>106</v>
      </c>
      <c r="D114" s="8" t="str">
        <f>HYPERLINK("#'Table 106'!A1", "Which government related activities have you used a website or app for?Please select all that apply")</f>
        <v>Which government related activities have you used a website or app for?Please select all that apply</v>
      </c>
      <c r="E114" s="14" t="str">
        <f>HYPERLINK("#'Full Results'!A935", "935")</f>
        <v>935</v>
      </c>
      <c r="F114" t="s">
        <v>46</v>
      </c>
    </row>
    <row r="115" spans="3:6" x14ac:dyDescent="0.5">
      <c r="C115">
        <v>107</v>
      </c>
      <c r="D115" s="8" t="str">
        <f>HYPERLINK("#'Table 107'!A1", "And which do you think you would be comfortable using a website or app for?Please select all that apply")</f>
        <v>And which do you think you would be comfortable using a website or app for?Please select all that apply</v>
      </c>
      <c r="E115" s="14" t="str">
        <f>HYPERLINK("#'Full Results'!A948", "948")</f>
        <v>948</v>
      </c>
      <c r="F115" t="s">
        <v>46</v>
      </c>
    </row>
    <row r="116" spans="3:6" x14ac:dyDescent="0.5">
      <c r="C116">
        <v>108</v>
      </c>
      <c r="D116" s="8" t="str">
        <f>HYPERLINK("#'Table 108'!A1", " Overall, how easy or difficult do you find it to use your government’s websites or apps?")</f>
        <v xml:space="preserve"> Overall, how easy or difficult do you find it to use your government’s websites or apps?</v>
      </c>
      <c r="E116" s="14" t="str">
        <f>HYPERLINK("#'Full Results'!A961", "961")</f>
        <v>961</v>
      </c>
      <c r="F116" t="s">
        <v>46</v>
      </c>
    </row>
    <row r="117" spans="3:6" x14ac:dyDescent="0.5">
      <c r="C117">
        <v>109</v>
      </c>
      <c r="D117" s="8" t="str">
        <f>HYPERLINK("#'Table 109'!A1", " If you were trying to find information or a service from your government’s website or app, how confident or unconfident are you that you could find it?")</f>
        <v xml:space="preserve"> If you were trying to find information or a service from your government’s website or app, how confident or unconfident are you that you could find it?</v>
      </c>
      <c r="E117" s="14" t="str">
        <f>HYPERLINK("#'Full Results'!A973", "973")</f>
        <v>973</v>
      </c>
      <c r="F117" t="s">
        <v>46</v>
      </c>
    </row>
    <row r="118" spans="3:6" x14ac:dyDescent="0.5">
      <c r="C118">
        <v>110</v>
      </c>
      <c r="D118" s="8" t="str">
        <f>HYPERLINK("#'Table 110'!A1", "Grid Summary: You said you had used a government website or app to do the following activities. How helpful or unhelpful did you find it?")</f>
        <v>Grid Summary: You said you had used a government website or app to do the following activities. How helpful or unhelpful did you find it?</v>
      </c>
      <c r="E118" s="7"/>
      <c r="F118" t="s">
        <v>532</v>
      </c>
    </row>
    <row r="119" spans="3:6" x14ac:dyDescent="0.5">
      <c r="C119">
        <v>111</v>
      </c>
      <c r="D119" s="8" t="str">
        <f>HYPERLINK("#'Table 111'!A1", "You said you had used a government website or app to do the following activities. How helpful or unhelpful did you find it?: Pay your taxes or a fine")</f>
        <v>You said you had used a government website or app to do the following activities. How helpful or unhelpful did you find it?: Pay your taxes or a fine</v>
      </c>
      <c r="E119" s="14" t="str">
        <f>HYPERLINK("#'Full Results'!A985", "985")</f>
        <v>985</v>
      </c>
      <c r="F119" t="s">
        <v>532</v>
      </c>
    </row>
    <row r="120" spans="3:6" x14ac:dyDescent="0.5">
      <c r="C120">
        <v>112</v>
      </c>
      <c r="D120" s="8" t="str">
        <f>HYPERLINK("#'Table 112'!A1", "You said you had used a government website or app to do the following activities. How helpful or unhelpful did you find it?: Apply for benefits")</f>
        <v>You said you had used a government website or app to do the following activities. How helpful or unhelpful did you find it?: Apply for benefits</v>
      </c>
      <c r="E120" s="14" t="str">
        <f>HYPERLINK("#'Full Results'!A993", "993")</f>
        <v>993</v>
      </c>
      <c r="F120" t="s">
        <v>532</v>
      </c>
    </row>
    <row r="121" spans="3:6" x14ac:dyDescent="0.5">
      <c r="C121">
        <v>113</v>
      </c>
      <c r="D121" s="8" t="str">
        <f>HYPERLINK("#'Table 113'!A1", "You said you had used a government website or app to do the following activities. How helpful or unhelpful did you find it?: Book a medical appointment")</f>
        <v>You said you had used a government website or app to do the following activities. How helpful or unhelpful did you find it?: Book a medical appointment</v>
      </c>
      <c r="E121" s="14" t="str">
        <f>HYPERLINK("#'Full Results'!A1001", "1001")</f>
        <v>1001</v>
      </c>
      <c r="F121" t="s">
        <v>532</v>
      </c>
    </row>
    <row r="122" spans="3:6" x14ac:dyDescent="0.5">
      <c r="C122">
        <v>114</v>
      </c>
      <c r="D122" s="8" t="str">
        <f>HYPERLINK("#'Table 114'!A1", "You said you had used a government website or app to do the following activities. How helpful or unhelpful did you find it?: Have a medical consultation")</f>
        <v>You said you had used a government website or app to do the following activities. How helpful or unhelpful did you find it?: Have a medical consultation</v>
      </c>
      <c r="E122" s="14" t="str">
        <f>HYPERLINK("#'Full Results'!A1009", "1009")</f>
        <v>1009</v>
      </c>
      <c r="F122" t="s">
        <v>532</v>
      </c>
    </row>
    <row r="123" spans="3:6" x14ac:dyDescent="0.5">
      <c r="C123">
        <v>115</v>
      </c>
      <c r="D123" s="8" t="str">
        <f>HYPERLINK("#'Table 115'!A1", "You said you had used a government website or app to do the following activities. How helpful or unhelpful did you find it?: Prove your identity")</f>
        <v>You said you had used a government website or app to do the following activities. How helpful or unhelpful did you find it?: Prove your identity</v>
      </c>
      <c r="E123" s="14" t="str">
        <f>HYPERLINK("#'Full Results'!A1017", "1017")</f>
        <v>1017</v>
      </c>
      <c r="F123" t="s">
        <v>532</v>
      </c>
    </row>
    <row r="124" spans="3:6" x14ac:dyDescent="0.5">
      <c r="C124">
        <v>116</v>
      </c>
      <c r="D124" s="8" t="str">
        <f>HYPERLINK("#'Table 116'!A1", "You said you had used a government website or app to do the following activities. How helpful or unhelpful did you find it?: Accessing medical records")</f>
        <v>You said you had used a government website or app to do the following activities. How helpful or unhelpful did you find it?: Accessing medical records</v>
      </c>
      <c r="E124" s="14" t="str">
        <f>HYPERLINK("#'Full Results'!A1025", "1025")</f>
        <v>1025</v>
      </c>
      <c r="F124" t="s">
        <v>532</v>
      </c>
    </row>
    <row r="125" spans="3:6" x14ac:dyDescent="0.5">
      <c r="C125">
        <v>117</v>
      </c>
      <c r="D125" s="8" t="str">
        <f>HYPERLINK("#'Table 117'!A1", "You said you had used a government website or app to do the following activities. How helpful or unhelpful did you find it?: Renew a passport or driving licence")</f>
        <v>You said you had used a government website or app to do the following activities. How helpful or unhelpful did you find it?: Renew a passport or driving licence</v>
      </c>
      <c r="E125" s="14" t="str">
        <f>HYPERLINK("#'Full Results'!A1033", "1033")</f>
        <v>1033</v>
      </c>
      <c r="F125" t="s">
        <v>532</v>
      </c>
    </row>
    <row r="126" spans="3:6" x14ac:dyDescent="0.5">
      <c r="C126">
        <v>118</v>
      </c>
      <c r="D126" s="8" t="str">
        <f>HYPERLINK("#'Table 118'!A1", "You said you had used a government website or app to do the following activities. How helpful or unhelpful did you find it?: Vote in an election")</f>
        <v>You said you had used a government website or app to do the following activities. How helpful or unhelpful did you find it?: Vote in an election</v>
      </c>
      <c r="E126" s="14" t="str">
        <f>HYPERLINK("#'Full Results'!A1041", "1041")</f>
        <v>1041</v>
      </c>
      <c r="F126" t="s">
        <v>532</v>
      </c>
    </row>
    <row r="127" spans="3:6" x14ac:dyDescent="0.5">
      <c r="C127">
        <v>119</v>
      </c>
      <c r="D127" s="8" t="str">
        <f>HYPERLINK("#'Table 119'!A1", " Which of the following is closest to your view?")</f>
        <v xml:space="preserve"> Which of the following is closest to your view?</v>
      </c>
      <c r="E127" s="14" t="str">
        <f>HYPERLINK("#'Full Results'!A1049", "1049")</f>
        <v>1049</v>
      </c>
      <c r="F127" t="s">
        <v>46</v>
      </c>
    </row>
    <row r="128" spans="3:6" x14ac:dyDescent="0.5">
      <c r="C128">
        <v>120</v>
      </c>
      <c r="D128" s="8" t="str">
        <f>HYPERLINK("#'Table 120'!A1", " Overall, how good or bad a job do you think your Government and public services do at taking advantage of digital technology?")</f>
        <v xml:space="preserve"> Overall, how good or bad a job do you think your Government and public services do at taking advantage of digital technology?</v>
      </c>
      <c r="E128" s="14" t="str">
        <f>HYPERLINK("#'Full Results'!A1054", "1054")</f>
        <v>1054</v>
      </c>
      <c r="F128" t="s">
        <v>46</v>
      </c>
    </row>
    <row r="129" spans="3:6" x14ac:dyDescent="0.5">
      <c r="C129">
        <v>121</v>
      </c>
      <c r="D129" s="8" t="str">
        <f>HYPERLINK("#'Table 121'!A1", "Grid Summary: For each of the below technologies, please indicate how familiar you are with the technology")</f>
        <v>Grid Summary: For each of the below technologies, please indicate how familiar you are with the technology</v>
      </c>
      <c r="E129" s="7"/>
      <c r="F129" t="s">
        <v>46</v>
      </c>
    </row>
    <row r="130" spans="3:6" x14ac:dyDescent="0.5">
      <c r="C130">
        <v>122</v>
      </c>
      <c r="D130" s="8" t="str">
        <f>HYPERLINK("#'Table 122'!A1", "For each of the below technologies, please indicate how familiar you are with the technology: Electric cars")</f>
        <v>For each of the below technologies, please indicate how familiar you are with the technology: Electric cars</v>
      </c>
      <c r="E130" s="14" t="str">
        <f>HYPERLINK("#'Full Results'!A1063", "1063")</f>
        <v>1063</v>
      </c>
      <c r="F130" t="s">
        <v>46</v>
      </c>
    </row>
    <row r="131" spans="3:6" x14ac:dyDescent="0.5">
      <c r="C131">
        <v>123</v>
      </c>
      <c r="D131" s="8" t="str">
        <f>HYPERLINK("#'Table 123'!A1", "For each of the below technologies, please indicate how familiar you are with the technology: Self-driving taxis")</f>
        <v>For each of the below technologies, please indicate how familiar you are with the technology: Self-driving taxis</v>
      </c>
      <c r="E131" s="14" t="str">
        <f>HYPERLINK("#'Full Results'!A1070", "1070")</f>
        <v>1070</v>
      </c>
      <c r="F131" t="s">
        <v>46</v>
      </c>
    </row>
    <row r="132" spans="3:6" x14ac:dyDescent="0.5">
      <c r="C132">
        <v>124</v>
      </c>
      <c r="D132" s="8" t="str">
        <f>HYPERLINK("#'Table 124'!A1", "For each of the below technologies, please indicate how familiar you are with the technology: Self-driving personal cars")</f>
        <v>For each of the below technologies, please indicate how familiar you are with the technology: Self-driving personal cars</v>
      </c>
      <c r="E132" s="14" t="str">
        <f>HYPERLINK("#'Full Results'!A1077", "1077")</f>
        <v>1077</v>
      </c>
      <c r="F132" t="s">
        <v>46</v>
      </c>
    </row>
    <row r="133" spans="3:6" x14ac:dyDescent="0.5">
      <c r="C133">
        <v>125</v>
      </c>
      <c r="D133" s="8" t="str">
        <f>HYPERLINK("#'Table 125'!A1", "For each of the below technologies, please indicate how familiar you are with the technology: The Metaverse")</f>
        <v>For each of the below technologies, please indicate how familiar you are with the technology: The Metaverse</v>
      </c>
      <c r="E133" s="14" t="str">
        <f>HYPERLINK("#'Full Results'!A1084", "1084")</f>
        <v>1084</v>
      </c>
      <c r="F133" t="s">
        <v>46</v>
      </c>
    </row>
    <row r="134" spans="3:6" x14ac:dyDescent="0.5">
      <c r="C134">
        <v>126</v>
      </c>
      <c r="D134" s="8" t="str">
        <f>HYPERLINK("#'Table 126'!A1", "For each of the below technologies, please indicate how familiar you are with the technology: Advanced virtual reality headsets")</f>
        <v>For each of the below technologies, please indicate how familiar you are with the technology: Advanced virtual reality headsets</v>
      </c>
      <c r="E134" s="14" t="str">
        <f>HYPERLINK("#'Full Results'!A1091", "1091")</f>
        <v>1091</v>
      </c>
      <c r="F134" t="s">
        <v>46</v>
      </c>
    </row>
    <row r="135" spans="3:6" x14ac:dyDescent="0.5">
      <c r="C135">
        <v>127</v>
      </c>
      <c r="D135" s="8" t="str">
        <f>HYPERLINK("#'Table 127'!A1", "For each of the below technologies, please indicate how familiar you are with the technology: Household robots")</f>
        <v>For each of the below technologies, please indicate how familiar you are with the technology: Household robots</v>
      </c>
      <c r="E135" s="14" t="str">
        <f>HYPERLINK("#'Full Results'!A1098", "1098")</f>
        <v>1098</v>
      </c>
      <c r="F135" t="s">
        <v>46</v>
      </c>
    </row>
    <row r="136" spans="3:6" x14ac:dyDescent="0.5">
      <c r="C136">
        <v>128</v>
      </c>
      <c r="D136" s="8" t="str">
        <f>HYPERLINK("#'Table 128'!A1", "For each of the below technologies, please indicate how familiar you are with the technology: Drone delivery")</f>
        <v>For each of the below technologies, please indicate how familiar you are with the technology: Drone delivery</v>
      </c>
      <c r="E136" s="14" t="str">
        <f>HYPERLINK("#'Full Results'!A1105", "1105")</f>
        <v>1105</v>
      </c>
      <c r="F136" t="s">
        <v>46</v>
      </c>
    </row>
    <row r="137" spans="3:6" x14ac:dyDescent="0.5">
      <c r="C137">
        <v>129</v>
      </c>
      <c r="D137" s="8" t="str">
        <f>HYPERLINK("#'Table 129'!A1", "For each of the below technologies, please indicate how familiar you are with the technology: Augmented reality headsets")</f>
        <v>For each of the below technologies, please indicate how familiar you are with the technology: Augmented reality headsets</v>
      </c>
      <c r="E137" s="14" t="str">
        <f>HYPERLINK("#'Full Results'!A1112", "1112")</f>
        <v>1112</v>
      </c>
      <c r="F137" t="s">
        <v>46</v>
      </c>
    </row>
    <row r="138" spans="3:6" x14ac:dyDescent="0.5">
      <c r="C138">
        <v>130</v>
      </c>
      <c r="D138" s="8" t="str">
        <f>HYPERLINK("#'Table 130'!A1", "For each of the below technologies, please indicate how familiar you are with the technology: Artificial Intelligence assistants at work")</f>
        <v>For each of the below technologies, please indicate how familiar you are with the technology: Artificial Intelligence assistants at work</v>
      </c>
      <c r="E138" s="14" t="str">
        <f>HYPERLINK("#'Full Results'!A1119", "1119")</f>
        <v>1119</v>
      </c>
      <c r="F138" t="s">
        <v>46</v>
      </c>
    </row>
    <row r="139" spans="3:6" x14ac:dyDescent="0.5">
      <c r="C139">
        <v>131</v>
      </c>
      <c r="D139" s="8" t="str">
        <f>HYPERLINK("#'Table 131'!A1", "For each of the below technologies, please indicate how familiar you are with the technology: Artificial Intelligence medical diagnosis")</f>
        <v>For each of the below technologies, please indicate how familiar you are with the technology: Artificial Intelligence medical diagnosis</v>
      </c>
      <c r="E139" s="14" t="str">
        <f>HYPERLINK("#'Full Results'!A1126", "1126")</f>
        <v>1126</v>
      </c>
      <c r="F139" t="s">
        <v>46</v>
      </c>
    </row>
    <row r="140" spans="3:6" x14ac:dyDescent="0.5">
      <c r="C140">
        <v>132</v>
      </c>
      <c r="D140" s="8" t="str">
        <f>HYPERLINK("#'Table 132'!A1", "For each of the below technologies, please indicate how familiar you are with the technology: Artificial Intelligence checkouts at shops (“just walk out”)")</f>
        <v>For each of the below technologies, please indicate how familiar you are with the technology: Artificial Intelligence checkouts at shops (“just walk out”)</v>
      </c>
      <c r="E140" s="14" t="str">
        <f>HYPERLINK("#'Full Results'!A1133", "1133")</f>
        <v>1133</v>
      </c>
      <c r="F140" t="s">
        <v>46</v>
      </c>
    </row>
    <row r="141" spans="3:6" x14ac:dyDescent="0.5">
      <c r="C141">
        <v>133</v>
      </c>
      <c r="D141" s="8" t="str">
        <f>HYPERLINK("#'Table 133'!A1", "For each of the below technologies, please indicate how familiar you are with the technology: Blockchain (eg cryptocurrency, NFTs etc)")</f>
        <v>For each of the below technologies, please indicate how familiar you are with the technology: Blockchain (eg cryptocurrency, NFTs etc)</v>
      </c>
      <c r="E141" s="14" t="str">
        <f>HYPERLINK("#'Full Results'!A1140", "1140")</f>
        <v>1140</v>
      </c>
      <c r="F141" t="s">
        <v>46</v>
      </c>
    </row>
    <row r="142" spans="3:6" x14ac:dyDescent="0.5">
      <c r="C142">
        <v>134</v>
      </c>
      <c r="D142" s="8" t="str">
        <f>HYPERLINK("#'Table 134'!A1", "For each of the below technologies, please indicate how familiar you are with the technology: 6G")</f>
        <v>For each of the below technologies, please indicate how familiar you are with the technology: 6G</v>
      </c>
      <c r="E142" s="14" t="str">
        <f>HYPERLINK("#'Full Results'!A1147", "1147")</f>
        <v>1147</v>
      </c>
      <c r="F142" t="s">
        <v>46</v>
      </c>
    </row>
    <row r="143" spans="3:6" x14ac:dyDescent="0.5">
      <c r="C143">
        <v>135</v>
      </c>
      <c r="D143" s="8" t="str">
        <f>HYPERLINK("#'Table 135'!A1", "Grid Summary: For each of the below technologies, please indicate how comfortable you are with the technology")</f>
        <v>Grid Summary: For each of the below technologies, please indicate how comfortable you are with the technology</v>
      </c>
      <c r="E143" s="7"/>
      <c r="F143" t="s">
        <v>46</v>
      </c>
    </row>
    <row r="144" spans="3:6" x14ac:dyDescent="0.5">
      <c r="C144">
        <v>136</v>
      </c>
      <c r="D144" s="8" t="str">
        <f>HYPERLINK("#'Table 136'!A1", "For each of the below technologies, please indicate how comfortable you are with the technology: Electric cars")</f>
        <v>For each of the below technologies, please indicate how comfortable you are with the technology: Electric cars</v>
      </c>
      <c r="E144" s="14" t="str">
        <f>HYPERLINK("#'Full Results'!A1154", "1154")</f>
        <v>1154</v>
      </c>
      <c r="F144" t="s">
        <v>46</v>
      </c>
    </row>
    <row r="145" spans="3:6" x14ac:dyDescent="0.5">
      <c r="C145">
        <v>137</v>
      </c>
      <c r="D145" s="8" t="str">
        <f>HYPERLINK("#'Table 137'!A1", "For each of the below technologies, please indicate how comfortable you are with the technology: Self-driving taxis")</f>
        <v>For each of the below technologies, please indicate how comfortable you are with the technology: Self-driving taxis</v>
      </c>
      <c r="E145" s="14" t="str">
        <f>HYPERLINK("#'Full Results'!A1161", "1161")</f>
        <v>1161</v>
      </c>
      <c r="F145" t="s">
        <v>46</v>
      </c>
    </row>
    <row r="146" spans="3:6" x14ac:dyDescent="0.5">
      <c r="C146">
        <v>138</v>
      </c>
      <c r="D146" s="8" t="str">
        <f>HYPERLINK("#'Table 138'!A1", "For each of the below technologies, please indicate how comfortable you are with the technology: Self-driving personal cars")</f>
        <v>For each of the below technologies, please indicate how comfortable you are with the technology: Self-driving personal cars</v>
      </c>
      <c r="E146" s="14" t="str">
        <f>HYPERLINK("#'Full Results'!A1168", "1168")</f>
        <v>1168</v>
      </c>
      <c r="F146" t="s">
        <v>46</v>
      </c>
    </row>
    <row r="147" spans="3:6" x14ac:dyDescent="0.5">
      <c r="C147">
        <v>139</v>
      </c>
      <c r="D147" s="8" t="str">
        <f>HYPERLINK("#'Table 139'!A1", "For each of the below technologies, please indicate how comfortable you are with the technology: The Metaverse")</f>
        <v>For each of the below technologies, please indicate how comfortable you are with the technology: The Metaverse</v>
      </c>
      <c r="E147" s="14" t="str">
        <f>HYPERLINK("#'Full Results'!A1175", "1175")</f>
        <v>1175</v>
      </c>
      <c r="F147" t="s">
        <v>46</v>
      </c>
    </row>
    <row r="148" spans="3:6" x14ac:dyDescent="0.5">
      <c r="C148">
        <v>140</v>
      </c>
      <c r="D148" s="8" t="str">
        <f>HYPERLINK("#'Table 140'!A1", "For each of the below technologies, please indicate how comfortable you are with the technology: Advanced virtual reality headsets")</f>
        <v>For each of the below technologies, please indicate how comfortable you are with the technology: Advanced virtual reality headsets</v>
      </c>
      <c r="E148" s="14" t="str">
        <f>HYPERLINK("#'Full Results'!A1182", "1182")</f>
        <v>1182</v>
      </c>
      <c r="F148" t="s">
        <v>46</v>
      </c>
    </row>
    <row r="149" spans="3:6" x14ac:dyDescent="0.5">
      <c r="C149">
        <v>141</v>
      </c>
      <c r="D149" s="8" t="str">
        <f>HYPERLINK("#'Table 141'!A1", "For each of the below technologies, please indicate how comfortable you are with the technology: Augmented reality headsets")</f>
        <v>For each of the below technologies, please indicate how comfortable you are with the technology: Augmented reality headsets</v>
      </c>
      <c r="E149" s="14" t="str">
        <f>HYPERLINK("#'Full Results'!A1189", "1189")</f>
        <v>1189</v>
      </c>
      <c r="F149" t="s">
        <v>46</v>
      </c>
    </row>
    <row r="150" spans="3:6" x14ac:dyDescent="0.5">
      <c r="C150">
        <v>142</v>
      </c>
      <c r="D150" s="8" t="str">
        <f>HYPERLINK("#'Table 142'!A1", "For each of the below technologies, please indicate how comfortable you are with the technology: Artificial Intelligence assistants at work")</f>
        <v>For each of the below technologies, please indicate how comfortable you are with the technology: Artificial Intelligence assistants at work</v>
      </c>
      <c r="E150" s="14" t="str">
        <f>HYPERLINK("#'Full Results'!A1196", "1196")</f>
        <v>1196</v>
      </c>
      <c r="F150" t="s">
        <v>46</v>
      </c>
    </row>
    <row r="151" spans="3:6" x14ac:dyDescent="0.5">
      <c r="C151">
        <v>143</v>
      </c>
      <c r="D151" s="8" t="str">
        <f>HYPERLINK("#'Table 143'!A1", "For each of the below technologies, please indicate how comfortable you are with the technology: Artificial Intelligence medical diagnosis")</f>
        <v>For each of the below technologies, please indicate how comfortable you are with the technology: Artificial Intelligence medical diagnosis</v>
      </c>
      <c r="E151" s="14" t="str">
        <f>HYPERLINK("#'Full Results'!A1203", "1203")</f>
        <v>1203</v>
      </c>
      <c r="F151" t="s">
        <v>46</v>
      </c>
    </row>
    <row r="152" spans="3:6" x14ac:dyDescent="0.5">
      <c r="C152">
        <v>144</v>
      </c>
      <c r="D152" s="8" t="str">
        <f>HYPERLINK("#'Table 144'!A1", "For each of the below technologies, please indicate how comfortable you are with the technology: Artificial Intelligence checkouts at shops (“just walk out”)")</f>
        <v>For each of the below technologies, please indicate how comfortable you are with the technology: Artificial Intelligence checkouts at shops (“just walk out”)</v>
      </c>
      <c r="E152" s="14" t="str">
        <f>HYPERLINK("#'Full Results'!A1210", "1210")</f>
        <v>1210</v>
      </c>
      <c r="F152" t="s">
        <v>46</v>
      </c>
    </row>
    <row r="153" spans="3:6" x14ac:dyDescent="0.5">
      <c r="C153">
        <v>145</v>
      </c>
      <c r="D153" s="8" t="str">
        <f>HYPERLINK("#'Table 145'!A1", "For each of the below technologies, please indicate how comfortable you are with the technology: Blockchain (eg cryptocurrency, NFTs etc)")</f>
        <v>For each of the below technologies, please indicate how comfortable you are with the technology: Blockchain (eg cryptocurrency, NFTs etc)</v>
      </c>
      <c r="E153" s="14" t="str">
        <f>HYPERLINK("#'Full Results'!A1217", "1217")</f>
        <v>1217</v>
      </c>
      <c r="F153" t="s">
        <v>46</v>
      </c>
    </row>
    <row r="154" spans="3:6" x14ac:dyDescent="0.5">
      <c r="C154">
        <v>146</v>
      </c>
      <c r="D154" s="8" t="str">
        <f>HYPERLINK("#'Table 146'!A1", "For each of the below technologies, please indicate how comfortable you are with the technology: Household robots")</f>
        <v>For each of the below technologies, please indicate how comfortable you are with the technology: Household robots</v>
      </c>
      <c r="E154" s="14" t="str">
        <f>HYPERLINK("#'Full Results'!A1224", "1224")</f>
        <v>1224</v>
      </c>
      <c r="F154" t="s">
        <v>46</v>
      </c>
    </row>
    <row r="155" spans="3:6" x14ac:dyDescent="0.5">
      <c r="C155">
        <v>147</v>
      </c>
      <c r="D155" s="8" t="str">
        <f>HYPERLINK("#'Table 147'!A1", "For each of the below technologies, please indicate how comfortable you are with the technology: Drone delivery")</f>
        <v>For each of the below technologies, please indicate how comfortable you are with the technology: Drone delivery</v>
      </c>
      <c r="E155" s="14" t="str">
        <f>HYPERLINK("#'Full Results'!A1231", "1231")</f>
        <v>1231</v>
      </c>
      <c r="F155" t="s">
        <v>46</v>
      </c>
    </row>
    <row r="156" spans="3:6" x14ac:dyDescent="0.5">
      <c r="C156">
        <v>148</v>
      </c>
      <c r="D156" s="8" t="str">
        <f>HYPERLINK("#'Table 148'!A1", "For each of the below technologies, please indicate how comfortable you are with the technology: 6G")</f>
        <v>For each of the below technologies, please indicate how comfortable you are with the technology: 6G</v>
      </c>
      <c r="E156" s="14" t="str">
        <f>HYPERLINK("#'Full Results'!A1238", "1238")</f>
        <v>1238</v>
      </c>
      <c r="F156" t="s">
        <v>46</v>
      </c>
    </row>
    <row r="157" spans="3:6" x14ac:dyDescent="0.5">
      <c r="C157">
        <v>149</v>
      </c>
      <c r="D157" s="8" t="str">
        <f>HYPERLINK("#'Table 149'!A1", "Which of these technologies, if any, would you be likely to use in the next decade?Please select all that apply")</f>
        <v>Which of these technologies, if any, would you be likely to use in the next decade?Please select all that apply</v>
      </c>
      <c r="E157" s="14" t="str">
        <f>HYPERLINK("#'Full Results'!A1245", "1245")</f>
        <v>1245</v>
      </c>
      <c r="F157" t="s">
        <v>46</v>
      </c>
    </row>
    <row r="158" spans="3:6" x14ac:dyDescent="0.5">
      <c r="C158">
        <v>150</v>
      </c>
      <c r="D158" s="8" t="str">
        <f>HYPERLINK("#'Table 150'!A1", "And which of these technologies, if any, do you think could make a significant difference to your everyday life?Please select all that apply")</f>
        <v>And which of these technologies, if any, do you think could make a significant difference to your everyday life?Please select all that apply</v>
      </c>
      <c r="E158" s="14" t="str">
        <f>HYPERLINK("#'Full Results'!A1261", "1261")</f>
        <v>1261</v>
      </c>
      <c r="F158" t="s">
        <v>46</v>
      </c>
    </row>
    <row r="159" spans="3:6" x14ac:dyDescent="0.5">
      <c r="C159">
        <v>151</v>
      </c>
      <c r="D159" s="8" t="str">
        <f>HYPERLINK("#'Table 151'!A1", "Grid Summary: Do you tend to agree or disagree with the following?")</f>
        <v>Grid Summary: Do you tend to agree or disagree with the following?</v>
      </c>
      <c r="E159" s="7"/>
      <c r="F159" t="s">
        <v>46</v>
      </c>
    </row>
    <row r="160" spans="3:6" x14ac:dyDescent="0.5">
      <c r="C160">
        <v>152</v>
      </c>
      <c r="D160" s="8" t="str">
        <f>HYPERLINK("#'Table 152'!A1", "Do you tend to agree or disagree with the following?: It is difficult for a modern economy to prosper without a strong digital technology sector")</f>
        <v>Do you tend to agree or disagree with the following?: It is difficult for a modern economy to prosper without a strong digital technology sector</v>
      </c>
      <c r="E160" s="14" t="str">
        <f>HYPERLINK("#'Full Results'!A1276", "1276")</f>
        <v>1276</v>
      </c>
      <c r="F160" t="s">
        <v>46</v>
      </c>
    </row>
    <row r="161" spans="3:6" x14ac:dyDescent="0.5">
      <c r="C161">
        <v>153</v>
      </c>
      <c r="D161" s="8" t="str">
        <f>HYPERLINK("#'Table 153'!A1", "Do you tend to agree or disagree with the following?: Europe’s technology sector is falling behind other countries or regions")</f>
        <v>Do you tend to agree or disagree with the following?: Europe’s technology sector is falling behind other countries or regions</v>
      </c>
      <c r="E161" s="14" t="str">
        <f>HYPERLINK("#'Full Results'!A1288", "1288")</f>
        <v>1288</v>
      </c>
      <c r="F161" t="s">
        <v>46</v>
      </c>
    </row>
    <row r="162" spans="3:6" x14ac:dyDescent="0.5">
      <c r="C162">
        <v>154</v>
      </c>
      <c r="D162" s="8" t="str">
        <f>HYPERLINK("#'Table 154'!A1", "Do you tend to agree or disagree with the following?: We should do more to help people learn basic digital skills")</f>
        <v>Do you tend to agree or disagree with the following?: We should do more to help people learn basic digital skills</v>
      </c>
      <c r="E162" s="14" t="str">
        <f>HYPERLINK("#'Full Results'!A1300", "1300")</f>
        <v>1300</v>
      </c>
      <c r="F162" t="s">
        <v>46</v>
      </c>
    </row>
    <row r="163" spans="3:6" x14ac:dyDescent="0.5">
      <c r="C163">
        <v>155</v>
      </c>
      <c r="D163" s="8" t="str">
        <f>HYPERLINK("#'Table 155'!A1", "Do you tend to agree or disagree with the following?: I would like to have learned more about computing and digital technology when I was at school")</f>
        <v>Do you tend to agree or disagree with the following?: I would like to have learned more about computing and digital technology when I was at school</v>
      </c>
      <c r="E163" s="14" t="str">
        <f>HYPERLINK("#'Full Results'!A1312", "1312")</f>
        <v>1312</v>
      </c>
      <c r="F163" t="s">
        <v>46</v>
      </c>
    </row>
    <row r="164" spans="3:6" x14ac:dyDescent="0.5">
      <c r="C164">
        <v>156</v>
      </c>
      <c r="D164" s="8" t="str">
        <f>HYPERLINK("#'Table 156'!A1", "Do you tend to agree or disagree with the following?: My country is a digital frontrunner when compared to other European countries")</f>
        <v>Do you tend to agree or disagree with the following?: My country is a digital frontrunner when compared to other European countries</v>
      </c>
      <c r="E164" s="14" t="str">
        <f>HYPERLINK("#'Full Results'!A1324", "1324")</f>
        <v>1324</v>
      </c>
      <c r="F164" t="s">
        <v>46</v>
      </c>
    </row>
    <row r="165" spans="3:6" x14ac:dyDescent="0.5">
      <c r="C165">
        <v>157</v>
      </c>
      <c r="D165" s="8" t="str">
        <f>HYPERLINK("#'Table 157'!A1", " Overall, how confident or unconfident are you in keeping your personal digital data secure?")</f>
        <v xml:space="preserve"> Overall, how confident or unconfident are you in keeping your personal digital data secure?</v>
      </c>
      <c r="E165" s="14" t="str">
        <f>HYPERLINK("#'Full Results'!A1336", "1336")</f>
        <v>1336</v>
      </c>
      <c r="F165" t="s">
        <v>46</v>
      </c>
    </row>
    <row r="166" spans="3:6" x14ac:dyDescent="0.5">
      <c r="C166">
        <v>158</v>
      </c>
      <c r="D166" s="8" t="str">
        <f>HYPERLINK("#'Table 158'!A1", "Grid Summary: To what extent, if at all, would you trust your personal digital data to be secure in the following circumstances?")</f>
        <v>Grid Summary: To what extent, if at all, would you trust your personal digital data to be secure in the following circumstances?</v>
      </c>
      <c r="E166" s="7"/>
      <c r="F166" t="s">
        <v>46</v>
      </c>
    </row>
    <row r="167" spans="3:6" x14ac:dyDescent="0.5">
      <c r="C167">
        <v>159</v>
      </c>
      <c r="D167" s="8" t="str">
        <f>HYPERLINK("#'Table 159'!A1", "To what extent, if at all, would you trust your personal digital data to be secure in the following circumstances?: Hosted by your government")</f>
        <v>To what extent, if at all, would you trust your personal digital data to be secure in the following circumstances?: Hosted by your government</v>
      </c>
      <c r="E167" s="14" t="str">
        <f>HYPERLINK("#'Full Results'!A1348", "1348")</f>
        <v>1348</v>
      </c>
      <c r="F167" t="s">
        <v>46</v>
      </c>
    </row>
    <row r="168" spans="3:6" x14ac:dyDescent="0.5">
      <c r="C168">
        <v>160</v>
      </c>
      <c r="D168" s="8" t="str">
        <f>HYPERLINK("#'Table 160'!A1", "To what extent, if at all, would you trust your personal digital data to be secure in the following circumstances?: Hosted in the on premises computers of a company from your country")</f>
        <v>To what extent, if at all, would you trust your personal digital data to be secure in the following circumstances?: Hosted in the on premises computers of a company from your country</v>
      </c>
      <c r="E168" s="14" t="str">
        <f>HYPERLINK("#'Full Results'!A1357", "1357")</f>
        <v>1357</v>
      </c>
      <c r="F168" t="s">
        <v>46</v>
      </c>
    </row>
    <row r="169" spans="3:6" x14ac:dyDescent="0.5">
      <c r="C169">
        <v>161</v>
      </c>
      <c r="D169" s="8" t="str">
        <f>HYPERLINK("#'Table 161'!A1", "To what extent, if at all, would you trust your personal digital data to be secure in the following circumstances?: Hosted in a data centre in your country owned by an international company")</f>
        <v>To what extent, if at all, would you trust your personal digital data to be secure in the following circumstances?: Hosted in a data centre in your country owned by an international company</v>
      </c>
      <c r="E169" s="14" t="str">
        <f>HYPERLINK("#'Full Results'!A1366", "1366")</f>
        <v>1366</v>
      </c>
      <c r="F169" t="s">
        <v>46</v>
      </c>
    </row>
    <row r="170" spans="3:6" x14ac:dyDescent="0.5">
      <c r="C170">
        <v>162</v>
      </c>
      <c r="D170" s="8" t="str">
        <f>HYPERLINK("#'Table 162'!A1", "To what extent, if at all, would you trust your personal digital data to be secure in the following circumstances?: Hosted in a data centre in another country")</f>
        <v>To what extent, if at all, would you trust your personal digital data to be secure in the following circumstances?: Hosted in a data centre in another country</v>
      </c>
      <c r="E170" s="14" t="str">
        <f>HYPERLINK("#'Full Results'!A1375", "1375")</f>
        <v>1375</v>
      </c>
      <c r="F170" t="s">
        <v>46</v>
      </c>
    </row>
    <row r="171" spans="3:6" x14ac:dyDescent="0.5">
      <c r="C171">
        <v>163</v>
      </c>
      <c r="D171" s="8" t="str">
        <f>HYPERLINK("#'Table 163'!A1", "What do you think is most important to keeping your data secure?Please select up to three")</f>
        <v>What do you think is most important to keeping your data secure?Please select up to three</v>
      </c>
      <c r="E171" s="14" t="str">
        <f>HYPERLINK("#'Full Results'!A1384", "1384")</f>
        <v>1384</v>
      </c>
      <c r="F171" t="s">
        <v>46</v>
      </c>
    </row>
    <row r="172" spans="3:6" x14ac:dyDescent="0.5">
      <c r="C172">
        <v>164</v>
      </c>
      <c r="D172" s="8" t="str">
        <f>HYPERLINK("#'Table 164'!A1", " A data centre is a building or dedicated space used to house computer systems and servers. They are commonly used by companies that operate digital services to run their applications, store data and transfer information to and from their custome...")</f>
        <v xml:space="preserve"> A data centre is a building or dedicated space used to house computer systems and servers. They are commonly used by companies that operate digital services to run their applications, store data and transfer information to and from their custome...</v>
      </c>
      <c r="E172" s="14" t="str">
        <f>HYPERLINK("#'Full Results'!A1395", "1395")</f>
        <v>1395</v>
      </c>
      <c r="F172" t="s">
        <v>46</v>
      </c>
    </row>
    <row r="173" spans="3:6" x14ac:dyDescent="0.5">
      <c r="C173">
        <v>165</v>
      </c>
      <c r="D173" s="8" t="str">
        <f>HYPERLINK("#'Table 165'!A1", " And how important or unimportant do you think it is for a provider of digital services to have a data centre hosted in Europe, even if it is not in your country?")</f>
        <v xml:space="preserve"> And how important or unimportant do you think it is for a provider of digital services to have a data centre hosted in Europe, even if it is not in your country?</v>
      </c>
      <c r="E173" s="14" t="str">
        <f>HYPERLINK("#'Full Results'!A1407", "1407")</f>
        <v>1407</v>
      </c>
      <c r="F173" t="s">
        <v>46</v>
      </c>
    </row>
    <row r="174" spans="3:6" x14ac:dyDescent="0.5">
      <c r="C174">
        <v>166</v>
      </c>
      <c r="D174" s="8" t="str">
        <f>HYPERLINK("#'Table 166'!A1", " Would you support or oppose the building of a new data centre by an international cloud provider in your local city or region?")</f>
        <v xml:space="preserve"> Would you support or oppose the building of a new data centre by an international cloud provider in your local city or region?</v>
      </c>
      <c r="E174" s="14" t="str">
        <f>HYPERLINK("#'Full Results'!A1419", "1419")</f>
        <v>1419</v>
      </c>
      <c r="F174" t="s">
        <v>46</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U1431"/>
  <sheetViews>
    <sheetView showGridLines="0" workbookViewId="0">
      <pane xSplit="2" ySplit="8" topLeftCell="C1022" activePane="bottomRight" state="frozen"/>
      <selection pane="topRight"/>
      <selection pane="bottomLeft"/>
      <selection pane="bottomRight" activeCell="A1041" sqref="A1041"/>
    </sheetView>
  </sheetViews>
  <sheetFormatPr defaultColWidth="10.8203125" defaultRowHeight="14.35" x14ac:dyDescent="0.5"/>
  <cols>
    <col min="2" max="2" width="20.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25" t="s">
        <v>526</v>
      </c>
      <c r="E2" s="26"/>
      <c r="F2" s="26"/>
      <c r="G2" s="26"/>
      <c r="H2" s="26"/>
      <c r="I2" s="26"/>
      <c r="J2" s="26"/>
      <c r="K2" s="26"/>
      <c r="L2" s="26"/>
      <c r="M2" s="26"/>
      <c r="N2" s="26"/>
      <c r="O2" s="26"/>
      <c r="P2" s="26"/>
      <c r="Q2" s="26"/>
      <c r="R2" s="26"/>
      <c r="S2" s="26"/>
    </row>
    <row r="5" spans="2:21" ht="30" customHeight="1" x14ac:dyDescent="0.5">
      <c r="B5" s="13"/>
      <c r="C5" s="13"/>
      <c r="D5" s="28" t="s">
        <v>34</v>
      </c>
      <c r="E5" s="28"/>
      <c r="F5" s="13"/>
      <c r="G5" s="28" t="s">
        <v>35</v>
      </c>
      <c r="H5" s="28"/>
      <c r="I5" s="28"/>
      <c r="J5" s="28"/>
      <c r="K5" s="28"/>
      <c r="L5" s="28"/>
      <c r="M5" s="13"/>
      <c r="N5" s="28" t="s">
        <v>36</v>
      </c>
      <c r="O5" s="28"/>
      <c r="P5" s="28"/>
      <c r="Q5" s="28"/>
      <c r="R5" s="28"/>
      <c r="S5" s="13"/>
      <c r="T5" s="28" t="s">
        <v>37</v>
      </c>
      <c r="U5" s="28"/>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2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2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11" spans="2:21" x14ac:dyDescent="0.5">
      <c r="B11" s="6" t="s">
        <v>45</v>
      </c>
    </row>
    <row r="12" spans="2:21" x14ac:dyDescent="0.5">
      <c r="B12" s="24" t="s">
        <v>46</v>
      </c>
      <c r="C12" s="17"/>
      <c r="D12" s="17"/>
      <c r="E12" s="17"/>
      <c r="F12" s="17"/>
      <c r="G12" s="17"/>
      <c r="H12" s="17"/>
      <c r="I12" s="17"/>
      <c r="J12" s="17"/>
      <c r="K12" s="17"/>
      <c r="L12" s="17"/>
      <c r="M12" s="17"/>
      <c r="N12" s="17"/>
      <c r="O12" s="17"/>
      <c r="P12" s="17"/>
      <c r="Q12" s="17"/>
      <c r="R12" s="17"/>
      <c r="S12" s="17"/>
      <c r="T12" s="17"/>
      <c r="U12" s="17"/>
    </row>
    <row r="13" spans="2:21" x14ac:dyDescent="0.5">
      <c r="B13" t="s">
        <v>38</v>
      </c>
      <c r="C13" s="17">
        <v>0.55402742746719902</v>
      </c>
      <c r="D13" s="17">
        <v>0.54698456765749603</v>
      </c>
      <c r="E13" s="17">
        <v>0.56094841175513799</v>
      </c>
      <c r="F13" s="17"/>
      <c r="G13" s="17">
        <v>0.59348091925690105</v>
      </c>
      <c r="H13" s="17">
        <v>0.62431893162361796</v>
      </c>
      <c r="I13" s="17">
        <v>0.55113480164088502</v>
      </c>
      <c r="J13" s="17">
        <v>0.550227626267352</v>
      </c>
      <c r="K13" s="17">
        <v>0.54785567467384799</v>
      </c>
      <c r="L13" s="17">
        <v>0.518609233940037</v>
      </c>
      <c r="M13" s="17"/>
      <c r="N13" s="17">
        <v>0.53431859635401402</v>
      </c>
      <c r="O13" s="17">
        <v>0.653897244124792</v>
      </c>
      <c r="P13" s="17">
        <v>0.62126208397737503</v>
      </c>
      <c r="Q13" s="17">
        <v>0.46909341651532799</v>
      </c>
      <c r="R13" s="17">
        <v>0.48095648833242999</v>
      </c>
      <c r="S13" s="17"/>
      <c r="T13" s="17">
        <v>0.56957133847029695</v>
      </c>
      <c r="U13" s="17">
        <v>0.55011237756367604</v>
      </c>
    </row>
    <row r="14" spans="2:21" x14ac:dyDescent="0.5">
      <c r="B14" t="s">
        <v>39</v>
      </c>
      <c r="C14" s="17">
        <v>0.46624134120710198</v>
      </c>
      <c r="D14" s="17">
        <v>0.52698864151215297</v>
      </c>
      <c r="E14" s="17">
        <v>0.40552232129250199</v>
      </c>
      <c r="F14" s="17"/>
      <c r="G14" s="17">
        <v>0.49128707512692799</v>
      </c>
      <c r="H14" s="17">
        <v>0.50859019492987201</v>
      </c>
      <c r="I14" s="17">
        <v>0.52423614795356299</v>
      </c>
      <c r="J14" s="17">
        <v>0.53966449333143696</v>
      </c>
      <c r="K14" s="17">
        <v>0.421581392243494</v>
      </c>
      <c r="L14" s="17">
        <v>0.386538197626275</v>
      </c>
      <c r="M14" s="17"/>
      <c r="N14" s="17">
        <v>0.43259270354053803</v>
      </c>
      <c r="O14" s="17">
        <v>0.48127700228625298</v>
      </c>
      <c r="P14" s="17">
        <v>0.47980053363730402</v>
      </c>
      <c r="Q14" s="17">
        <v>0.52294980719997197</v>
      </c>
      <c r="R14" s="17">
        <v>0.37725516989648999</v>
      </c>
      <c r="S14" s="17"/>
      <c r="T14" s="17">
        <v>0.539527360382136</v>
      </c>
      <c r="U14" s="17">
        <v>0.44778276779892601</v>
      </c>
    </row>
    <row r="15" spans="2:21" x14ac:dyDescent="0.5">
      <c r="B15" t="s">
        <v>40</v>
      </c>
      <c r="C15" s="17">
        <v>0.40093838870371501</v>
      </c>
      <c r="D15" s="17">
        <v>0.34924441839127701</v>
      </c>
      <c r="E15" s="17">
        <v>0.45219133334417499</v>
      </c>
      <c r="F15" s="17"/>
      <c r="G15" s="17">
        <v>0.68659379367707296</v>
      </c>
      <c r="H15" s="17">
        <v>0.43108964364638103</v>
      </c>
      <c r="I15" s="17">
        <v>0.358509935079452</v>
      </c>
      <c r="J15" s="17">
        <v>0.32770354415570502</v>
      </c>
      <c r="K15" s="17">
        <v>0.33943173826668699</v>
      </c>
      <c r="L15" s="17">
        <v>0.413660459427453</v>
      </c>
      <c r="M15" s="17"/>
      <c r="N15" s="17">
        <v>0.44472657578910701</v>
      </c>
      <c r="O15" s="17">
        <v>0.43057974454169401</v>
      </c>
      <c r="P15" s="17">
        <v>0.34525642353249503</v>
      </c>
      <c r="Q15" s="17">
        <v>0.35161555521274801</v>
      </c>
      <c r="R15" s="17">
        <v>0.44585094695715199</v>
      </c>
      <c r="S15" s="17"/>
      <c r="T15" s="17">
        <v>0.37768873273931403</v>
      </c>
      <c r="U15" s="17">
        <v>0.40679428708876297</v>
      </c>
    </row>
    <row r="16" spans="2:21" x14ac:dyDescent="0.5">
      <c r="B16" t="s">
        <v>41</v>
      </c>
      <c r="C16" s="17">
        <v>0.38638673362931297</v>
      </c>
      <c r="D16" s="17">
        <v>0.422424206333123</v>
      </c>
      <c r="E16" s="17">
        <v>0.353770591324716</v>
      </c>
      <c r="F16" s="17"/>
      <c r="G16" s="17">
        <v>0.44457611536325597</v>
      </c>
      <c r="H16" s="17">
        <v>0.43354051341836097</v>
      </c>
      <c r="I16" s="17">
        <v>0.32871363631852202</v>
      </c>
      <c r="J16" s="17">
        <v>0.35766466438031302</v>
      </c>
      <c r="K16" s="17">
        <v>0.37626486583007301</v>
      </c>
      <c r="L16" s="17">
        <v>0.40475374297447902</v>
      </c>
      <c r="M16" s="17"/>
      <c r="N16" s="17">
        <v>0.32726688846315199</v>
      </c>
      <c r="O16" s="17">
        <v>0.47378385152215902</v>
      </c>
      <c r="P16" s="17">
        <v>0.45759762248278602</v>
      </c>
      <c r="Q16" s="17">
        <v>0.32526582733157</v>
      </c>
      <c r="R16" s="17">
        <v>0.37517970388273603</v>
      </c>
      <c r="S16" s="17"/>
      <c r="T16" s="17">
        <v>0.51299696437870901</v>
      </c>
      <c r="U16" s="17">
        <v>0.35449737376475299</v>
      </c>
    </row>
    <row r="17" spans="2:21" x14ac:dyDescent="0.5">
      <c r="B17" t="s">
        <v>42</v>
      </c>
      <c r="C17" s="17">
        <v>0.190677103115516</v>
      </c>
      <c r="D17" s="17">
        <v>0.19587510991420201</v>
      </c>
      <c r="E17" s="17">
        <v>0.185458829272767</v>
      </c>
      <c r="F17" s="17"/>
      <c r="G17" s="17">
        <v>0.21983307559943699</v>
      </c>
      <c r="H17" s="17">
        <v>0.22964845884118901</v>
      </c>
      <c r="I17" s="17">
        <v>0.20220295312040301</v>
      </c>
      <c r="J17" s="17">
        <v>0.21147926485082899</v>
      </c>
      <c r="K17" s="17">
        <v>0.164394833583418</v>
      </c>
      <c r="L17" s="17">
        <v>0.16056965587542399</v>
      </c>
      <c r="M17" s="17"/>
      <c r="N17" s="17">
        <v>0.22682981199341901</v>
      </c>
      <c r="O17" s="17">
        <v>0.185366941624483</v>
      </c>
      <c r="P17" s="17">
        <v>0.16043210145969899</v>
      </c>
      <c r="Q17" s="17">
        <v>0.171595592394098</v>
      </c>
      <c r="R17" s="17">
        <v>0.20663547557633499</v>
      </c>
      <c r="S17" s="17"/>
      <c r="T17" s="17">
        <v>0.19529956469245899</v>
      </c>
      <c r="U17" s="17">
        <v>0.18951284221957801</v>
      </c>
    </row>
    <row r="18" spans="2:21" x14ac:dyDescent="0.5">
      <c r="B18" t="s">
        <v>43</v>
      </c>
      <c r="C18" s="17">
        <v>0.13156398419086601</v>
      </c>
      <c r="D18" s="17">
        <v>0.15208980744115699</v>
      </c>
      <c r="E18" s="17">
        <v>0.113489038059865</v>
      </c>
      <c r="F18" s="17"/>
      <c r="G18" s="17">
        <v>0.17804602094768701</v>
      </c>
      <c r="H18" s="17">
        <v>0.20057836628324099</v>
      </c>
      <c r="I18" s="17">
        <v>0.139804187666385</v>
      </c>
      <c r="J18" s="17">
        <v>0.132380381255846</v>
      </c>
      <c r="K18" s="17">
        <v>0.123761087436958</v>
      </c>
      <c r="L18" s="17">
        <v>8.6520124526119305E-2</v>
      </c>
      <c r="M18" s="17"/>
      <c r="N18" s="17">
        <v>8.9927487089683206E-2</v>
      </c>
      <c r="O18" s="17">
        <v>0.27133709689642799</v>
      </c>
      <c r="P18" s="17">
        <v>0.165037100535563</v>
      </c>
      <c r="Q18" s="17">
        <v>4.5719174479143199E-2</v>
      </c>
      <c r="R18" s="17">
        <v>0.104461377229458</v>
      </c>
      <c r="S18" s="17"/>
      <c r="T18" s="17">
        <v>0.18633418493512799</v>
      </c>
      <c r="U18" s="17">
        <v>0.117768995973483</v>
      </c>
    </row>
    <row r="19" spans="2:21" x14ac:dyDescent="0.5">
      <c r="B19" t="s">
        <v>44</v>
      </c>
      <c r="C19" s="17">
        <v>8.8061000303486903E-2</v>
      </c>
      <c r="D19" s="17">
        <v>9.0144543164101198E-2</v>
      </c>
      <c r="E19" s="17">
        <v>8.6810958189594306E-2</v>
      </c>
      <c r="F19" s="17"/>
      <c r="G19" s="17">
        <v>0</v>
      </c>
      <c r="H19" s="17">
        <v>4.3334845494848097E-2</v>
      </c>
      <c r="I19" s="17">
        <v>0.100346934187639</v>
      </c>
      <c r="J19" s="17">
        <v>0.107782016148498</v>
      </c>
      <c r="K19" s="17">
        <v>0.111122704187561</v>
      </c>
      <c r="L19" s="17">
        <v>9.9910252318401005E-2</v>
      </c>
      <c r="M19" s="17"/>
      <c r="N19" s="17">
        <v>9.7912492682253702E-2</v>
      </c>
      <c r="O19" s="17">
        <v>2.5193142654201101E-2</v>
      </c>
      <c r="P19" s="17">
        <v>7.9975068555003803E-2</v>
      </c>
      <c r="Q19" s="17">
        <v>0.127226815865042</v>
      </c>
      <c r="R19" s="17">
        <v>0.108266943527801</v>
      </c>
      <c r="S19" s="17"/>
      <c r="T19" s="17">
        <v>3.5008482019048902E-2</v>
      </c>
      <c r="U19" s="17">
        <v>0.10142335528285901</v>
      </c>
    </row>
    <row r="20" spans="2:21" x14ac:dyDescent="0.5">
      <c r="C20" s="17"/>
      <c r="D20" s="17"/>
      <c r="E20" s="17"/>
      <c r="F20" s="17"/>
      <c r="G20" s="17"/>
      <c r="H20" s="17"/>
      <c r="I20" s="17"/>
      <c r="J20" s="17"/>
      <c r="K20" s="17"/>
      <c r="L20" s="17"/>
      <c r="M20" s="17"/>
      <c r="N20" s="17"/>
      <c r="O20" s="17"/>
      <c r="P20" s="17"/>
      <c r="Q20" s="17"/>
      <c r="R20" s="17"/>
      <c r="S20" s="17"/>
      <c r="T20" s="17"/>
      <c r="U20" s="17"/>
    </row>
    <row r="21" spans="2:21" x14ac:dyDescent="0.5">
      <c r="B21" s="6" t="s">
        <v>53</v>
      </c>
      <c r="C21" s="17"/>
      <c r="D21" s="17"/>
      <c r="E21" s="17"/>
      <c r="F21" s="17"/>
      <c r="G21" s="17"/>
      <c r="H21" s="17"/>
      <c r="I21" s="17"/>
      <c r="J21" s="17"/>
      <c r="K21" s="17"/>
      <c r="L21" s="17"/>
      <c r="M21" s="17"/>
      <c r="N21" s="17"/>
      <c r="O21" s="17"/>
      <c r="P21" s="17"/>
      <c r="Q21" s="17"/>
      <c r="R21" s="17"/>
      <c r="S21" s="17"/>
      <c r="T21" s="17"/>
      <c r="U21" s="17"/>
    </row>
    <row r="22" spans="2:21" x14ac:dyDescent="0.5">
      <c r="B22" s="24" t="s">
        <v>46</v>
      </c>
      <c r="C22" s="17"/>
      <c r="D22" s="17"/>
      <c r="E22" s="17"/>
      <c r="F22" s="17"/>
      <c r="G22" s="17"/>
      <c r="H22" s="17"/>
      <c r="I22" s="17"/>
      <c r="J22" s="17"/>
      <c r="K22" s="17"/>
      <c r="L22" s="17"/>
      <c r="M22" s="17"/>
      <c r="N22" s="17"/>
      <c r="O22" s="17"/>
      <c r="P22" s="17"/>
      <c r="Q22" s="17"/>
      <c r="R22" s="17"/>
      <c r="S22" s="17"/>
      <c r="T22" s="17"/>
      <c r="U22" s="17"/>
    </row>
    <row r="23" spans="2:21" x14ac:dyDescent="0.5">
      <c r="B23" t="s">
        <v>49</v>
      </c>
      <c r="C23" s="17">
        <v>0.75990562504456705</v>
      </c>
      <c r="D23" s="17">
        <v>0.76850062324921997</v>
      </c>
      <c r="E23" s="17">
        <v>0.752010282875334</v>
      </c>
      <c r="F23" s="17"/>
      <c r="G23" s="17">
        <v>0.69111615264969495</v>
      </c>
      <c r="H23" s="17">
        <v>0.82002640749532196</v>
      </c>
      <c r="I23" s="17">
        <v>0.754310117322193</v>
      </c>
      <c r="J23" s="17">
        <v>0.75338558648391896</v>
      </c>
      <c r="K23" s="17">
        <v>0.74430770703386295</v>
      </c>
      <c r="L23" s="17">
        <v>0.77053412374959296</v>
      </c>
      <c r="M23" s="17"/>
      <c r="N23" s="17">
        <v>0.73735288082485695</v>
      </c>
      <c r="O23" s="17">
        <v>0.79725060216853505</v>
      </c>
      <c r="P23" s="17">
        <v>0.76035475940152897</v>
      </c>
      <c r="Q23" s="17">
        <v>0.73547802445641997</v>
      </c>
      <c r="R23" s="17">
        <v>0.79951351951925098</v>
      </c>
      <c r="S23" s="17"/>
      <c r="T23" s="17">
        <v>0.78139046668587298</v>
      </c>
      <c r="U23" s="17">
        <v>0.75449423101521096</v>
      </c>
    </row>
    <row r="24" spans="2:21" x14ac:dyDescent="0.5">
      <c r="B24" t="s">
        <v>50</v>
      </c>
      <c r="C24" s="17">
        <v>0.66045096669687997</v>
      </c>
      <c r="D24" s="17">
        <v>0.612339003148196</v>
      </c>
      <c r="E24" s="17">
        <v>0.70455796035768203</v>
      </c>
      <c r="F24" s="17"/>
      <c r="G24" s="17">
        <v>0.63977724281188497</v>
      </c>
      <c r="H24" s="17">
        <v>0.62099144261510997</v>
      </c>
      <c r="I24" s="17">
        <v>0.63064720812133002</v>
      </c>
      <c r="J24" s="17">
        <v>0.67951161596296294</v>
      </c>
      <c r="K24" s="17">
        <v>0.64720915064283302</v>
      </c>
      <c r="L24" s="17">
        <v>0.69576981961159301</v>
      </c>
      <c r="M24" s="17"/>
      <c r="N24" s="17">
        <v>0.67905543864138895</v>
      </c>
      <c r="O24" s="17">
        <v>0.67268485278842705</v>
      </c>
      <c r="P24" s="17">
        <v>0.68457929772035198</v>
      </c>
      <c r="Q24" s="17">
        <v>0.62380805950057505</v>
      </c>
      <c r="R24" s="17">
        <v>0.62632106272048704</v>
      </c>
      <c r="S24" s="17"/>
      <c r="T24" s="17">
        <v>0.66679292520265798</v>
      </c>
      <c r="U24" s="17">
        <v>0.65885361555203303</v>
      </c>
    </row>
    <row r="25" spans="2:21" x14ac:dyDescent="0.5">
      <c r="B25" t="s">
        <v>51</v>
      </c>
      <c r="C25" s="17">
        <v>0.46708446290691902</v>
      </c>
      <c r="D25" s="17">
        <v>0.438145262691643</v>
      </c>
      <c r="E25" s="17">
        <v>0.49359407456260301</v>
      </c>
      <c r="F25" s="17"/>
      <c r="G25" s="17">
        <v>0.64359777361403403</v>
      </c>
      <c r="H25" s="17">
        <v>0.50188645073094296</v>
      </c>
      <c r="I25" s="17">
        <v>0.50259894073371703</v>
      </c>
      <c r="J25" s="17">
        <v>0.457797311631087</v>
      </c>
      <c r="K25" s="17">
        <v>0.4479706151508</v>
      </c>
      <c r="L25" s="17">
        <v>0.39806885337243703</v>
      </c>
      <c r="M25" s="17"/>
      <c r="N25" s="17">
        <v>0.44912299582238002</v>
      </c>
      <c r="O25" s="17">
        <v>0.51262846833934095</v>
      </c>
      <c r="P25" s="17">
        <v>0.48245092185102401</v>
      </c>
      <c r="Q25" s="17">
        <v>0.433129314704854</v>
      </c>
      <c r="R25" s="17">
        <v>0.47365659330446103</v>
      </c>
      <c r="S25" s="17"/>
      <c r="T25" s="17">
        <v>0.42335149162124203</v>
      </c>
      <c r="U25" s="17">
        <v>0.47809950056241401</v>
      </c>
    </row>
    <row r="26" spans="2:21" x14ac:dyDescent="0.5">
      <c r="B26" t="s">
        <v>52</v>
      </c>
      <c r="C26" s="17">
        <v>0.15445738265775499</v>
      </c>
      <c r="D26" s="17">
        <v>0.21845311153317201</v>
      </c>
      <c r="E26" s="17">
        <v>9.6101430096293905E-2</v>
      </c>
      <c r="F26" s="17"/>
      <c r="G26" s="17">
        <v>0.355222834135557</v>
      </c>
      <c r="H26" s="17">
        <v>0.19784196422806</v>
      </c>
      <c r="I26" s="17">
        <v>0.20650632097340399</v>
      </c>
      <c r="J26" s="17">
        <v>0.122301273010907</v>
      </c>
      <c r="K26" s="17">
        <v>9.0165045737773994E-2</v>
      </c>
      <c r="L26" s="17">
        <v>0.10942851725788499</v>
      </c>
      <c r="M26" s="17"/>
      <c r="N26" s="17">
        <v>0.165375521649715</v>
      </c>
      <c r="O26" s="17">
        <v>0.22984600267072</v>
      </c>
      <c r="P26" s="17">
        <v>0.112034013608925</v>
      </c>
      <c r="Q26" s="17">
        <v>0.13575811818331601</v>
      </c>
      <c r="R26" s="17">
        <v>0.10921566603565699</v>
      </c>
      <c r="S26" s="17"/>
      <c r="T26" s="17">
        <v>0.239707057907494</v>
      </c>
      <c r="U26" s="17">
        <v>0.132985519315551</v>
      </c>
    </row>
    <row r="27" spans="2:21" x14ac:dyDescent="0.5">
      <c r="B27" t="s">
        <v>44</v>
      </c>
      <c r="C27" s="17">
        <v>2.9948683335208299E-2</v>
      </c>
      <c r="D27" s="17">
        <v>2.7531559530150101E-2</v>
      </c>
      <c r="E27" s="17">
        <v>3.2432858116842003E-2</v>
      </c>
      <c r="F27" s="17"/>
      <c r="G27" s="17">
        <v>1.48779219020116E-2</v>
      </c>
      <c r="H27" s="17">
        <v>2.0124540984093098E-2</v>
      </c>
      <c r="I27" s="17">
        <v>2.7807759783615101E-2</v>
      </c>
      <c r="J27" s="17">
        <v>2.6172139918166401E-2</v>
      </c>
      <c r="K27" s="17">
        <v>4.35307719767331E-2</v>
      </c>
      <c r="L27" s="17">
        <v>3.4054183139147001E-2</v>
      </c>
      <c r="M27" s="17"/>
      <c r="N27" s="17">
        <v>3.5200163532879497E-2</v>
      </c>
      <c r="O27" s="17">
        <v>1.5354616352235799E-2</v>
      </c>
      <c r="P27" s="17">
        <v>3.1181677704436101E-2</v>
      </c>
      <c r="Q27" s="17">
        <v>3.7354074992471203E-2</v>
      </c>
      <c r="R27" s="17">
        <v>2.52313481992241E-2</v>
      </c>
      <c r="S27" s="17"/>
      <c r="T27" s="17">
        <v>2.2608626751271E-2</v>
      </c>
      <c r="U27" s="17">
        <v>3.1797425766574003E-2</v>
      </c>
    </row>
    <row r="28" spans="2:21" x14ac:dyDescent="0.5">
      <c r="C28" s="17"/>
      <c r="D28" s="17"/>
      <c r="E28" s="17"/>
      <c r="F28" s="17"/>
      <c r="G28" s="17"/>
      <c r="H28" s="17"/>
      <c r="I28" s="17"/>
      <c r="J28" s="17"/>
      <c r="K28" s="17"/>
      <c r="L28" s="17"/>
      <c r="M28" s="17"/>
      <c r="N28" s="17"/>
      <c r="O28" s="17"/>
      <c r="P28" s="17"/>
      <c r="Q28" s="17"/>
      <c r="R28" s="17"/>
      <c r="S28" s="17"/>
      <c r="T28" s="17"/>
      <c r="U28" s="17"/>
    </row>
    <row r="29" spans="2:21" x14ac:dyDescent="0.5">
      <c r="B29" s="6" t="s">
        <v>66</v>
      </c>
      <c r="C29" s="17"/>
      <c r="D29" s="17"/>
      <c r="E29" s="17"/>
      <c r="F29" s="17"/>
      <c r="G29" s="17"/>
      <c r="H29" s="17"/>
      <c r="I29" s="17"/>
      <c r="J29" s="17"/>
      <c r="K29" s="17"/>
      <c r="L29" s="17"/>
      <c r="M29" s="17"/>
      <c r="N29" s="17"/>
      <c r="O29" s="17"/>
      <c r="P29" s="17"/>
      <c r="Q29" s="17"/>
      <c r="R29" s="17"/>
      <c r="S29" s="17"/>
      <c r="T29" s="17"/>
      <c r="U29" s="17"/>
    </row>
    <row r="30" spans="2:21" x14ac:dyDescent="0.5">
      <c r="B30" s="24" t="s">
        <v>46</v>
      </c>
      <c r="C30" s="17"/>
      <c r="D30" s="17"/>
      <c r="E30" s="17"/>
      <c r="F30" s="17"/>
      <c r="G30" s="17"/>
      <c r="H30" s="17"/>
      <c r="I30" s="17"/>
      <c r="J30" s="17"/>
      <c r="K30" s="17"/>
      <c r="L30" s="17"/>
      <c r="M30" s="17"/>
      <c r="N30" s="17"/>
      <c r="O30" s="17"/>
      <c r="P30" s="17"/>
      <c r="Q30" s="17"/>
      <c r="R30" s="17"/>
      <c r="S30" s="17"/>
      <c r="T30" s="17"/>
      <c r="U30" s="17"/>
    </row>
    <row r="31" spans="2:21" x14ac:dyDescent="0.5">
      <c r="B31" t="s">
        <v>54</v>
      </c>
      <c r="C31" s="17">
        <v>0.60885132447202095</v>
      </c>
      <c r="D31" s="17">
        <v>0.56889434961395002</v>
      </c>
      <c r="E31" s="17">
        <v>0.64683665736483698</v>
      </c>
      <c r="F31" s="17"/>
      <c r="G31" s="17">
        <v>0.56343554658793504</v>
      </c>
      <c r="H31" s="17">
        <v>0.60332574068068801</v>
      </c>
      <c r="I31" s="17">
        <v>0.604224648793103</v>
      </c>
      <c r="J31" s="17">
        <v>0.570376514667288</v>
      </c>
      <c r="K31" s="17">
        <v>0.67106588623614605</v>
      </c>
      <c r="L31" s="17">
        <v>0.61446457350161199</v>
      </c>
      <c r="M31" s="17"/>
      <c r="N31" s="17">
        <v>0.62159502300226699</v>
      </c>
      <c r="O31" s="17">
        <v>0.60581236537352801</v>
      </c>
      <c r="P31" s="17">
        <v>0.63113945820852402</v>
      </c>
      <c r="Q31" s="17">
        <v>0.58738746646361195</v>
      </c>
      <c r="R31" s="17">
        <v>0.58775363763445698</v>
      </c>
      <c r="S31" s="17"/>
      <c r="T31" s="17">
        <v>0.61086578591657903</v>
      </c>
      <c r="U31" s="17">
        <v>0.60834394141491199</v>
      </c>
    </row>
    <row r="32" spans="2:21" x14ac:dyDescent="0.5">
      <c r="B32" t="s">
        <v>55</v>
      </c>
      <c r="C32" s="17">
        <v>0.50315079929539896</v>
      </c>
      <c r="D32" s="17">
        <v>0.54281933921085501</v>
      </c>
      <c r="E32" s="17">
        <v>0.46631055837323099</v>
      </c>
      <c r="F32" s="17"/>
      <c r="G32" s="17">
        <v>0.60242352381598896</v>
      </c>
      <c r="H32" s="17">
        <v>0.62578690482072896</v>
      </c>
      <c r="I32" s="17">
        <v>0.496194170062708</v>
      </c>
      <c r="J32" s="17">
        <v>0.50430441026033201</v>
      </c>
      <c r="K32" s="17">
        <v>0.46923626058840201</v>
      </c>
      <c r="L32" s="17">
        <v>0.442566781446596</v>
      </c>
      <c r="M32" s="17"/>
      <c r="N32" s="17">
        <v>0.48711247452481599</v>
      </c>
      <c r="O32" s="17">
        <v>0.52595655374019101</v>
      </c>
      <c r="P32" s="17">
        <v>0.49649837075074899</v>
      </c>
      <c r="Q32" s="17">
        <v>0.49513319660795901</v>
      </c>
      <c r="R32" s="17">
        <v>0.53092302609526498</v>
      </c>
      <c r="S32" s="17"/>
      <c r="T32" s="17">
        <v>0.53896781908777303</v>
      </c>
      <c r="U32" s="17">
        <v>0.49412955490879101</v>
      </c>
    </row>
    <row r="33" spans="2:21" x14ac:dyDescent="0.5">
      <c r="B33" t="s">
        <v>56</v>
      </c>
      <c r="C33" s="17">
        <v>0.457664317051307</v>
      </c>
      <c r="D33" s="17">
        <v>0.43457245796668897</v>
      </c>
      <c r="E33" s="17">
        <v>0.48064146455722001</v>
      </c>
      <c r="F33" s="17"/>
      <c r="G33" s="17">
        <v>0.30974409954146298</v>
      </c>
      <c r="H33" s="17">
        <v>0.308327115935428</v>
      </c>
      <c r="I33" s="17">
        <v>0.49807439975294499</v>
      </c>
      <c r="J33" s="17">
        <v>0.4644357293775</v>
      </c>
      <c r="K33" s="17">
        <v>0.45647018861102201</v>
      </c>
      <c r="L33" s="17">
        <v>0.54344171091495097</v>
      </c>
      <c r="M33" s="17"/>
      <c r="N33" s="17">
        <v>0.42374132453584801</v>
      </c>
      <c r="O33" s="17">
        <v>0.44698254831322798</v>
      </c>
      <c r="P33" s="17">
        <v>0.50549583089818295</v>
      </c>
      <c r="Q33" s="17">
        <v>0.49686732434014103</v>
      </c>
      <c r="R33" s="17">
        <v>0.39015969099754</v>
      </c>
      <c r="S33" s="17"/>
      <c r="T33" s="17">
        <v>0.386677905872223</v>
      </c>
      <c r="U33" s="17">
        <v>0.47554368744803399</v>
      </c>
    </row>
    <row r="34" spans="2:21" x14ac:dyDescent="0.5">
      <c r="B34" t="s">
        <v>57</v>
      </c>
      <c r="C34" s="17">
        <v>0.271980129085996</v>
      </c>
      <c r="D34" s="17">
        <v>0.29671658534223699</v>
      </c>
      <c r="E34" s="17">
        <v>0.25108510102090098</v>
      </c>
      <c r="F34" s="17"/>
      <c r="G34" s="17">
        <v>0.16787333221412501</v>
      </c>
      <c r="H34" s="17">
        <v>0.18916028076466901</v>
      </c>
      <c r="I34" s="17">
        <v>0.216484262087039</v>
      </c>
      <c r="J34" s="17">
        <v>0.26888551525972298</v>
      </c>
      <c r="K34" s="17">
        <v>0.28368582265098202</v>
      </c>
      <c r="L34" s="17">
        <v>0.36492816720018001</v>
      </c>
      <c r="M34" s="17"/>
      <c r="N34" s="17">
        <v>0.29391256533493199</v>
      </c>
      <c r="O34" s="17">
        <v>0.25986678154128801</v>
      </c>
      <c r="P34" s="17">
        <v>0.19720169736385901</v>
      </c>
      <c r="Q34" s="17">
        <v>0.294057519034917</v>
      </c>
      <c r="R34" s="17">
        <v>0.32913039176185199</v>
      </c>
      <c r="S34" s="17"/>
      <c r="T34" s="17">
        <v>0.26004874982881598</v>
      </c>
      <c r="U34" s="17">
        <v>0.27498528944752998</v>
      </c>
    </row>
    <row r="35" spans="2:21" x14ac:dyDescent="0.5">
      <c r="B35" t="s">
        <v>58</v>
      </c>
      <c r="C35" s="17">
        <v>0.23467233549553099</v>
      </c>
      <c r="D35" s="17">
        <v>0.27357298860210899</v>
      </c>
      <c r="E35" s="17">
        <v>0.19831803355147301</v>
      </c>
      <c r="F35" s="17"/>
      <c r="G35" s="17">
        <v>0.19147410537130799</v>
      </c>
      <c r="H35" s="17">
        <v>0.21363434214798599</v>
      </c>
      <c r="I35" s="17">
        <v>0.22480596688703</v>
      </c>
      <c r="J35" s="17">
        <v>0.26672464439113802</v>
      </c>
      <c r="K35" s="17">
        <v>0.21210195315632699</v>
      </c>
      <c r="L35" s="17">
        <v>0.25467816918561798</v>
      </c>
      <c r="M35" s="17"/>
      <c r="N35" s="17">
        <v>0.26622461856381202</v>
      </c>
      <c r="O35" s="17">
        <v>0.29119073868902501</v>
      </c>
      <c r="P35" s="17">
        <v>0.19440749199277199</v>
      </c>
      <c r="Q35" s="17">
        <v>0.18715460590981001</v>
      </c>
      <c r="R35" s="17">
        <v>0.22958837404684801</v>
      </c>
      <c r="S35" s="17"/>
      <c r="T35" s="17">
        <v>0.29212973406820703</v>
      </c>
      <c r="U35" s="17">
        <v>0.22020052188994399</v>
      </c>
    </row>
    <row r="36" spans="2:21" x14ac:dyDescent="0.5">
      <c r="B36" t="s">
        <v>59</v>
      </c>
      <c r="C36" s="17">
        <v>0.168989274880949</v>
      </c>
      <c r="D36" s="17">
        <v>0.16864748335462201</v>
      </c>
      <c r="E36" s="17">
        <v>0.166659503204309</v>
      </c>
      <c r="F36" s="17"/>
      <c r="G36" s="17">
        <v>0.14715239542868899</v>
      </c>
      <c r="H36" s="17">
        <v>0.19694981022188601</v>
      </c>
      <c r="I36" s="17">
        <v>0.154660949062702</v>
      </c>
      <c r="J36" s="17">
        <v>0.154551522587457</v>
      </c>
      <c r="K36" s="17">
        <v>0.15701839299432599</v>
      </c>
      <c r="L36" s="17">
        <v>0.18795104686713099</v>
      </c>
      <c r="M36" s="17"/>
      <c r="N36" s="17">
        <v>0.172204081212571</v>
      </c>
      <c r="O36" s="17">
        <v>0.173272817908318</v>
      </c>
      <c r="P36" s="17">
        <v>0.18798886113649699</v>
      </c>
      <c r="Q36" s="17">
        <v>0.17094128256993699</v>
      </c>
      <c r="R36" s="17">
        <v>0.114583137356077</v>
      </c>
      <c r="S36" s="17"/>
      <c r="T36" s="17">
        <v>0.20401326948020401</v>
      </c>
      <c r="U36" s="17">
        <v>0.160167770006822</v>
      </c>
    </row>
    <row r="37" spans="2:21" x14ac:dyDescent="0.5">
      <c r="B37" t="s">
        <v>60</v>
      </c>
      <c r="C37" s="17">
        <v>0.14035931376840199</v>
      </c>
      <c r="D37" s="17">
        <v>0.178438991129616</v>
      </c>
      <c r="E37" s="17">
        <v>0.106014725454422</v>
      </c>
      <c r="F37" s="17"/>
      <c r="G37" s="17">
        <v>0.249946936929797</v>
      </c>
      <c r="H37" s="17">
        <v>0.180540682801823</v>
      </c>
      <c r="I37" s="17">
        <v>0.17329351961205</v>
      </c>
      <c r="J37" s="17">
        <v>0.119677905678651</v>
      </c>
      <c r="K37" s="17">
        <v>9.9427894347398404E-2</v>
      </c>
      <c r="L37" s="17">
        <v>0.11170744317699299</v>
      </c>
      <c r="M37" s="17"/>
      <c r="N37" s="17">
        <v>0.11924799325196</v>
      </c>
      <c r="O37" s="17">
        <v>0.20635390469446199</v>
      </c>
      <c r="P37" s="17">
        <v>0.13898421264192201</v>
      </c>
      <c r="Q37" s="17">
        <v>0.123189134293336</v>
      </c>
      <c r="R37" s="17">
        <v>0.112915012427346</v>
      </c>
      <c r="S37" s="17"/>
      <c r="T37" s="17">
        <v>0.18952638925200799</v>
      </c>
      <c r="U37" s="17">
        <v>0.127975586526895</v>
      </c>
    </row>
    <row r="38" spans="2:21" x14ac:dyDescent="0.5">
      <c r="B38" t="s">
        <v>61</v>
      </c>
      <c r="C38" s="17">
        <v>0.119717233139637</v>
      </c>
      <c r="D38" s="17">
        <v>0.108238258262632</v>
      </c>
      <c r="E38" s="17">
        <v>0.13133845359844601</v>
      </c>
      <c r="F38" s="17"/>
      <c r="G38" s="17">
        <v>0.1220007117479</v>
      </c>
      <c r="H38" s="17">
        <v>0.11315028538703301</v>
      </c>
      <c r="I38" s="17">
        <v>0.14346241440829099</v>
      </c>
      <c r="J38" s="17">
        <v>0.107610333591504</v>
      </c>
      <c r="K38" s="17">
        <v>0.10730564456047099</v>
      </c>
      <c r="L38" s="17">
        <v>0.12527215568578801</v>
      </c>
      <c r="M38" s="17"/>
      <c r="N38" s="17">
        <v>9.9019664188307294E-2</v>
      </c>
      <c r="O38" s="17">
        <v>0.111087699752158</v>
      </c>
      <c r="P38" s="17">
        <v>0.125010424171071</v>
      </c>
      <c r="Q38" s="17">
        <v>0.12966690189771099</v>
      </c>
      <c r="R38" s="17">
        <v>0.155517306044505</v>
      </c>
      <c r="S38" s="17"/>
      <c r="T38" s="17">
        <v>9.2452104113749503E-2</v>
      </c>
      <c r="U38" s="17">
        <v>0.12658451002645599</v>
      </c>
    </row>
    <row r="39" spans="2:21" x14ac:dyDescent="0.5">
      <c r="B39" t="s">
        <v>62</v>
      </c>
      <c r="C39" s="17">
        <v>8.1600108736601895E-2</v>
      </c>
      <c r="D39" s="17">
        <v>7.7542097083105194E-2</v>
      </c>
      <c r="E39" s="17">
        <v>8.6015831189391295E-2</v>
      </c>
      <c r="F39" s="17"/>
      <c r="G39" s="17">
        <v>0.21764040994665901</v>
      </c>
      <c r="H39" s="17">
        <v>0.17145015824260401</v>
      </c>
      <c r="I39" s="17">
        <v>6.5818162863649499E-2</v>
      </c>
      <c r="J39" s="17">
        <v>7.0437194601003505E-2</v>
      </c>
      <c r="K39" s="17">
        <v>5.1835750316118603E-2</v>
      </c>
      <c r="L39" s="17">
        <v>3.5381753206702102E-2</v>
      </c>
      <c r="M39" s="17"/>
      <c r="N39" s="17">
        <v>7.1371536148531506E-2</v>
      </c>
      <c r="O39" s="17">
        <v>8.6726923886483495E-2</v>
      </c>
      <c r="P39" s="17">
        <v>0.111762257652539</v>
      </c>
      <c r="Q39" s="17">
        <v>7.0687910466374099E-2</v>
      </c>
      <c r="R39" s="17">
        <v>6.5783783945873295E-2</v>
      </c>
      <c r="S39" s="17"/>
      <c r="T39" s="17">
        <v>7.6613935144787995E-2</v>
      </c>
      <c r="U39" s="17">
        <v>8.2855977895637298E-2</v>
      </c>
    </row>
    <row r="40" spans="2:21" x14ac:dyDescent="0.5">
      <c r="B40" t="s">
        <v>63</v>
      </c>
      <c r="C40" s="17">
        <v>7.0508797035178206E-2</v>
      </c>
      <c r="D40" s="17">
        <v>8.5308547941106996E-2</v>
      </c>
      <c r="E40" s="17">
        <v>5.72855968678447E-2</v>
      </c>
      <c r="F40" s="17"/>
      <c r="G40" s="17">
        <v>0.15249379913594499</v>
      </c>
      <c r="H40" s="17">
        <v>0.140505188846928</v>
      </c>
      <c r="I40" s="17">
        <v>5.2365928654737097E-2</v>
      </c>
      <c r="J40" s="17">
        <v>7.73390236265704E-2</v>
      </c>
      <c r="K40" s="17">
        <v>5.3058908047681097E-2</v>
      </c>
      <c r="L40" s="17">
        <v>3.0610577255254599E-2</v>
      </c>
      <c r="M40" s="17"/>
      <c r="N40" s="17">
        <v>7.3364349977206395E-2</v>
      </c>
      <c r="O40" s="17">
        <v>6.9625703948499401E-2</v>
      </c>
      <c r="P40" s="17">
        <v>6.3725895974267102E-2</v>
      </c>
      <c r="Q40" s="17">
        <v>7.11636050791805E-2</v>
      </c>
      <c r="R40" s="17">
        <v>7.6027510193567696E-2</v>
      </c>
      <c r="S40" s="17"/>
      <c r="T40" s="17">
        <v>6.3223481509070797E-2</v>
      </c>
      <c r="U40" s="17">
        <v>7.2343751818561897E-2</v>
      </c>
    </row>
    <row r="41" spans="2:21" x14ac:dyDescent="0.5">
      <c r="B41" t="s">
        <v>64</v>
      </c>
      <c r="C41" s="17">
        <v>3.7214866985937199E-2</v>
      </c>
      <c r="D41" s="17">
        <v>4.3039672147967799E-2</v>
      </c>
      <c r="E41" s="17">
        <v>3.2084628788577201E-2</v>
      </c>
      <c r="F41" s="17"/>
      <c r="G41" s="17">
        <v>1.1892729729521901E-2</v>
      </c>
      <c r="H41" s="17">
        <v>2.5074644866530899E-2</v>
      </c>
      <c r="I41" s="17">
        <v>2.3156391505702499E-2</v>
      </c>
      <c r="J41" s="17">
        <v>6.4726328100614794E-2</v>
      </c>
      <c r="K41" s="17">
        <v>7.77169417442857E-2</v>
      </c>
      <c r="L41" s="17">
        <v>1.3595195524987801E-2</v>
      </c>
      <c r="M41" s="17"/>
      <c r="N41" s="17">
        <v>6.2610772749289806E-2</v>
      </c>
      <c r="O41" s="17">
        <v>7.0969953608524903E-3</v>
      </c>
      <c r="P41" s="17">
        <v>2.8836539268007499E-2</v>
      </c>
      <c r="Q41" s="17">
        <v>3.8189514256296402E-2</v>
      </c>
      <c r="R41" s="17">
        <v>4.1827548223858403E-2</v>
      </c>
      <c r="S41" s="17"/>
      <c r="T41" s="17">
        <v>4.0776179264452303E-2</v>
      </c>
      <c r="U41" s="17">
        <v>3.63178781078074E-2</v>
      </c>
    </row>
    <row r="42" spans="2:21" x14ac:dyDescent="0.5">
      <c r="B42" t="s">
        <v>65</v>
      </c>
      <c r="C42" s="17">
        <v>3.4264403307014697E-2</v>
      </c>
      <c r="D42" s="17">
        <v>1.1970355660057301E-2</v>
      </c>
      <c r="E42" s="17">
        <v>5.3410499588204097E-2</v>
      </c>
      <c r="F42" s="17"/>
      <c r="G42" s="17">
        <v>2.84076918702411E-2</v>
      </c>
      <c r="H42" s="17">
        <v>2.4116801478614499E-2</v>
      </c>
      <c r="I42" s="17">
        <v>4.8897239166732102E-2</v>
      </c>
      <c r="J42" s="17">
        <v>2.4047876546049399E-2</v>
      </c>
      <c r="K42" s="17">
        <v>4.7432087216004698E-2</v>
      </c>
      <c r="L42" s="17">
        <v>3.1396032243319501E-2</v>
      </c>
      <c r="M42" s="17"/>
      <c r="N42" s="17">
        <v>3.4570741084508402E-2</v>
      </c>
      <c r="O42" s="17">
        <v>1.52721118351515E-2</v>
      </c>
      <c r="P42" s="17">
        <v>5.7839994719841997E-2</v>
      </c>
      <c r="Q42" s="17">
        <v>2.5485061562206101E-2</v>
      </c>
      <c r="R42" s="17">
        <v>4.3235510161038701E-2</v>
      </c>
      <c r="S42" s="17"/>
      <c r="T42" s="17">
        <v>2.9609881653060999E-2</v>
      </c>
      <c r="U42" s="17">
        <v>3.5436739184943201E-2</v>
      </c>
    </row>
    <row r="43" spans="2:21" x14ac:dyDescent="0.5">
      <c r="C43" s="17"/>
      <c r="D43" s="17"/>
      <c r="E43" s="17"/>
      <c r="F43" s="17"/>
      <c r="G43" s="17"/>
      <c r="H43" s="17"/>
      <c r="I43" s="17"/>
      <c r="J43" s="17"/>
      <c r="K43" s="17"/>
      <c r="L43" s="17"/>
      <c r="M43" s="17"/>
      <c r="N43" s="17"/>
      <c r="O43" s="17"/>
      <c r="P43" s="17"/>
      <c r="Q43" s="17"/>
      <c r="R43" s="17"/>
      <c r="S43" s="17"/>
      <c r="T43" s="17"/>
      <c r="U43" s="17"/>
    </row>
    <row r="44" spans="2:21" x14ac:dyDescent="0.5">
      <c r="B44" s="6" t="s">
        <v>67</v>
      </c>
      <c r="C44" s="17"/>
      <c r="D44" s="17"/>
      <c r="E44" s="17"/>
      <c r="F44" s="17"/>
      <c r="G44" s="17"/>
      <c r="H44" s="17"/>
      <c r="I44" s="17"/>
      <c r="J44" s="17"/>
      <c r="K44" s="17"/>
      <c r="L44" s="17"/>
      <c r="M44" s="17"/>
      <c r="N44" s="17"/>
      <c r="O44" s="17"/>
      <c r="P44" s="17"/>
      <c r="Q44" s="17"/>
      <c r="R44" s="17"/>
      <c r="S44" s="17"/>
      <c r="T44" s="17"/>
      <c r="U44" s="17"/>
    </row>
    <row r="45" spans="2:21" x14ac:dyDescent="0.5">
      <c r="B45" s="24" t="s">
        <v>46</v>
      </c>
      <c r="C45" s="17"/>
      <c r="D45" s="17"/>
      <c r="E45" s="17"/>
      <c r="F45" s="17"/>
      <c r="G45" s="17"/>
      <c r="H45" s="17"/>
      <c r="I45" s="17"/>
      <c r="J45" s="17"/>
      <c r="K45" s="17"/>
      <c r="L45" s="17"/>
      <c r="M45" s="17"/>
      <c r="N45" s="17"/>
      <c r="O45" s="17"/>
      <c r="P45" s="17"/>
      <c r="Q45" s="17"/>
      <c r="R45" s="17"/>
      <c r="S45" s="17"/>
      <c r="T45" s="17"/>
      <c r="U45" s="17"/>
    </row>
    <row r="46" spans="2:21" x14ac:dyDescent="0.5">
      <c r="B46" t="s">
        <v>55</v>
      </c>
      <c r="C46" s="17">
        <v>0.51841808613384899</v>
      </c>
      <c r="D46" s="17">
        <v>0.54427533566819797</v>
      </c>
      <c r="E46" s="17">
        <v>0.494438147858142</v>
      </c>
      <c r="F46" s="17"/>
      <c r="G46" s="17">
        <v>0.48828573080076398</v>
      </c>
      <c r="H46" s="17">
        <v>0.469968343489165</v>
      </c>
      <c r="I46" s="17">
        <v>0.53420594772205199</v>
      </c>
      <c r="J46" s="17">
        <v>0.51547753000172603</v>
      </c>
      <c r="K46" s="17">
        <v>0.55297744611837296</v>
      </c>
      <c r="L46" s="17">
        <v>0.52102602241234797</v>
      </c>
      <c r="M46" s="17"/>
      <c r="N46" s="17">
        <v>0.494925520009311</v>
      </c>
      <c r="O46" s="17">
        <v>0.56089031212373397</v>
      </c>
      <c r="P46" s="17">
        <v>0.49073531869078901</v>
      </c>
      <c r="Q46" s="17">
        <v>0.52064234770082496</v>
      </c>
      <c r="R46" s="17">
        <v>0.54590168435458897</v>
      </c>
      <c r="S46" s="17"/>
      <c r="T46" s="17">
        <v>0.57290186302424995</v>
      </c>
      <c r="U46" s="17">
        <v>0.50469523958539397</v>
      </c>
    </row>
    <row r="47" spans="2:21" x14ac:dyDescent="0.5">
      <c r="B47" t="s">
        <v>58</v>
      </c>
      <c r="C47" s="17">
        <v>0.46946164882478603</v>
      </c>
      <c r="D47" s="17">
        <v>0.54301724072139601</v>
      </c>
      <c r="E47" s="17">
        <v>0.400928093694849</v>
      </c>
      <c r="F47" s="17"/>
      <c r="G47" s="17">
        <v>0.42145727732487798</v>
      </c>
      <c r="H47" s="17">
        <v>0.43892200483932398</v>
      </c>
      <c r="I47" s="17">
        <v>0.452988821129235</v>
      </c>
      <c r="J47" s="17">
        <v>0.48897840952165</v>
      </c>
      <c r="K47" s="17">
        <v>0.49500653217322799</v>
      </c>
      <c r="L47" s="17">
        <v>0.47703731425236201</v>
      </c>
      <c r="M47" s="17"/>
      <c r="N47" s="17">
        <v>0.47669096185119703</v>
      </c>
      <c r="O47" s="17">
        <v>0.50408380416457899</v>
      </c>
      <c r="P47" s="17">
        <v>0.43709286577638801</v>
      </c>
      <c r="Q47" s="17">
        <v>0.45748522687998699</v>
      </c>
      <c r="R47" s="17">
        <v>0.47390394920905698</v>
      </c>
      <c r="S47" s="17"/>
      <c r="T47" s="17">
        <v>0.46508942936926401</v>
      </c>
      <c r="U47" s="17">
        <v>0.47056288115647599</v>
      </c>
    </row>
    <row r="48" spans="2:21" x14ac:dyDescent="0.5">
      <c r="B48" t="s">
        <v>62</v>
      </c>
      <c r="C48" s="17">
        <v>0.25836008449512998</v>
      </c>
      <c r="D48" s="17">
        <v>0.264531051654118</v>
      </c>
      <c r="E48" s="17">
        <v>0.25254053836963097</v>
      </c>
      <c r="F48" s="17"/>
      <c r="G48" s="17">
        <v>0.39281162311941098</v>
      </c>
      <c r="H48" s="17">
        <v>0.27872811359086702</v>
      </c>
      <c r="I48" s="17">
        <v>0.230142377108877</v>
      </c>
      <c r="J48" s="17">
        <v>0.25449184398652203</v>
      </c>
      <c r="K48" s="17">
        <v>0.21439999770665899</v>
      </c>
      <c r="L48" s="17">
        <v>0.25458659097897601</v>
      </c>
      <c r="M48" s="17"/>
      <c r="N48" s="17">
        <v>0.25900858482169897</v>
      </c>
      <c r="O48" s="17">
        <v>0.23863369669531501</v>
      </c>
      <c r="P48" s="17">
        <v>0.303245886512925</v>
      </c>
      <c r="Q48" s="17">
        <v>0.235478864151384</v>
      </c>
      <c r="R48" s="17">
        <v>0.25886109795891699</v>
      </c>
      <c r="S48" s="17"/>
      <c r="T48" s="17">
        <v>0.25829861699058199</v>
      </c>
      <c r="U48" s="17">
        <v>0.25837556633542702</v>
      </c>
    </row>
    <row r="49" spans="2:21" x14ac:dyDescent="0.5">
      <c r="B49" t="s">
        <v>63</v>
      </c>
      <c r="C49" s="17">
        <v>0.23853699252473201</v>
      </c>
      <c r="D49" s="17">
        <v>0.26063670301379499</v>
      </c>
      <c r="E49" s="17">
        <v>0.2158638373798</v>
      </c>
      <c r="F49" s="17"/>
      <c r="G49" s="17">
        <v>0.24765109297250901</v>
      </c>
      <c r="H49" s="17">
        <v>0.238127210093212</v>
      </c>
      <c r="I49" s="17">
        <v>0.230302611367763</v>
      </c>
      <c r="J49" s="17">
        <v>0.27080883245655102</v>
      </c>
      <c r="K49" s="17">
        <v>0.24593992607279899</v>
      </c>
      <c r="L49" s="17">
        <v>0.21380051939179301</v>
      </c>
      <c r="M49" s="17"/>
      <c r="N49" s="17">
        <v>0.27512747014966699</v>
      </c>
      <c r="O49" s="17">
        <v>0.295916614323955</v>
      </c>
      <c r="P49" s="17">
        <v>0.189638387876645</v>
      </c>
      <c r="Q49" s="17">
        <v>0.18650321393743099</v>
      </c>
      <c r="R49" s="17">
        <v>0.24479909058704999</v>
      </c>
      <c r="S49" s="17"/>
      <c r="T49" s="17">
        <v>0.225832091456659</v>
      </c>
      <c r="U49" s="17">
        <v>0.24173698007554301</v>
      </c>
    </row>
    <row r="50" spans="2:21" x14ac:dyDescent="0.5">
      <c r="B50" t="s">
        <v>54</v>
      </c>
      <c r="C50" s="17">
        <v>0.14834432092723801</v>
      </c>
      <c r="D50" s="17">
        <v>0.16135330646373</v>
      </c>
      <c r="E50" s="17">
        <v>0.137397108749408</v>
      </c>
      <c r="F50" s="17"/>
      <c r="G50" s="17">
        <v>0.19220352414701</v>
      </c>
      <c r="H50" s="17">
        <v>0.185529101229959</v>
      </c>
      <c r="I50" s="17">
        <v>0.145511046261461</v>
      </c>
      <c r="J50" s="17">
        <v>0.13061127147825999</v>
      </c>
      <c r="K50" s="17">
        <v>0.12588872397488601</v>
      </c>
      <c r="L50" s="17">
        <v>0.14623608984250799</v>
      </c>
      <c r="M50" s="17"/>
      <c r="N50" s="17">
        <v>0.16062814239454501</v>
      </c>
      <c r="O50" s="17">
        <v>0.117780650378647</v>
      </c>
      <c r="P50" s="17">
        <v>0.114150391377897</v>
      </c>
      <c r="Q50" s="17">
        <v>0.183814860504394</v>
      </c>
      <c r="R50" s="17">
        <v>0.160006415366928</v>
      </c>
      <c r="S50" s="17"/>
      <c r="T50" s="17">
        <v>0.14382435918824499</v>
      </c>
      <c r="U50" s="17">
        <v>0.149482765155762</v>
      </c>
    </row>
    <row r="51" spans="2:21" x14ac:dyDescent="0.5">
      <c r="B51" t="s">
        <v>59</v>
      </c>
      <c r="C51" s="17">
        <v>0.110576244137586</v>
      </c>
      <c r="D51" s="17">
        <v>0.119056191856937</v>
      </c>
      <c r="E51" s="17">
        <v>0.103548887633239</v>
      </c>
      <c r="F51" s="17"/>
      <c r="G51" s="17">
        <v>0.13552209726909101</v>
      </c>
      <c r="H51" s="17">
        <v>0.13552566617443401</v>
      </c>
      <c r="I51" s="17">
        <v>7.5701953590763899E-2</v>
      </c>
      <c r="J51" s="17">
        <v>0.11433910907874401</v>
      </c>
      <c r="K51" s="17">
        <v>0.13007848043304299</v>
      </c>
      <c r="L51" s="17">
        <v>9.5840268650915106E-2</v>
      </c>
      <c r="M51" s="17"/>
      <c r="N51" s="17">
        <v>0.12395576705413</v>
      </c>
      <c r="O51" s="17">
        <v>9.6613856896121994E-2</v>
      </c>
      <c r="P51" s="17">
        <v>0.12943262634319999</v>
      </c>
      <c r="Q51" s="17">
        <v>9.5182468555566696E-2</v>
      </c>
      <c r="R51" s="17">
        <v>0.100898953929006</v>
      </c>
      <c r="S51" s="17"/>
      <c r="T51" s="17">
        <v>0.124030299958291</v>
      </c>
      <c r="U51" s="17">
        <v>0.10718756673636</v>
      </c>
    </row>
    <row r="52" spans="2:21" x14ac:dyDescent="0.5">
      <c r="B52" t="s">
        <v>60</v>
      </c>
      <c r="C52" s="17">
        <v>9.7799794319349001E-2</v>
      </c>
      <c r="D52" s="17">
        <v>0.116681660193834</v>
      </c>
      <c r="E52" s="17">
        <v>8.0990714980903405E-2</v>
      </c>
      <c r="F52" s="17"/>
      <c r="G52" s="17">
        <v>0.16134113412098</v>
      </c>
      <c r="H52" s="17">
        <v>0.110384488127608</v>
      </c>
      <c r="I52" s="17">
        <v>9.4451859658272699E-2</v>
      </c>
      <c r="J52" s="17">
        <v>9.1837195125097498E-2</v>
      </c>
      <c r="K52" s="17">
        <v>9.3153651433439399E-2</v>
      </c>
      <c r="L52" s="17">
        <v>8.1988943957499699E-2</v>
      </c>
      <c r="M52" s="17"/>
      <c r="N52" s="17">
        <v>0.12735707188820999</v>
      </c>
      <c r="O52" s="17">
        <v>0.10195426987242499</v>
      </c>
      <c r="P52" s="17">
        <v>8.7624756985459407E-2</v>
      </c>
      <c r="Q52" s="17">
        <v>8.6204812405590303E-2</v>
      </c>
      <c r="R52" s="17">
        <v>6.0564745329524598E-2</v>
      </c>
      <c r="S52" s="17"/>
      <c r="T52" s="17">
        <v>0.15770820841230901</v>
      </c>
      <c r="U52" s="17">
        <v>8.2710642640074702E-2</v>
      </c>
    </row>
    <row r="53" spans="2:21" x14ac:dyDescent="0.5">
      <c r="B53" t="s">
        <v>56</v>
      </c>
      <c r="C53" s="17">
        <v>6.7660744857883703E-2</v>
      </c>
      <c r="D53" s="17">
        <v>7.58833877688012E-2</v>
      </c>
      <c r="E53" s="17">
        <v>6.05369836927733E-2</v>
      </c>
      <c r="F53" s="17"/>
      <c r="G53" s="17">
        <v>0.13559438125870099</v>
      </c>
      <c r="H53" s="17">
        <v>9.3194401713201605E-2</v>
      </c>
      <c r="I53" s="17">
        <v>0.100401167493145</v>
      </c>
      <c r="J53" s="17">
        <v>4.9857226282097003E-2</v>
      </c>
      <c r="K53" s="17">
        <v>3.1904339735947702E-2</v>
      </c>
      <c r="L53" s="17">
        <v>5.2907363611711403E-2</v>
      </c>
      <c r="M53" s="17"/>
      <c r="N53" s="17">
        <v>4.5700141298332803E-2</v>
      </c>
      <c r="O53" s="17">
        <v>5.48581680428053E-2</v>
      </c>
      <c r="P53" s="17">
        <v>0.13073345959206401</v>
      </c>
      <c r="Q53" s="17">
        <v>5.1123489884573999E-2</v>
      </c>
      <c r="R53" s="17">
        <v>6.4897324464308001E-2</v>
      </c>
      <c r="S53" s="17"/>
      <c r="T53" s="17">
        <v>7.2395083321301706E-2</v>
      </c>
      <c r="U53" s="17">
        <v>6.6468305494279595E-2</v>
      </c>
    </row>
    <row r="54" spans="2:21" x14ac:dyDescent="0.5">
      <c r="B54" t="s">
        <v>61</v>
      </c>
      <c r="C54" s="17">
        <v>6.2750889112869995E-2</v>
      </c>
      <c r="D54" s="17">
        <v>6.3236570233374298E-2</v>
      </c>
      <c r="E54" s="17">
        <v>6.2789978738483396E-2</v>
      </c>
      <c r="F54" s="17"/>
      <c r="G54" s="17">
        <v>8.8799963165474893E-2</v>
      </c>
      <c r="H54" s="17">
        <v>0.108885092039353</v>
      </c>
      <c r="I54" s="17">
        <v>6.6255255044767106E-2</v>
      </c>
      <c r="J54" s="17">
        <v>4.7223778168194799E-2</v>
      </c>
      <c r="K54" s="17">
        <v>5.0352694900023601E-2</v>
      </c>
      <c r="L54" s="17">
        <v>5.0677244933722297E-2</v>
      </c>
      <c r="M54" s="17"/>
      <c r="N54" s="17">
        <v>5.3638000162633898E-2</v>
      </c>
      <c r="O54" s="17">
        <v>9.2788722685876998E-2</v>
      </c>
      <c r="P54" s="17">
        <v>6.1191789816297797E-2</v>
      </c>
      <c r="Q54" s="17">
        <v>4.5386590965457697E-2</v>
      </c>
      <c r="R54" s="17">
        <v>7.0993634294120103E-2</v>
      </c>
      <c r="S54" s="17"/>
      <c r="T54" s="17">
        <v>8.1499376767434503E-2</v>
      </c>
      <c r="U54" s="17">
        <v>5.8028701449251499E-2</v>
      </c>
    </row>
    <row r="55" spans="2:21" x14ac:dyDescent="0.5">
      <c r="B55" t="s">
        <v>57</v>
      </c>
      <c r="C55" s="17">
        <v>6.1202255116724398E-2</v>
      </c>
      <c r="D55" s="17">
        <v>7.3556865420740802E-2</v>
      </c>
      <c r="E55" s="17">
        <v>5.0182060747291798E-2</v>
      </c>
      <c r="F55" s="17"/>
      <c r="G55" s="17">
        <v>0.114072026040289</v>
      </c>
      <c r="H55" s="17">
        <v>8.9959814067072E-2</v>
      </c>
      <c r="I55" s="17">
        <v>4.4309382972311698E-2</v>
      </c>
      <c r="J55" s="17">
        <v>4.5169355657331697E-2</v>
      </c>
      <c r="K55" s="17">
        <v>3.0537886969957E-2</v>
      </c>
      <c r="L55" s="17">
        <v>7.1775459503326602E-2</v>
      </c>
      <c r="M55" s="17"/>
      <c r="N55" s="17">
        <v>5.4331769592779702E-2</v>
      </c>
      <c r="O55" s="17">
        <v>8.7638898020046194E-2</v>
      </c>
      <c r="P55" s="17">
        <v>4.1849576378462899E-2</v>
      </c>
      <c r="Q55" s="17">
        <v>5.0511435595517601E-2</v>
      </c>
      <c r="R55" s="17">
        <v>8.8665520650926297E-2</v>
      </c>
      <c r="S55" s="17"/>
      <c r="T55" s="17">
        <v>8.5643902249866705E-2</v>
      </c>
      <c r="U55" s="17">
        <v>5.5046129529573898E-2</v>
      </c>
    </row>
    <row r="56" spans="2:21" x14ac:dyDescent="0.5">
      <c r="B56" t="s">
        <v>64</v>
      </c>
      <c r="C56" s="17">
        <v>1.3750179007993701E-2</v>
      </c>
      <c r="D56" s="17">
        <v>1.50430621276221E-2</v>
      </c>
      <c r="E56" s="17">
        <v>1.26544319413833E-2</v>
      </c>
      <c r="F56" s="17"/>
      <c r="G56" s="17">
        <v>0</v>
      </c>
      <c r="H56" s="17">
        <v>0</v>
      </c>
      <c r="I56" s="17">
        <v>7.4352391162591401E-3</v>
      </c>
      <c r="J56" s="17">
        <v>2.89303332557562E-2</v>
      </c>
      <c r="K56" s="17">
        <v>2.93347937894388E-2</v>
      </c>
      <c r="L56" s="17">
        <v>7.30565678767898E-3</v>
      </c>
      <c r="M56" s="17"/>
      <c r="N56" s="17">
        <v>1.9132265442048602E-2</v>
      </c>
      <c r="O56" s="17">
        <v>3.65972121450792E-3</v>
      </c>
      <c r="P56" s="17">
        <v>1.4386977025724199E-2</v>
      </c>
      <c r="Q56" s="17">
        <v>1.49792460512705E-2</v>
      </c>
      <c r="R56" s="17">
        <v>1.48152613628559E-2</v>
      </c>
      <c r="S56" s="17"/>
      <c r="T56" s="17">
        <v>1.22824244864071E-2</v>
      </c>
      <c r="U56" s="17">
        <v>1.4119862815176401E-2</v>
      </c>
    </row>
    <row r="57" spans="2:21" x14ac:dyDescent="0.5">
      <c r="B57" t="s">
        <v>65</v>
      </c>
      <c r="C57" s="17">
        <v>0.15895750568887099</v>
      </c>
      <c r="D57" s="17">
        <v>8.8182177577829202E-2</v>
      </c>
      <c r="E57" s="17">
        <v>0.22409296474250301</v>
      </c>
      <c r="F57" s="17"/>
      <c r="G57" s="17">
        <v>9.7339132566353806E-2</v>
      </c>
      <c r="H57" s="17">
        <v>0.15965813461751099</v>
      </c>
      <c r="I57" s="17">
        <v>0.168835882453608</v>
      </c>
      <c r="J57" s="17">
        <v>0.13389470137406001</v>
      </c>
      <c r="K57" s="17">
        <v>0.169964500060173</v>
      </c>
      <c r="L57" s="17">
        <v>0.18183030222968399</v>
      </c>
      <c r="M57" s="17"/>
      <c r="N57" s="17">
        <v>0.14848520391655801</v>
      </c>
      <c r="O57" s="17">
        <v>0.113928305263357</v>
      </c>
      <c r="P57" s="17">
        <v>0.22047967356648099</v>
      </c>
      <c r="Q57" s="17">
        <v>0.17231430737863901</v>
      </c>
      <c r="R57" s="17">
        <v>0.12511053237777001</v>
      </c>
      <c r="S57" s="17"/>
      <c r="T57" s="17">
        <v>0.10967038576931</v>
      </c>
      <c r="U57" s="17">
        <v>0.171371468561379</v>
      </c>
    </row>
    <row r="58" spans="2:21" x14ac:dyDescent="0.5">
      <c r="C58" s="17"/>
      <c r="D58" s="17"/>
      <c r="E58" s="17"/>
      <c r="F58" s="17"/>
      <c r="G58" s="17"/>
      <c r="H58" s="17"/>
      <c r="I58" s="17"/>
      <c r="J58" s="17"/>
      <c r="K58" s="17"/>
      <c r="L58" s="17"/>
      <c r="M58" s="17"/>
      <c r="N58" s="17"/>
      <c r="O58" s="17"/>
      <c r="P58" s="17"/>
      <c r="Q58" s="17"/>
      <c r="R58" s="17"/>
      <c r="S58" s="17"/>
      <c r="T58" s="17"/>
      <c r="U58" s="17"/>
    </row>
    <row r="59" spans="2:21" x14ac:dyDescent="0.5">
      <c r="B59" s="6" t="s">
        <v>78</v>
      </c>
      <c r="C59" s="17"/>
      <c r="D59" s="17"/>
      <c r="E59" s="17"/>
      <c r="F59" s="17"/>
      <c r="G59" s="17"/>
      <c r="H59" s="17"/>
      <c r="I59" s="17"/>
      <c r="J59" s="17"/>
      <c r="K59" s="17"/>
      <c r="L59" s="17"/>
      <c r="M59" s="17"/>
      <c r="N59" s="17"/>
      <c r="O59" s="17"/>
      <c r="P59" s="17"/>
      <c r="Q59" s="17"/>
      <c r="R59" s="17"/>
      <c r="S59" s="17"/>
      <c r="T59" s="17"/>
      <c r="U59" s="17"/>
    </row>
    <row r="60" spans="2:21" x14ac:dyDescent="0.5">
      <c r="B60" s="24" t="s">
        <v>46</v>
      </c>
      <c r="C60" s="17"/>
      <c r="D60" s="17"/>
      <c r="E60" s="17"/>
      <c r="F60" s="17"/>
      <c r="G60" s="17"/>
      <c r="H60" s="17"/>
      <c r="I60" s="17"/>
      <c r="J60" s="17"/>
      <c r="K60" s="17"/>
      <c r="L60" s="17"/>
      <c r="M60" s="17"/>
      <c r="N60" s="17"/>
      <c r="O60" s="17"/>
      <c r="P60" s="17"/>
      <c r="Q60" s="17"/>
      <c r="R60" s="17"/>
      <c r="S60" s="17"/>
      <c r="T60" s="17"/>
      <c r="U60" s="17"/>
    </row>
    <row r="61" spans="2:21" x14ac:dyDescent="0.5">
      <c r="B61" t="s">
        <v>71</v>
      </c>
      <c r="C61" s="17">
        <v>2.13515067410497E-2</v>
      </c>
      <c r="D61" s="17">
        <v>2.02776248737816E-2</v>
      </c>
      <c r="E61" s="17">
        <v>2.2518152219503901E-2</v>
      </c>
      <c r="F61" s="17"/>
      <c r="G61" s="17">
        <v>2.7512794872552902E-2</v>
      </c>
      <c r="H61" s="17">
        <v>1.8799039620962899E-2</v>
      </c>
      <c r="I61" s="17">
        <v>1.19286623427128E-2</v>
      </c>
      <c r="J61" s="17">
        <v>2.6890565605949501E-2</v>
      </c>
      <c r="K61" s="17">
        <v>3.6896516541543398E-2</v>
      </c>
      <c r="L61" s="17">
        <v>1.2194041179112301E-2</v>
      </c>
      <c r="M61" s="17"/>
      <c r="N61" s="17">
        <v>2.47047834758947E-2</v>
      </c>
      <c r="O61" s="17">
        <v>3.3537791558598297E-2</v>
      </c>
      <c r="P61" s="17">
        <v>2.09986426783965E-2</v>
      </c>
      <c r="Q61" s="17">
        <v>1.4011565259215399E-2</v>
      </c>
      <c r="R61" s="17">
        <v>7.4165419530424102E-3</v>
      </c>
      <c r="S61" s="17"/>
      <c r="T61" s="17">
        <v>4.3440059691650199E-2</v>
      </c>
      <c r="U61" s="17">
        <v>1.57880557485044E-2</v>
      </c>
    </row>
    <row r="62" spans="2:21" x14ac:dyDescent="0.5">
      <c r="B62" t="s">
        <v>72</v>
      </c>
      <c r="C62" s="17">
        <v>0.169101715179092</v>
      </c>
      <c r="D62" s="17">
        <v>0.184744495308694</v>
      </c>
      <c r="E62" s="17">
        <v>0.15586552946465401</v>
      </c>
      <c r="F62" s="17"/>
      <c r="G62" s="17">
        <v>0.23648419558133099</v>
      </c>
      <c r="H62" s="17">
        <v>0.17198703765613099</v>
      </c>
      <c r="I62" s="17">
        <v>0.138285694917375</v>
      </c>
      <c r="J62" s="17">
        <v>0.205150871130102</v>
      </c>
      <c r="K62" s="17">
        <v>0.15668403056986999</v>
      </c>
      <c r="L62" s="17">
        <v>0.147561906411176</v>
      </c>
      <c r="M62" s="17"/>
      <c r="N62" s="17">
        <v>0.108374755554807</v>
      </c>
      <c r="O62" s="17">
        <v>0.23533415653036899</v>
      </c>
      <c r="P62" s="17">
        <v>0.160038908421821</v>
      </c>
      <c r="Q62" s="17">
        <v>0.170802512088854</v>
      </c>
      <c r="R62" s="17">
        <v>0.21296223227085401</v>
      </c>
      <c r="S62" s="17"/>
      <c r="T62" s="17">
        <v>0.20766308874953801</v>
      </c>
      <c r="U62" s="17">
        <v>0.15938924951670999</v>
      </c>
    </row>
    <row r="63" spans="2:21" x14ac:dyDescent="0.5">
      <c r="B63" t="s">
        <v>73</v>
      </c>
      <c r="C63" s="17">
        <v>0.38389923418384098</v>
      </c>
      <c r="D63" s="17">
        <v>0.407160283126006</v>
      </c>
      <c r="E63" s="17">
        <v>0.36128288090467398</v>
      </c>
      <c r="F63" s="17"/>
      <c r="G63" s="17">
        <v>0.37745733079940702</v>
      </c>
      <c r="H63" s="17">
        <v>0.38104540316143398</v>
      </c>
      <c r="I63" s="17">
        <v>0.35993274116673601</v>
      </c>
      <c r="J63" s="17">
        <v>0.36267446891086902</v>
      </c>
      <c r="K63" s="17">
        <v>0.38376787596768502</v>
      </c>
      <c r="L63" s="17">
        <v>0.41453913919403201</v>
      </c>
      <c r="M63" s="17"/>
      <c r="N63" s="17">
        <v>0.43186677207590302</v>
      </c>
      <c r="O63" s="17">
        <v>0.360109477163575</v>
      </c>
      <c r="P63" s="17">
        <v>0.38090096387284</v>
      </c>
      <c r="Q63" s="17">
        <v>0.37260793941382597</v>
      </c>
      <c r="R63" s="17">
        <v>0.33767064908301098</v>
      </c>
      <c r="S63" s="17"/>
      <c r="T63" s="17">
        <v>0.383136236348325</v>
      </c>
      <c r="U63" s="17">
        <v>0.38409141069602898</v>
      </c>
    </row>
    <row r="64" spans="2:21" x14ac:dyDescent="0.5">
      <c r="B64" t="s">
        <v>74</v>
      </c>
      <c r="C64" s="17">
        <v>0.25872551304906999</v>
      </c>
      <c r="D64" s="17">
        <v>0.26059977360610498</v>
      </c>
      <c r="E64" s="17">
        <v>0.25702227768532998</v>
      </c>
      <c r="F64" s="17"/>
      <c r="G64" s="17">
        <v>0.25054379159888102</v>
      </c>
      <c r="H64" s="17">
        <v>0.28042738698076403</v>
      </c>
      <c r="I64" s="17">
        <v>0.26266054535342298</v>
      </c>
      <c r="J64" s="17">
        <v>0.24015186892141699</v>
      </c>
      <c r="K64" s="17">
        <v>0.27737295720643701</v>
      </c>
      <c r="L64" s="17">
        <v>0.25019292241677399</v>
      </c>
      <c r="M64" s="17"/>
      <c r="N64" s="17">
        <v>0.24920997705129999</v>
      </c>
      <c r="O64" s="17">
        <v>0.243376179046289</v>
      </c>
      <c r="P64" s="17">
        <v>0.26867681366801299</v>
      </c>
      <c r="Q64" s="17">
        <v>0.255083476635665</v>
      </c>
      <c r="R64" s="17">
        <v>0.29933629216885799</v>
      </c>
      <c r="S64" s="17"/>
      <c r="T64" s="17">
        <v>0.236667800157179</v>
      </c>
      <c r="U64" s="17">
        <v>0.26428119634602998</v>
      </c>
    </row>
    <row r="65" spans="2:21" x14ac:dyDescent="0.5">
      <c r="B65" t="s">
        <v>75</v>
      </c>
      <c r="C65" s="17">
        <v>0.108186337481653</v>
      </c>
      <c r="D65" s="17">
        <v>0.117414646060264</v>
      </c>
      <c r="E65" s="17">
        <v>0.100443728681121</v>
      </c>
      <c r="F65" s="17"/>
      <c r="G65" s="17">
        <v>8.1531821477150407E-2</v>
      </c>
      <c r="H65" s="17">
        <v>0.120030847327443</v>
      </c>
      <c r="I65" s="17">
        <v>0.16960982306900799</v>
      </c>
      <c r="J65" s="17">
        <v>0.102902231439196</v>
      </c>
      <c r="K65" s="17">
        <v>0.10078287996178199</v>
      </c>
      <c r="L65" s="17">
        <v>8.5990454793999402E-2</v>
      </c>
      <c r="M65" s="17"/>
      <c r="N65" s="17">
        <v>0.12591078166438699</v>
      </c>
      <c r="O65" s="17">
        <v>9.0206879642992704E-2</v>
      </c>
      <c r="P65" s="17">
        <v>0.10305498832011099</v>
      </c>
      <c r="Q65" s="17">
        <v>0.10767484751522099</v>
      </c>
      <c r="R65" s="17">
        <v>0.107169936106794</v>
      </c>
      <c r="S65" s="17"/>
      <c r="T65" s="17">
        <v>8.7907946897673298E-2</v>
      </c>
      <c r="U65" s="17">
        <v>0.11329386229208201</v>
      </c>
    </row>
    <row r="66" spans="2:21" x14ac:dyDescent="0.5">
      <c r="B66" t="s">
        <v>76</v>
      </c>
      <c r="C66" s="17">
        <v>5.8735693365294397E-2</v>
      </c>
      <c r="D66" s="17">
        <v>9.8031770251496599E-3</v>
      </c>
      <c r="E66" s="17">
        <v>0.102867431044718</v>
      </c>
      <c r="F66" s="17"/>
      <c r="G66" s="17">
        <v>2.6470065670677001E-2</v>
      </c>
      <c r="H66" s="17">
        <v>2.7710285253266E-2</v>
      </c>
      <c r="I66" s="17">
        <v>5.7582533150745401E-2</v>
      </c>
      <c r="J66" s="17">
        <v>6.22299939924661E-2</v>
      </c>
      <c r="K66" s="17">
        <v>4.4495739752682999E-2</v>
      </c>
      <c r="L66" s="17">
        <v>8.9521536004906296E-2</v>
      </c>
      <c r="M66" s="17"/>
      <c r="N66" s="17">
        <v>5.9932930177708003E-2</v>
      </c>
      <c r="O66" s="17">
        <v>3.7435516058176001E-2</v>
      </c>
      <c r="P66" s="17">
        <v>6.6329683038818602E-2</v>
      </c>
      <c r="Q66" s="17">
        <v>7.98196590872189E-2</v>
      </c>
      <c r="R66" s="17">
        <v>3.5444348417440999E-2</v>
      </c>
      <c r="S66" s="17"/>
      <c r="T66" s="17">
        <v>4.1184868155635199E-2</v>
      </c>
      <c r="U66" s="17">
        <v>6.3156225400645E-2</v>
      </c>
    </row>
    <row r="67" spans="2:21" x14ac:dyDescent="0.5">
      <c r="C67" s="17"/>
      <c r="D67" s="17"/>
      <c r="E67" s="17"/>
      <c r="F67" s="17"/>
      <c r="G67" s="17"/>
      <c r="H67" s="17"/>
      <c r="I67" s="17"/>
      <c r="J67" s="17"/>
      <c r="K67" s="17"/>
      <c r="L67" s="17"/>
      <c r="M67" s="17"/>
      <c r="N67" s="17"/>
      <c r="O67" s="17"/>
      <c r="P67" s="17"/>
      <c r="Q67" s="17"/>
      <c r="R67" s="17"/>
      <c r="S67" s="17"/>
      <c r="T67" s="17"/>
      <c r="U67" s="17"/>
    </row>
    <row r="68" spans="2:21" x14ac:dyDescent="0.5">
      <c r="B68" s="6" t="s">
        <v>79</v>
      </c>
      <c r="C68" s="17"/>
      <c r="D68" s="17"/>
      <c r="E68" s="17"/>
      <c r="F68" s="17"/>
      <c r="G68" s="17"/>
      <c r="H68" s="17"/>
      <c r="I68" s="17"/>
      <c r="J68" s="17"/>
      <c r="K68" s="17"/>
      <c r="L68" s="17"/>
      <c r="M68" s="17"/>
      <c r="N68" s="17"/>
      <c r="O68" s="17"/>
      <c r="P68" s="17"/>
      <c r="Q68" s="17"/>
      <c r="R68" s="17"/>
      <c r="S68" s="17"/>
      <c r="T68" s="17"/>
      <c r="U68" s="17"/>
    </row>
    <row r="69" spans="2:21" x14ac:dyDescent="0.5">
      <c r="B69" s="24" t="s">
        <v>46</v>
      </c>
      <c r="C69" s="17"/>
      <c r="D69" s="17"/>
      <c r="E69" s="17"/>
      <c r="F69" s="17"/>
      <c r="G69" s="17"/>
      <c r="H69" s="17"/>
      <c r="I69" s="17"/>
      <c r="J69" s="17"/>
      <c r="K69" s="17"/>
      <c r="L69" s="17"/>
      <c r="M69" s="17"/>
      <c r="N69" s="17"/>
      <c r="O69" s="17"/>
      <c r="P69" s="17"/>
      <c r="Q69" s="17"/>
      <c r="R69" s="17"/>
      <c r="S69" s="17"/>
      <c r="T69" s="17"/>
      <c r="U69" s="17"/>
    </row>
    <row r="70" spans="2:21" x14ac:dyDescent="0.5">
      <c r="B70" t="s">
        <v>71</v>
      </c>
      <c r="C70" s="17">
        <v>6.5861279063379102E-2</v>
      </c>
      <c r="D70" s="17">
        <v>6.7613228818606097E-2</v>
      </c>
      <c r="E70" s="17">
        <v>6.2873549811644794E-2</v>
      </c>
      <c r="F70" s="17"/>
      <c r="G70" s="17">
        <v>5.4653166190686699E-2</v>
      </c>
      <c r="H70" s="17">
        <v>0.11099240837742</v>
      </c>
      <c r="I70" s="17">
        <v>8.9857189560807404E-2</v>
      </c>
      <c r="J70" s="17">
        <v>0.106446273657487</v>
      </c>
      <c r="K70" s="17">
        <v>2.8847179211079599E-2</v>
      </c>
      <c r="L70" s="17">
        <v>3.1554112836583999E-2</v>
      </c>
      <c r="M70" s="17"/>
      <c r="N70" s="17">
        <v>6.6252861939677596E-2</v>
      </c>
      <c r="O70" s="17">
        <v>6.4188515355248596E-2</v>
      </c>
      <c r="P70" s="17">
        <v>8.0361797150710207E-2</v>
      </c>
      <c r="Q70" s="17">
        <v>4.3635207608987897E-2</v>
      </c>
      <c r="R70" s="17">
        <v>8.8604812956468701E-2</v>
      </c>
      <c r="S70" s="17"/>
      <c r="T70" s="17">
        <v>6.5369859468218106E-2</v>
      </c>
      <c r="U70" s="17">
        <v>6.5985053076125302E-2</v>
      </c>
    </row>
    <row r="71" spans="2:21" x14ac:dyDescent="0.5">
      <c r="B71" t="s">
        <v>72</v>
      </c>
      <c r="C71" s="17">
        <v>0.38113741117512201</v>
      </c>
      <c r="D71" s="17">
        <v>0.40408475564274898</v>
      </c>
      <c r="E71" s="17">
        <v>0.36066399325825699</v>
      </c>
      <c r="F71" s="17"/>
      <c r="G71" s="17">
        <v>0.54324561866994603</v>
      </c>
      <c r="H71" s="17">
        <v>0.48497625365414199</v>
      </c>
      <c r="I71" s="17">
        <v>0.35736159550314101</v>
      </c>
      <c r="J71" s="17">
        <v>0.35890994546619798</v>
      </c>
      <c r="K71" s="17">
        <v>0.35943771429579402</v>
      </c>
      <c r="L71" s="17">
        <v>0.327619428764027</v>
      </c>
      <c r="M71" s="17"/>
      <c r="N71" s="17">
        <v>0.38387968524995197</v>
      </c>
      <c r="O71" s="17">
        <v>0.44067130134181998</v>
      </c>
      <c r="P71" s="17">
        <v>0.35969552628874801</v>
      </c>
      <c r="Q71" s="17">
        <v>0.35950346250058501</v>
      </c>
      <c r="R71" s="17">
        <v>0.35249507940891101</v>
      </c>
      <c r="S71" s="17"/>
      <c r="T71" s="17">
        <v>0.39973371379852601</v>
      </c>
      <c r="U71" s="17">
        <v>0.37645355440463901</v>
      </c>
    </row>
    <row r="72" spans="2:21" x14ac:dyDescent="0.5">
      <c r="B72" t="s">
        <v>73</v>
      </c>
      <c r="C72" s="17">
        <v>0.32386817766551401</v>
      </c>
      <c r="D72" s="17">
        <v>0.29916537001752702</v>
      </c>
      <c r="E72" s="17">
        <v>0.34553919717442999</v>
      </c>
      <c r="F72" s="17"/>
      <c r="G72" s="17">
        <v>0.31392308109643702</v>
      </c>
      <c r="H72" s="17">
        <v>0.22915940590914599</v>
      </c>
      <c r="I72" s="17">
        <v>0.29216015596912698</v>
      </c>
      <c r="J72" s="17">
        <v>0.27914281212667102</v>
      </c>
      <c r="K72" s="17">
        <v>0.36715685861938802</v>
      </c>
      <c r="L72" s="17">
        <v>0.38985434248058598</v>
      </c>
      <c r="M72" s="17"/>
      <c r="N72" s="17">
        <v>0.305222286444427</v>
      </c>
      <c r="O72" s="17">
        <v>0.31685144481092797</v>
      </c>
      <c r="P72" s="17">
        <v>0.341408678624184</v>
      </c>
      <c r="Q72" s="17">
        <v>0.32660772594220899</v>
      </c>
      <c r="R72" s="17">
        <v>0.34467367518609798</v>
      </c>
      <c r="S72" s="17"/>
      <c r="T72" s="17">
        <v>0.29726672002238302</v>
      </c>
      <c r="U72" s="17">
        <v>0.33056829542600302</v>
      </c>
    </row>
    <row r="73" spans="2:21" x14ac:dyDescent="0.5">
      <c r="B73" t="s">
        <v>74</v>
      </c>
      <c r="C73" s="17">
        <v>0.12787499771052199</v>
      </c>
      <c r="D73" s="17">
        <v>0.150912790078991</v>
      </c>
      <c r="E73" s="17">
        <v>0.10743312979688301</v>
      </c>
      <c r="F73" s="17"/>
      <c r="G73" s="17">
        <v>5.5400652252249903E-2</v>
      </c>
      <c r="H73" s="17">
        <v>0.10503616747436501</v>
      </c>
      <c r="I73" s="17">
        <v>0.146445578162854</v>
      </c>
      <c r="J73" s="17">
        <v>0.170506479094754</v>
      </c>
      <c r="K73" s="17">
        <v>0.136550936100161</v>
      </c>
      <c r="L73" s="17">
        <v>0.115266961945904</v>
      </c>
      <c r="M73" s="17"/>
      <c r="N73" s="17">
        <v>0.144244838585495</v>
      </c>
      <c r="O73" s="17">
        <v>0.112213147425821</v>
      </c>
      <c r="P73" s="17">
        <v>0.121098954596543</v>
      </c>
      <c r="Q73" s="17">
        <v>0.12734171127555</v>
      </c>
      <c r="R73" s="17">
        <v>0.129085854899049</v>
      </c>
      <c r="S73" s="17"/>
      <c r="T73" s="17">
        <v>0.149237517633309</v>
      </c>
      <c r="U73" s="17">
        <v>0.122494412892065</v>
      </c>
    </row>
    <row r="74" spans="2:21" x14ac:dyDescent="0.5">
      <c r="B74" t="s">
        <v>75</v>
      </c>
      <c r="C74" s="17">
        <v>4.9780692288363203E-2</v>
      </c>
      <c r="D74" s="17">
        <v>6.7659086444616004E-2</v>
      </c>
      <c r="E74" s="17">
        <v>3.3529767729179101E-2</v>
      </c>
      <c r="F74" s="17"/>
      <c r="G74" s="17">
        <v>2.49228633612892E-2</v>
      </c>
      <c r="H74" s="17">
        <v>4.8714734880618102E-2</v>
      </c>
      <c r="I74" s="17">
        <v>5.8277135321205098E-2</v>
      </c>
      <c r="J74" s="17">
        <v>5.1532285567097602E-2</v>
      </c>
      <c r="K74" s="17">
        <v>5.0000315240763801E-2</v>
      </c>
      <c r="L74" s="17">
        <v>5.1760616222913898E-2</v>
      </c>
      <c r="M74" s="17"/>
      <c r="N74" s="17">
        <v>4.1776958080168597E-2</v>
      </c>
      <c r="O74" s="17">
        <v>4.2041677897726198E-2</v>
      </c>
      <c r="P74" s="17">
        <v>3.5143022904987303E-2</v>
      </c>
      <c r="Q74" s="17">
        <v>7.6278741455169996E-2</v>
      </c>
      <c r="R74" s="17">
        <v>5.3901281887080703E-2</v>
      </c>
      <c r="S74" s="17"/>
      <c r="T74" s="17">
        <v>4.5509691264220498E-2</v>
      </c>
      <c r="U74" s="17">
        <v>5.0856430700927803E-2</v>
      </c>
    </row>
    <row r="75" spans="2:21" x14ac:dyDescent="0.5">
      <c r="B75" t="s">
        <v>76</v>
      </c>
      <c r="C75" s="17">
        <v>5.1477442097099799E-2</v>
      </c>
      <c r="D75" s="17">
        <v>1.05647689975108E-2</v>
      </c>
      <c r="E75" s="17">
        <v>8.9960362229606697E-2</v>
      </c>
      <c r="F75" s="17"/>
      <c r="G75" s="17">
        <v>7.8546184293913496E-3</v>
      </c>
      <c r="H75" s="17">
        <v>2.1121029704308601E-2</v>
      </c>
      <c r="I75" s="17">
        <v>5.5898345482864799E-2</v>
      </c>
      <c r="J75" s="17">
        <v>3.3462204087792997E-2</v>
      </c>
      <c r="K75" s="17">
        <v>5.8006996532813999E-2</v>
      </c>
      <c r="L75" s="17">
        <v>8.3944537749985101E-2</v>
      </c>
      <c r="M75" s="17"/>
      <c r="N75" s="17">
        <v>5.8623369700280301E-2</v>
      </c>
      <c r="O75" s="17">
        <v>2.4033913168456399E-2</v>
      </c>
      <c r="P75" s="17">
        <v>6.22920204348274E-2</v>
      </c>
      <c r="Q75" s="17">
        <v>6.6633151217498798E-2</v>
      </c>
      <c r="R75" s="17">
        <v>3.1239295662392402E-2</v>
      </c>
      <c r="S75" s="17"/>
      <c r="T75" s="17">
        <v>4.2882497813343398E-2</v>
      </c>
      <c r="U75" s="17">
        <v>5.3642253500240399E-2</v>
      </c>
    </row>
    <row r="76" spans="2:21" x14ac:dyDescent="0.5">
      <c r="C76" s="17"/>
      <c r="D76" s="17"/>
      <c r="E76" s="17"/>
      <c r="F76" s="17"/>
      <c r="G76" s="17"/>
      <c r="H76" s="17"/>
      <c r="I76" s="17"/>
      <c r="J76" s="17"/>
      <c r="K76" s="17"/>
      <c r="L76" s="17"/>
      <c r="M76" s="17"/>
      <c r="N76" s="17"/>
      <c r="O76" s="17"/>
      <c r="P76" s="17"/>
      <c r="Q76" s="17"/>
      <c r="R76" s="17"/>
      <c r="S76" s="17"/>
      <c r="T76" s="17"/>
      <c r="U76" s="17"/>
    </row>
    <row r="77" spans="2:21" x14ac:dyDescent="0.5">
      <c r="B77" s="6" t="s">
        <v>80</v>
      </c>
      <c r="C77" s="17"/>
      <c r="D77" s="17"/>
      <c r="E77" s="17"/>
      <c r="F77" s="17"/>
      <c r="G77" s="17"/>
      <c r="H77" s="17"/>
      <c r="I77" s="17"/>
      <c r="J77" s="17"/>
      <c r="K77" s="17"/>
      <c r="L77" s="17"/>
      <c r="M77" s="17"/>
      <c r="N77" s="17"/>
      <c r="O77" s="17"/>
      <c r="P77" s="17"/>
      <c r="Q77" s="17"/>
      <c r="R77" s="17"/>
      <c r="S77" s="17"/>
      <c r="T77" s="17"/>
      <c r="U77" s="17"/>
    </row>
    <row r="78" spans="2:21" x14ac:dyDescent="0.5">
      <c r="B78" s="24" t="s">
        <v>46</v>
      </c>
      <c r="C78" s="17"/>
      <c r="D78" s="17"/>
      <c r="E78" s="17"/>
      <c r="F78" s="17"/>
      <c r="G78" s="17"/>
      <c r="H78" s="17"/>
      <c r="I78" s="17"/>
      <c r="J78" s="17"/>
      <c r="K78" s="17"/>
      <c r="L78" s="17"/>
      <c r="M78" s="17"/>
      <c r="N78" s="17"/>
      <c r="O78" s="17"/>
      <c r="P78" s="17"/>
      <c r="Q78" s="17"/>
      <c r="R78" s="17"/>
      <c r="S78" s="17"/>
      <c r="T78" s="17"/>
      <c r="U78" s="17"/>
    </row>
    <row r="79" spans="2:21" x14ac:dyDescent="0.5">
      <c r="B79" t="s">
        <v>71</v>
      </c>
      <c r="C79" s="17">
        <v>3.9535078206605997E-2</v>
      </c>
      <c r="D79" s="17">
        <v>3.4868364680717197E-2</v>
      </c>
      <c r="E79" s="17">
        <v>4.41881199874967E-2</v>
      </c>
      <c r="F79" s="17"/>
      <c r="G79" s="17">
        <v>4.1068720500034697E-2</v>
      </c>
      <c r="H79" s="17">
        <v>5.41201576038568E-2</v>
      </c>
      <c r="I79" s="17">
        <v>3.8265458702771399E-2</v>
      </c>
      <c r="J79" s="17">
        <v>6.01758388711447E-2</v>
      </c>
      <c r="K79" s="17">
        <v>3.1863153217655302E-2</v>
      </c>
      <c r="L79" s="17">
        <v>2.39453811138878E-2</v>
      </c>
      <c r="M79" s="17"/>
      <c r="N79" s="17">
        <v>2.7871625585439101E-2</v>
      </c>
      <c r="O79" s="17">
        <v>5.35747463270091E-2</v>
      </c>
      <c r="P79" s="17">
        <v>3.3223886180009397E-2</v>
      </c>
      <c r="Q79" s="17">
        <v>4.6708962960441802E-2</v>
      </c>
      <c r="R79" s="17">
        <v>3.9400996571591101E-2</v>
      </c>
      <c r="S79" s="17"/>
      <c r="T79" s="17">
        <v>4.5066003034753298E-2</v>
      </c>
      <c r="U79" s="17">
        <v>3.8142002377072597E-2</v>
      </c>
    </row>
    <row r="80" spans="2:21" x14ac:dyDescent="0.5">
      <c r="B80" t="s">
        <v>72</v>
      </c>
      <c r="C80" s="17">
        <v>0.40695486081891502</v>
      </c>
      <c r="D80" s="17">
        <v>0.423957171262766</v>
      </c>
      <c r="E80" s="17">
        <v>0.39244235536847699</v>
      </c>
      <c r="F80" s="17"/>
      <c r="G80" s="17">
        <v>0.35175386427806099</v>
      </c>
      <c r="H80" s="17">
        <v>0.41994308858535301</v>
      </c>
      <c r="I80" s="17">
        <v>0.368715168549411</v>
      </c>
      <c r="J80" s="17">
        <v>0.43364431541164999</v>
      </c>
      <c r="K80" s="17">
        <v>0.43869481844904601</v>
      </c>
      <c r="L80" s="17">
        <v>0.39997684054854798</v>
      </c>
      <c r="M80" s="17"/>
      <c r="N80" s="17">
        <v>0.41619323200629399</v>
      </c>
      <c r="O80" s="17">
        <v>0.45941633854254499</v>
      </c>
      <c r="P80" s="17">
        <v>0.385564731626167</v>
      </c>
      <c r="Q80" s="17">
        <v>0.347504233178975</v>
      </c>
      <c r="R80" s="17">
        <v>0.45510507530808703</v>
      </c>
      <c r="S80" s="17"/>
      <c r="T80" s="17">
        <v>0.40063625045698498</v>
      </c>
      <c r="U80" s="17">
        <v>0.40854633125920198</v>
      </c>
    </row>
    <row r="81" spans="2:21" x14ac:dyDescent="0.5">
      <c r="B81" t="s">
        <v>73</v>
      </c>
      <c r="C81" s="17">
        <v>0.33415179898244202</v>
      </c>
      <c r="D81" s="17">
        <v>0.33153518776576202</v>
      </c>
      <c r="E81" s="17">
        <v>0.337104620558832</v>
      </c>
      <c r="F81" s="17"/>
      <c r="G81" s="17">
        <v>0.32886014936054198</v>
      </c>
      <c r="H81" s="17">
        <v>0.35159810515031598</v>
      </c>
      <c r="I81" s="17">
        <v>0.35364607479320398</v>
      </c>
      <c r="J81" s="17">
        <v>0.29590567909503601</v>
      </c>
      <c r="K81" s="17">
        <v>0.27082958105475702</v>
      </c>
      <c r="L81" s="17">
        <v>0.38322468858586101</v>
      </c>
      <c r="M81" s="17"/>
      <c r="N81" s="17">
        <v>0.32185737478506399</v>
      </c>
      <c r="O81" s="17">
        <v>0.30648965113649501</v>
      </c>
      <c r="P81" s="17">
        <v>0.38235039219563699</v>
      </c>
      <c r="Q81" s="17">
        <v>0.34835897440390101</v>
      </c>
      <c r="R81" s="17">
        <v>0.29611674766940699</v>
      </c>
      <c r="S81" s="17"/>
      <c r="T81" s="17">
        <v>0.33008304725555898</v>
      </c>
      <c r="U81" s="17">
        <v>0.33517659679893902</v>
      </c>
    </row>
    <row r="82" spans="2:21" x14ac:dyDescent="0.5">
      <c r="B82" t="s">
        <v>74</v>
      </c>
      <c r="C82" s="17">
        <v>0.14200817614398301</v>
      </c>
      <c r="D82" s="17">
        <v>0.14857035616301301</v>
      </c>
      <c r="E82" s="17">
        <v>0.13315549768721799</v>
      </c>
      <c r="F82" s="17"/>
      <c r="G82" s="17">
        <v>0.17993234482209999</v>
      </c>
      <c r="H82" s="17">
        <v>0.104429972355756</v>
      </c>
      <c r="I82" s="17">
        <v>0.155972352599312</v>
      </c>
      <c r="J82" s="17">
        <v>0.12526524664670799</v>
      </c>
      <c r="K82" s="17">
        <v>0.18451468858981299</v>
      </c>
      <c r="L82" s="17">
        <v>0.124839492605959</v>
      </c>
      <c r="M82" s="17"/>
      <c r="N82" s="17">
        <v>0.15458446334648601</v>
      </c>
      <c r="O82" s="17">
        <v>0.122881835932595</v>
      </c>
      <c r="P82" s="17">
        <v>0.11703744988558699</v>
      </c>
      <c r="Q82" s="17">
        <v>0.16906696194975099</v>
      </c>
      <c r="R82" s="17">
        <v>0.13344406596167499</v>
      </c>
      <c r="S82" s="17"/>
      <c r="T82" s="17">
        <v>0.140655923145282</v>
      </c>
      <c r="U82" s="17">
        <v>0.14234876854515199</v>
      </c>
    </row>
    <row r="83" spans="2:21" x14ac:dyDescent="0.5">
      <c r="B83" t="s">
        <v>75</v>
      </c>
      <c r="C83" s="17">
        <v>4.2102804581472801E-2</v>
      </c>
      <c r="D83" s="17">
        <v>5.3010990340330799E-2</v>
      </c>
      <c r="E83" s="17">
        <v>3.2279399880566197E-2</v>
      </c>
      <c r="F83" s="17"/>
      <c r="G83" s="17">
        <v>8.35818688634756E-2</v>
      </c>
      <c r="H83" s="17">
        <v>5.6145259001059197E-2</v>
      </c>
      <c r="I83" s="17">
        <v>4.0272146660109698E-2</v>
      </c>
      <c r="J83" s="17">
        <v>4.4136788081596198E-2</v>
      </c>
      <c r="K83" s="17">
        <v>2.9704624310259699E-2</v>
      </c>
      <c r="L83" s="17">
        <v>3.0811833897575899E-2</v>
      </c>
      <c r="M83" s="17"/>
      <c r="N83" s="17">
        <v>4.8212244482009503E-2</v>
      </c>
      <c r="O83" s="17">
        <v>3.4930438490878103E-2</v>
      </c>
      <c r="P83" s="17">
        <v>3.4173696846179602E-2</v>
      </c>
      <c r="Q83" s="17">
        <v>4.2673151789263598E-2</v>
      </c>
      <c r="R83" s="17">
        <v>5.3151808503945998E-2</v>
      </c>
      <c r="S83" s="17"/>
      <c r="T83" s="17">
        <v>4.5113536799111002E-2</v>
      </c>
      <c r="U83" s="17">
        <v>4.1344490481768401E-2</v>
      </c>
    </row>
    <row r="84" spans="2:21" x14ac:dyDescent="0.5">
      <c r="B84" t="s">
        <v>76</v>
      </c>
      <c r="C84" s="17">
        <v>3.5247281266581498E-2</v>
      </c>
      <c r="D84" s="17">
        <v>8.0579297874106507E-3</v>
      </c>
      <c r="E84" s="17">
        <v>6.0830006517410398E-2</v>
      </c>
      <c r="F84" s="17"/>
      <c r="G84" s="17">
        <v>1.4803052175786501E-2</v>
      </c>
      <c r="H84" s="17">
        <v>1.3763417303659001E-2</v>
      </c>
      <c r="I84" s="17">
        <v>4.3128798695192101E-2</v>
      </c>
      <c r="J84" s="17">
        <v>4.0872131893865397E-2</v>
      </c>
      <c r="K84" s="17">
        <v>4.43931343784702E-2</v>
      </c>
      <c r="L84" s="17">
        <v>3.7201763248169498E-2</v>
      </c>
      <c r="M84" s="17"/>
      <c r="N84" s="17">
        <v>3.12810597947073E-2</v>
      </c>
      <c r="O84" s="17">
        <v>2.2706989570477901E-2</v>
      </c>
      <c r="P84" s="17">
        <v>4.7649843266419703E-2</v>
      </c>
      <c r="Q84" s="17">
        <v>4.5687715717667603E-2</v>
      </c>
      <c r="R84" s="17">
        <v>2.27813059852944E-2</v>
      </c>
      <c r="S84" s="17"/>
      <c r="T84" s="17">
        <v>3.8445239308309002E-2</v>
      </c>
      <c r="U84" s="17">
        <v>3.4441810537867101E-2</v>
      </c>
    </row>
    <row r="85" spans="2:21" x14ac:dyDescent="0.5">
      <c r="C85" s="17"/>
      <c r="D85" s="17"/>
      <c r="E85" s="17"/>
      <c r="F85" s="17"/>
      <c r="G85" s="17"/>
      <c r="H85" s="17"/>
      <c r="I85" s="17"/>
      <c r="J85" s="17"/>
      <c r="K85" s="17"/>
      <c r="L85" s="17"/>
      <c r="M85" s="17"/>
      <c r="N85" s="17"/>
      <c r="O85" s="17"/>
      <c r="P85" s="17"/>
      <c r="Q85" s="17"/>
      <c r="R85" s="17"/>
      <c r="S85" s="17"/>
      <c r="T85" s="17"/>
      <c r="U85" s="17"/>
    </row>
    <row r="86" spans="2:21" x14ac:dyDescent="0.5">
      <c r="B86" s="6" t="s">
        <v>89</v>
      </c>
      <c r="C86" s="17"/>
      <c r="D86" s="17"/>
      <c r="E86" s="17"/>
      <c r="F86" s="17"/>
      <c r="G86" s="17"/>
      <c r="H86" s="17"/>
      <c r="I86" s="17"/>
      <c r="J86" s="17"/>
      <c r="K86" s="17"/>
      <c r="L86" s="17"/>
      <c r="M86" s="17"/>
      <c r="N86" s="17"/>
      <c r="O86" s="17"/>
      <c r="P86" s="17"/>
      <c r="Q86" s="17"/>
      <c r="R86" s="17"/>
      <c r="S86" s="17"/>
      <c r="T86" s="17"/>
      <c r="U86" s="17"/>
    </row>
    <row r="87" spans="2:21" x14ac:dyDescent="0.5">
      <c r="B87" s="24" t="s">
        <v>46</v>
      </c>
      <c r="C87" s="17"/>
      <c r="D87" s="17"/>
      <c r="E87" s="17"/>
      <c r="F87" s="17"/>
      <c r="G87" s="17"/>
      <c r="H87" s="17"/>
      <c r="I87" s="17"/>
      <c r="J87" s="17"/>
      <c r="K87" s="17"/>
      <c r="L87" s="17"/>
      <c r="M87" s="17"/>
      <c r="N87" s="17"/>
      <c r="O87" s="17"/>
      <c r="P87" s="17"/>
      <c r="Q87" s="17"/>
      <c r="R87" s="17"/>
      <c r="S87" s="17"/>
      <c r="T87" s="17"/>
      <c r="U87" s="17"/>
    </row>
    <row r="88" spans="2:21" x14ac:dyDescent="0.5">
      <c r="B88" t="s">
        <v>81</v>
      </c>
      <c r="C88" s="17">
        <v>3.7974693718487398E-2</v>
      </c>
      <c r="D88" s="17">
        <v>4.8584929446588002E-2</v>
      </c>
      <c r="E88" s="17">
        <v>2.6523732491793399E-2</v>
      </c>
      <c r="F88" s="17"/>
      <c r="G88" s="17">
        <v>9.7092501583441307E-2</v>
      </c>
      <c r="H88" s="17">
        <v>3.1802244388157902E-2</v>
      </c>
      <c r="I88" s="17">
        <v>3.1441507865298798E-2</v>
      </c>
      <c r="J88" s="17">
        <v>5.2447235104458298E-2</v>
      </c>
      <c r="K88" s="17">
        <v>3.8086499506232503E-2</v>
      </c>
      <c r="L88" s="17">
        <v>1.6740657721111801E-2</v>
      </c>
      <c r="M88" s="17"/>
      <c r="N88" s="17">
        <v>2.7282707903316598E-2</v>
      </c>
      <c r="O88" s="17">
        <v>6.6391233380766301E-2</v>
      </c>
      <c r="P88" s="17">
        <v>3.0721854200522699E-2</v>
      </c>
      <c r="Q88" s="17">
        <v>3.6619187148203197E-2</v>
      </c>
      <c r="R88" s="17">
        <v>2.9446898982211801E-2</v>
      </c>
      <c r="S88" s="17"/>
      <c r="T88" s="17">
        <v>4.8366020455744597E-2</v>
      </c>
      <c r="U88" s="17">
        <v>3.5357426884415198E-2</v>
      </c>
    </row>
    <row r="89" spans="2:21" x14ac:dyDescent="0.5">
      <c r="B89" t="s">
        <v>82</v>
      </c>
      <c r="C89" s="17">
        <v>0.419611496037337</v>
      </c>
      <c r="D89" s="17">
        <v>0.44508949966380001</v>
      </c>
      <c r="E89" s="17">
        <v>0.39708376568958598</v>
      </c>
      <c r="F89" s="17"/>
      <c r="G89" s="17">
        <v>0.329186017183976</v>
      </c>
      <c r="H89" s="17">
        <v>0.48824912281147498</v>
      </c>
      <c r="I89" s="17">
        <v>0.41092850376554901</v>
      </c>
      <c r="J89" s="17">
        <v>0.41842259891022698</v>
      </c>
      <c r="K89" s="17">
        <v>0.38213913984955999</v>
      </c>
      <c r="L89" s="17">
        <v>0.44461864719584898</v>
      </c>
      <c r="M89" s="17"/>
      <c r="N89" s="17">
        <v>0.409574153604845</v>
      </c>
      <c r="O89" s="17">
        <v>0.46655804668550299</v>
      </c>
      <c r="P89" s="17">
        <v>0.41597010217535602</v>
      </c>
      <c r="Q89" s="17">
        <v>0.384312811230966</v>
      </c>
      <c r="R89" s="17">
        <v>0.44162408513785401</v>
      </c>
      <c r="S89" s="17"/>
      <c r="T89" s="17">
        <v>0.48230526757541198</v>
      </c>
      <c r="U89" s="17">
        <v>0.40382079547537802</v>
      </c>
    </row>
    <row r="90" spans="2:21" x14ac:dyDescent="0.5">
      <c r="B90" t="s">
        <v>83</v>
      </c>
      <c r="C90" s="17">
        <v>0.25672480521098601</v>
      </c>
      <c r="D90" s="17">
        <v>0.23127391071641701</v>
      </c>
      <c r="E90" s="17">
        <v>0.27856659325321298</v>
      </c>
      <c r="F90" s="17"/>
      <c r="G90" s="17">
        <v>0.30848191614633802</v>
      </c>
      <c r="H90" s="17">
        <v>0.20952712857249001</v>
      </c>
      <c r="I90" s="17">
        <v>0.23911747020118199</v>
      </c>
      <c r="J90" s="17">
        <v>0.26201605438172698</v>
      </c>
      <c r="K90" s="17">
        <v>0.290170892451938</v>
      </c>
      <c r="L90" s="17">
        <v>0.247443143106167</v>
      </c>
      <c r="M90" s="17"/>
      <c r="N90" s="17">
        <v>0.26351330490540797</v>
      </c>
      <c r="O90" s="17">
        <v>0.207519396536061</v>
      </c>
      <c r="P90" s="17">
        <v>0.27923359743190701</v>
      </c>
      <c r="Q90" s="17">
        <v>0.27225960281602402</v>
      </c>
      <c r="R90" s="17">
        <v>0.25430424474299401</v>
      </c>
      <c r="S90" s="17"/>
      <c r="T90" s="17">
        <v>0.22318495410577499</v>
      </c>
      <c r="U90" s="17">
        <v>0.26517249838212298</v>
      </c>
    </row>
    <row r="91" spans="2:21" x14ac:dyDescent="0.5">
      <c r="B91" t="s">
        <v>84</v>
      </c>
      <c r="C91" s="17">
        <v>0.16111965844215501</v>
      </c>
      <c r="D91" s="17">
        <v>0.16314740858072399</v>
      </c>
      <c r="E91" s="17">
        <v>0.160493367588321</v>
      </c>
      <c r="F91" s="17"/>
      <c r="G91" s="17">
        <v>0.173701837777441</v>
      </c>
      <c r="H91" s="17">
        <v>0.175020268717234</v>
      </c>
      <c r="I91" s="17">
        <v>0.13846681165432501</v>
      </c>
      <c r="J91" s="17">
        <v>0.121925537265223</v>
      </c>
      <c r="K91" s="17">
        <v>0.19708651568819199</v>
      </c>
      <c r="L91" s="17">
        <v>0.16738840992590401</v>
      </c>
      <c r="M91" s="17"/>
      <c r="N91" s="17">
        <v>0.189695959406082</v>
      </c>
      <c r="O91" s="17">
        <v>0.14160481247405299</v>
      </c>
      <c r="P91" s="17">
        <v>0.136700961305805</v>
      </c>
      <c r="Q91" s="17">
        <v>0.16632108223945399</v>
      </c>
      <c r="R91" s="17">
        <v>0.15913472910658499</v>
      </c>
      <c r="S91" s="17"/>
      <c r="T91" s="17">
        <v>0.12880637750329099</v>
      </c>
      <c r="U91" s="17">
        <v>0.16925841498785399</v>
      </c>
    </row>
    <row r="92" spans="2:21" x14ac:dyDescent="0.5">
      <c r="B92" t="s">
        <v>85</v>
      </c>
      <c r="C92" s="17">
        <v>8.63893015303797E-2</v>
      </c>
      <c r="D92" s="17">
        <v>9.3387821422244097E-2</v>
      </c>
      <c r="E92" s="17">
        <v>8.0551495266585907E-2</v>
      </c>
      <c r="F92" s="17"/>
      <c r="G92" s="17">
        <v>8.3683108879412299E-2</v>
      </c>
      <c r="H92" s="17">
        <v>5.9480911023464998E-2</v>
      </c>
      <c r="I92" s="17">
        <v>0.14010004090248401</v>
      </c>
      <c r="J92" s="17">
        <v>8.8734346335481301E-2</v>
      </c>
      <c r="K92" s="17">
        <v>5.1763249607449401E-2</v>
      </c>
      <c r="L92" s="17">
        <v>9.0597204913820797E-2</v>
      </c>
      <c r="M92" s="17"/>
      <c r="N92" s="17">
        <v>8.7233431660026006E-2</v>
      </c>
      <c r="O92" s="17">
        <v>9.0736221893799401E-2</v>
      </c>
      <c r="P92" s="17">
        <v>7.0920466757247905E-2</v>
      </c>
      <c r="Q92" s="17">
        <v>9.4541702584259105E-2</v>
      </c>
      <c r="R92" s="17">
        <v>8.7416453934355196E-2</v>
      </c>
      <c r="S92" s="17"/>
      <c r="T92" s="17">
        <v>9.02125951068318E-2</v>
      </c>
      <c r="U92" s="17">
        <v>8.5426327337807001E-2</v>
      </c>
    </row>
    <row r="93" spans="2:21" x14ac:dyDescent="0.5">
      <c r="B93" t="s">
        <v>65</v>
      </c>
      <c r="C93" s="17">
        <v>3.8180045060654803E-2</v>
      </c>
      <c r="D93" s="17">
        <v>1.8516430170227801E-2</v>
      </c>
      <c r="E93" s="17">
        <v>5.6781045710501001E-2</v>
      </c>
      <c r="F93" s="17"/>
      <c r="G93" s="17">
        <v>7.8546184293913496E-3</v>
      </c>
      <c r="H93" s="17">
        <v>3.59203244871776E-2</v>
      </c>
      <c r="I93" s="17">
        <v>3.9945665611160697E-2</v>
      </c>
      <c r="J93" s="17">
        <v>5.6454228002883099E-2</v>
      </c>
      <c r="K93" s="17">
        <v>4.0753702896628601E-2</v>
      </c>
      <c r="L93" s="17">
        <v>3.3211937137146499E-2</v>
      </c>
      <c r="M93" s="17"/>
      <c r="N93" s="17">
        <v>2.27004425203228E-2</v>
      </c>
      <c r="O93" s="17">
        <v>2.71902890298172E-2</v>
      </c>
      <c r="P93" s="17">
        <v>6.6453018129161295E-2</v>
      </c>
      <c r="Q93" s="17">
        <v>4.5945613981092599E-2</v>
      </c>
      <c r="R93" s="17">
        <v>2.80735880960001E-2</v>
      </c>
      <c r="S93" s="17"/>
      <c r="T93" s="17">
        <v>2.7124785252945101E-2</v>
      </c>
      <c r="U93" s="17">
        <v>4.0964536932422101E-2</v>
      </c>
    </row>
    <row r="94" spans="2:21" x14ac:dyDescent="0.5">
      <c r="B94" t="s">
        <v>86</v>
      </c>
      <c r="C94" s="17">
        <v>0.45758618975582499</v>
      </c>
      <c r="D94" s="17">
        <v>0.493674429110388</v>
      </c>
      <c r="E94" s="17">
        <v>0.42360749818137899</v>
      </c>
      <c r="F94" s="17"/>
      <c r="G94" s="17">
        <v>0.42627851876741801</v>
      </c>
      <c r="H94" s="17">
        <v>0.52005136719963296</v>
      </c>
      <c r="I94" s="17">
        <v>0.44237001163084799</v>
      </c>
      <c r="J94" s="17">
        <v>0.47086983401468502</v>
      </c>
      <c r="K94" s="17">
        <v>0.42022563935579299</v>
      </c>
      <c r="L94" s="17">
        <v>0.46135930491696098</v>
      </c>
      <c r="M94" s="17"/>
      <c r="N94" s="17">
        <v>0.436856861508161</v>
      </c>
      <c r="O94" s="17">
        <v>0.53294928006626896</v>
      </c>
      <c r="P94" s="17">
        <v>0.446691956375878</v>
      </c>
      <c r="Q94" s="17">
        <v>0.420931998379169</v>
      </c>
      <c r="R94" s="17">
        <v>0.47107098412006598</v>
      </c>
      <c r="S94" s="17"/>
      <c r="T94" s="17">
        <v>0.53067128803115704</v>
      </c>
      <c r="U94" s="17">
        <v>0.43917822235979398</v>
      </c>
    </row>
    <row r="95" spans="2:21" x14ac:dyDescent="0.5">
      <c r="B95" t="s">
        <v>87</v>
      </c>
      <c r="C95" s="17">
        <v>0.247508959972535</v>
      </c>
      <c r="D95" s="17">
        <v>0.25653523000296802</v>
      </c>
      <c r="E95" s="17">
        <v>0.241044862854907</v>
      </c>
      <c r="F95" s="17"/>
      <c r="G95" s="17">
        <v>0.25738494665685302</v>
      </c>
      <c r="H95" s="17">
        <v>0.23450117974069901</v>
      </c>
      <c r="I95" s="17">
        <v>0.27856685255680902</v>
      </c>
      <c r="J95" s="17">
        <v>0.21065988360070401</v>
      </c>
      <c r="K95" s="17">
        <v>0.24884976529564101</v>
      </c>
      <c r="L95" s="17">
        <v>0.25798561483972499</v>
      </c>
      <c r="M95" s="17"/>
      <c r="N95" s="17">
        <v>0.27692939106610798</v>
      </c>
      <c r="O95" s="17">
        <v>0.232341034367853</v>
      </c>
      <c r="P95" s="17">
        <v>0.207621428063053</v>
      </c>
      <c r="Q95" s="17">
        <v>0.260862784823714</v>
      </c>
      <c r="R95" s="17">
        <v>0.24655118304094001</v>
      </c>
      <c r="S95" s="17"/>
      <c r="T95" s="17">
        <v>0.21901897261012301</v>
      </c>
      <c r="U95" s="17">
        <v>0.25468474232566102</v>
      </c>
    </row>
    <row r="96" spans="2:21" x14ac:dyDescent="0.5">
      <c r="B96" t="s">
        <v>88</v>
      </c>
      <c r="C96" s="17">
        <v>0.21007722978328999</v>
      </c>
      <c r="D96" s="17">
        <v>0.23713919910742001</v>
      </c>
      <c r="E96" s="17">
        <v>0.18256263532647299</v>
      </c>
      <c r="F96" s="17"/>
      <c r="G96" s="17">
        <v>0.16889357211056399</v>
      </c>
      <c r="H96" s="17">
        <v>0.28555018745893301</v>
      </c>
      <c r="I96" s="17">
        <v>0.163803159074039</v>
      </c>
      <c r="J96" s="17">
        <v>0.26020995041398098</v>
      </c>
      <c r="K96" s="17">
        <v>0.17137587406015201</v>
      </c>
      <c r="L96" s="17">
        <v>0.20337369007723599</v>
      </c>
      <c r="M96" s="17"/>
      <c r="N96" s="17">
        <v>0.15992747044205299</v>
      </c>
      <c r="O96" s="17">
        <v>0.30060824569841599</v>
      </c>
      <c r="P96" s="17">
        <v>0.23907052831282499</v>
      </c>
      <c r="Q96" s="17">
        <v>0.160069213555456</v>
      </c>
      <c r="R96" s="17">
        <v>0.224519801079126</v>
      </c>
      <c r="S96" s="17"/>
      <c r="T96" s="17">
        <v>0.311652315421033</v>
      </c>
      <c r="U96" s="17">
        <v>0.18449348003413299</v>
      </c>
    </row>
    <row r="97" spans="2:21" x14ac:dyDescent="0.5">
      <c r="C97" s="17"/>
      <c r="D97" s="17"/>
      <c r="E97" s="17"/>
      <c r="F97" s="17"/>
      <c r="G97" s="17"/>
      <c r="H97" s="17"/>
      <c r="I97" s="17"/>
      <c r="J97" s="17"/>
      <c r="K97" s="17"/>
      <c r="L97" s="17"/>
      <c r="M97" s="17"/>
      <c r="N97" s="17"/>
      <c r="O97" s="17"/>
      <c r="P97" s="17"/>
      <c r="Q97" s="17"/>
      <c r="R97" s="17"/>
      <c r="S97" s="17"/>
      <c r="T97" s="17"/>
      <c r="U97" s="17"/>
    </row>
    <row r="98" spans="2:21" x14ac:dyDescent="0.5">
      <c r="B98" s="6" t="s">
        <v>93</v>
      </c>
      <c r="C98" s="17"/>
      <c r="D98" s="17"/>
      <c r="E98" s="17"/>
      <c r="F98" s="17"/>
      <c r="G98" s="17"/>
      <c r="H98" s="17"/>
      <c r="I98" s="17"/>
      <c r="J98" s="17"/>
      <c r="K98" s="17"/>
      <c r="L98" s="17"/>
      <c r="M98" s="17"/>
      <c r="N98" s="17"/>
      <c r="O98" s="17"/>
      <c r="P98" s="17"/>
      <c r="Q98" s="17"/>
      <c r="R98" s="17"/>
      <c r="S98" s="17"/>
      <c r="T98" s="17"/>
      <c r="U98" s="17"/>
    </row>
    <row r="99" spans="2:21" x14ac:dyDescent="0.5">
      <c r="B99" s="24" t="s">
        <v>46</v>
      </c>
      <c r="C99" s="17"/>
      <c r="D99" s="17"/>
      <c r="E99" s="17"/>
      <c r="F99" s="17"/>
      <c r="G99" s="17"/>
      <c r="H99" s="17"/>
      <c r="I99" s="17"/>
      <c r="J99" s="17"/>
      <c r="K99" s="17"/>
      <c r="L99" s="17"/>
      <c r="M99" s="17"/>
      <c r="N99" s="17"/>
      <c r="O99" s="17"/>
      <c r="P99" s="17"/>
      <c r="Q99" s="17"/>
      <c r="R99" s="17"/>
      <c r="S99" s="17"/>
      <c r="T99" s="17"/>
      <c r="U99" s="17"/>
    </row>
    <row r="100" spans="2:21" x14ac:dyDescent="0.5">
      <c r="B100" t="s">
        <v>90</v>
      </c>
      <c r="C100" s="17">
        <v>0.435803604103223</v>
      </c>
      <c r="D100" s="17">
        <v>0.49005216733672102</v>
      </c>
      <c r="E100" s="17">
        <v>0.38475146086471301</v>
      </c>
      <c r="F100" s="17"/>
      <c r="G100" s="17">
        <v>0.48168405460722402</v>
      </c>
      <c r="H100" s="17">
        <v>0.41826635861686501</v>
      </c>
      <c r="I100" s="17">
        <v>0.40995406409171198</v>
      </c>
      <c r="J100" s="17">
        <v>0.389703759284665</v>
      </c>
      <c r="K100" s="17">
        <v>0.432403985393569</v>
      </c>
      <c r="L100" s="17">
        <v>0.477498181215395</v>
      </c>
      <c r="M100" s="17"/>
      <c r="N100" s="17">
        <v>0.45321401961794999</v>
      </c>
      <c r="O100" s="17">
        <v>0.447742578940034</v>
      </c>
      <c r="P100" s="17">
        <v>0.40731063194308798</v>
      </c>
      <c r="Q100" s="17">
        <v>0.46905648207276501</v>
      </c>
      <c r="R100" s="17">
        <v>0.352831955230895</v>
      </c>
      <c r="S100" s="17"/>
      <c r="T100" s="17">
        <v>0.47392413063344702</v>
      </c>
      <c r="U100" s="17">
        <v>0.42620217472778099</v>
      </c>
    </row>
    <row r="101" spans="2:21" x14ac:dyDescent="0.5">
      <c r="B101" t="s">
        <v>91</v>
      </c>
      <c r="C101" s="17">
        <v>0.42050274371570401</v>
      </c>
      <c r="D101" s="17">
        <v>0.389952285223235</v>
      </c>
      <c r="E101" s="17">
        <v>0.450356645376569</v>
      </c>
      <c r="F101" s="17"/>
      <c r="G101" s="17">
        <v>0.38144934369931199</v>
      </c>
      <c r="H101" s="17">
        <v>0.45665639050685702</v>
      </c>
      <c r="I101" s="17">
        <v>0.44104471735151402</v>
      </c>
      <c r="J101" s="17">
        <v>0.43144764022870802</v>
      </c>
      <c r="K101" s="17">
        <v>0.43734658708516799</v>
      </c>
      <c r="L101" s="17">
        <v>0.386736150426855</v>
      </c>
      <c r="M101" s="17"/>
      <c r="N101" s="17">
        <v>0.43592636067056301</v>
      </c>
      <c r="O101" s="17">
        <v>0.41564762869385402</v>
      </c>
      <c r="P101" s="17">
        <v>0.43199565740856199</v>
      </c>
      <c r="Q101" s="17">
        <v>0.36837067000110801</v>
      </c>
      <c r="R101" s="17">
        <v>0.48079294007575502</v>
      </c>
      <c r="S101" s="17"/>
      <c r="T101" s="17">
        <v>0.38899114913973298</v>
      </c>
      <c r="U101" s="17">
        <v>0.42843957925728199</v>
      </c>
    </row>
    <row r="102" spans="2:21" x14ac:dyDescent="0.5">
      <c r="B102" t="s">
        <v>92</v>
      </c>
      <c r="C102" s="17">
        <v>7.6572357460853793E-2</v>
      </c>
      <c r="D102" s="17">
        <v>8.6882258931028203E-2</v>
      </c>
      <c r="E102" s="17">
        <v>6.5591846474944204E-2</v>
      </c>
      <c r="F102" s="17"/>
      <c r="G102" s="17">
        <v>0.10608190618633</v>
      </c>
      <c r="H102" s="17">
        <v>9.2299445411562306E-2</v>
      </c>
      <c r="I102" s="17">
        <v>6.1959696538225098E-2</v>
      </c>
      <c r="J102" s="17">
        <v>8.4136389885812402E-2</v>
      </c>
      <c r="K102" s="17">
        <v>7.59236457878779E-2</v>
      </c>
      <c r="L102" s="17">
        <v>6.3810551022257994E-2</v>
      </c>
      <c r="M102" s="17"/>
      <c r="N102" s="17">
        <v>4.9574167358942101E-2</v>
      </c>
      <c r="O102" s="17">
        <v>9.8630454202946194E-2</v>
      </c>
      <c r="P102" s="17">
        <v>6.3931615361184399E-2</v>
      </c>
      <c r="Q102" s="17">
        <v>8.1100943081714005E-2</v>
      </c>
      <c r="R102" s="17">
        <v>0.11703343942319799</v>
      </c>
      <c r="S102" s="17"/>
      <c r="T102" s="17">
        <v>9.6654876514576493E-2</v>
      </c>
      <c r="U102" s="17">
        <v>7.1514166876250299E-2</v>
      </c>
    </row>
    <row r="103" spans="2:21" x14ac:dyDescent="0.5">
      <c r="B103" t="s">
        <v>65</v>
      </c>
      <c r="C103" s="17">
        <v>6.7121294720219105E-2</v>
      </c>
      <c r="D103" s="17">
        <v>3.3113288509015799E-2</v>
      </c>
      <c r="E103" s="17">
        <v>9.9300047283774104E-2</v>
      </c>
      <c r="F103" s="17"/>
      <c r="G103" s="17">
        <v>3.0784695507134401E-2</v>
      </c>
      <c r="H103" s="17">
        <v>3.2777805464715697E-2</v>
      </c>
      <c r="I103" s="17">
        <v>8.7041522018548895E-2</v>
      </c>
      <c r="J103" s="17">
        <v>9.4712210600814806E-2</v>
      </c>
      <c r="K103" s="17">
        <v>5.4325781733384503E-2</v>
      </c>
      <c r="L103" s="17">
        <v>7.19551173354913E-2</v>
      </c>
      <c r="M103" s="17"/>
      <c r="N103" s="17">
        <v>6.1285452352544997E-2</v>
      </c>
      <c r="O103" s="17">
        <v>3.7979338163166197E-2</v>
      </c>
      <c r="P103" s="17">
        <v>9.6762095287166394E-2</v>
      </c>
      <c r="Q103" s="17">
        <v>8.1471904844412898E-2</v>
      </c>
      <c r="R103" s="17">
        <v>4.9341665270151602E-2</v>
      </c>
      <c r="S103" s="17"/>
      <c r="T103" s="17">
        <v>4.0429843712242799E-2</v>
      </c>
      <c r="U103" s="17">
        <v>7.3844079138686902E-2</v>
      </c>
    </row>
    <row r="104" spans="2:21" x14ac:dyDescent="0.5">
      <c r="C104" s="17"/>
      <c r="D104" s="17"/>
      <c r="E104" s="17"/>
      <c r="F104" s="17"/>
      <c r="G104" s="17"/>
      <c r="H104" s="17"/>
      <c r="I104" s="17"/>
      <c r="J104" s="17"/>
      <c r="K104" s="17"/>
      <c r="L104" s="17"/>
      <c r="M104" s="17"/>
      <c r="N104" s="17"/>
      <c r="O104" s="17"/>
      <c r="P104" s="17"/>
      <c r="Q104" s="17"/>
      <c r="R104" s="17"/>
      <c r="S104" s="17"/>
      <c r="T104" s="17"/>
      <c r="U104" s="17"/>
    </row>
    <row r="105" spans="2:21" x14ac:dyDescent="0.5">
      <c r="B105" s="6" t="s">
        <v>102</v>
      </c>
      <c r="C105" s="17"/>
      <c r="D105" s="17"/>
      <c r="E105" s="17"/>
      <c r="F105" s="17"/>
      <c r="G105" s="17"/>
      <c r="H105" s="17"/>
      <c r="I105" s="17"/>
      <c r="J105" s="17"/>
      <c r="K105" s="17"/>
      <c r="L105" s="17"/>
      <c r="M105" s="17"/>
      <c r="N105" s="17"/>
      <c r="O105" s="17"/>
      <c r="P105" s="17"/>
      <c r="Q105" s="17"/>
      <c r="R105" s="17"/>
      <c r="S105" s="17"/>
      <c r="T105" s="17"/>
      <c r="U105" s="17"/>
    </row>
    <row r="106" spans="2:21" x14ac:dyDescent="0.5">
      <c r="B106" s="24" t="s">
        <v>46</v>
      </c>
      <c r="C106" s="17"/>
      <c r="D106" s="17"/>
      <c r="E106" s="17"/>
      <c r="F106" s="17"/>
      <c r="G106" s="17"/>
      <c r="H106" s="17"/>
      <c r="I106" s="17"/>
      <c r="J106" s="17"/>
      <c r="K106" s="17"/>
      <c r="L106" s="17"/>
      <c r="M106" s="17"/>
      <c r="N106" s="17"/>
      <c r="O106" s="17"/>
      <c r="P106" s="17"/>
      <c r="Q106" s="17"/>
      <c r="R106" s="17"/>
      <c r="S106" s="17"/>
      <c r="T106" s="17"/>
      <c r="U106" s="17"/>
    </row>
    <row r="107" spans="2:21" x14ac:dyDescent="0.5">
      <c r="B107" t="s">
        <v>94</v>
      </c>
      <c r="C107" s="17">
        <v>0.96278836557813596</v>
      </c>
      <c r="D107" s="17">
        <v>0.96694170336965901</v>
      </c>
      <c r="E107" s="17">
        <v>0.95863134037946995</v>
      </c>
      <c r="F107" s="17"/>
      <c r="G107" s="17">
        <v>0.96642857265280602</v>
      </c>
      <c r="H107" s="17">
        <v>0.99200416427931803</v>
      </c>
      <c r="I107" s="17">
        <v>0.95816501946087396</v>
      </c>
      <c r="J107" s="17">
        <v>0.97510658616864099</v>
      </c>
      <c r="K107" s="17">
        <v>0.962079285865866</v>
      </c>
      <c r="L107" s="17">
        <v>0.94307232118763495</v>
      </c>
      <c r="M107" s="17"/>
      <c r="N107" s="17">
        <v>0.93460628561730097</v>
      </c>
      <c r="O107" s="17">
        <v>0.98707100047294605</v>
      </c>
      <c r="P107" s="17">
        <v>0.97811818067602996</v>
      </c>
      <c r="Q107" s="17">
        <v>0.97348986153528605</v>
      </c>
      <c r="R107" s="17">
        <v>0.93808068536177402</v>
      </c>
      <c r="S107" s="17"/>
      <c r="T107" s="17">
        <v>0.95213464666471703</v>
      </c>
      <c r="U107" s="17">
        <v>0.96547172121468205</v>
      </c>
    </row>
    <row r="108" spans="2:21" x14ac:dyDescent="0.5">
      <c r="B108" t="s">
        <v>95</v>
      </c>
      <c r="C108" s="17">
        <v>0.89654477263194399</v>
      </c>
      <c r="D108" s="17">
        <v>0.92348945727667797</v>
      </c>
      <c r="E108" s="17">
        <v>0.87065591877964099</v>
      </c>
      <c r="F108" s="17"/>
      <c r="G108" s="17">
        <v>0.84652334328019396</v>
      </c>
      <c r="H108" s="17">
        <v>0.88278232169887605</v>
      </c>
      <c r="I108" s="17">
        <v>0.848167851583424</v>
      </c>
      <c r="J108" s="17">
        <v>0.90807026183602002</v>
      </c>
      <c r="K108" s="17">
        <v>0.95396637469292</v>
      </c>
      <c r="L108" s="17">
        <v>0.89972995621906005</v>
      </c>
      <c r="M108" s="17"/>
      <c r="N108" s="17">
        <v>0.88056453853210603</v>
      </c>
      <c r="O108" s="17">
        <v>0.91466721740703705</v>
      </c>
      <c r="P108" s="17">
        <v>0.90055469647364095</v>
      </c>
      <c r="Q108" s="17">
        <v>0.87400316708436099</v>
      </c>
      <c r="R108" s="17">
        <v>0.94394780023295899</v>
      </c>
      <c r="S108" s="17"/>
      <c r="T108" s="17">
        <v>0.93816374815733705</v>
      </c>
      <c r="U108" s="17">
        <v>0.88606218777392698</v>
      </c>
    </row>
    <row r="109" spans="2:21" x14ac:dyDescent="0.5">
      <c r="B109" t="s">
        <v>96</v>
      </c>
      <c r="C109" s="17">
        <v>0.50601219440844003</v>
      </c>
      <c r="D109" s="17">
        <v>0.48318221772952202</v>
      </c>
      <c r="E109" s="17">
        <v>0.52526768085646103</v>
      </c>
      <c r="F109" s="17"/>
      <c r="G109" s="17">
        <v>0.52560362013664597</v>
      </c>
      <c r="H109" s="17">
        <v>0.53203932658863196</v>
      </c>
      <c r="I109" s="17">
        <v>0.53064386161200305</v>
      </c>
      <c r="J109" s="17">
        <v>0.58199181174550796</v>
      </c>
      <c r="K109" s="17">
        <v>0.49049621794054399</v>
      </c>
      <c r="L109" s="17">
        <v>0.43318317377339</v>
      </c>
      <c r="M109" s="17"/>
      <c r="N109" s="17">
        <v>0.49550165385301997</v>
      </c>
      <c r="O109" s="17">
        <v>0.52556583114215405</v>
      </c>
      <c r="P109" s="17">
        <v>0.47017050162433299</v>
      </c>
      <c r="Q109" s="17">
        <v>0.50145332565582901</v>
      </c>
      <c r="R109" s="17">
        <v>0.57187080521980105</v>
      </c>
      <c r="S109" s="17"/>
      <c r="T109" s="17">
        <v>0.59598646598832405</v>
      </c>
      <c r="U109" s="17">
        <v>0.48335034545689898</v>
      </c>
    </row>
    <row r="110" spans="2:21" x14ac:dyDescent="0.5">
      <c r="B110" t="s">
        <v>97</v>
      </c>
      <c r="C110" s="17">
        <v>0.32057959732549901</v>
      </c>
      <c r="D110" s="17">
        <v>0.36251935885612702</v>
      </c>
      <c r="E110" s="17">
        <v>0.28030761285991601</v>
      </c>
      <c r="F110" s="17"/>
      <c r="G110" s="17">
        <v>0.57225512188575001</v>
      </c>
      <c r="H110" s="17">
        <v>0.56293347313789199</v>
      </c>
      <c r="I110" s="17">
        <v>0.45272123958379001</v>
      </c>
      <c r="J110" s="17">
        <v>0.37610276043457203</v>
      </c>
      <c r="K110" s="17">
        <v>0.222157448358244</v>
      </c>
      <c r="L110" s="17">
        <v>8.9308486207486201E-2</v>
      </c>
      <c r="M110" s="17"/>
      <c r="N110" s="17">
        <v>0.25903075664455699</v>
      </c>
      <c r="O110" s="17">
        <v>0.38128548540787499</v>
      </c>
      <c r="P110" s="17">
        <v>0.35168866690807998</v>
      </c>
      <c r="Q110" s="17">
        <v>0.26204551470687798</v>
      </c>
      <c r="R110" s="17">
        <v>0.43091271210250798</v>
      </c>
      <c r="S110" s="17"/>
      <c r="T110" s="17">
        <v>0.39245556148766902</v>
      </c>
      <c r="U110" s="17">
        <v>0.30247617493053902</v>
      </c>
    </row>
    <row r="111" spans="2:21" x14ac:dyDescent="0.5">
      <c r="B111" t="s">
        <v>98</v>
      </c>
      <c r="C111" s="17">
        <v>0.30363550317412902</v>
      </c>
      <c r="D111" s="17">
        <v>0.322200994606547</v>
      </c>
      <c r="E111" s="17">
        <v>0.28288882030725798</v>
      </c>
      <c r="F111" s="17"/>
      <c r="G111" s="17">
        <v>0.33130168466974003</v>
      </c>
      <c r="H111" s="17">
        <v>0.45802091969695702</v>
      </c>
      <c r="I111" s="17">
        <v>0.339319306715545</v>
      </c>
      <c r="J111" s="17">
        <v>0.33265812922257298</v>
      </c>
      <c r="K111" s="17">
        <v>0.27355123997825398</v>
      </c>
      <c r="L111" s="17">
        <v>0.20572447650885101</v>
      </c>
      <c r="M111" s="17"/>
      <c r="N111" s="17">
        <v>0.310635040720533</v>
      </c>
      <c r="O111" s="17">
        <v>0.31697920353576398</v>
      </c>
      <c r="P111" s="17">
        <v>0.30064627973242303</v>
      </c>
      <c r="Q111" s="17">
        <v>0.27230425189956697</v>
      </c>
      <c r="R111" s="17">
        <v>0.33432584528687498</v>
      </c>
      <c r="S111" s="17"/>
      <c r="T111" s="17">
        <v>0.38540408330981601</v>
      </c>
      <c r="U111" s="17">
        <v>0.28304042438683602</v>
      </c>
    </row>
    <row r="112" spans="2:21" x14ac:dyDescent="0.5">
      <c r="B112" t="s">
        <v>99</v>
      </c>
      <c r="C112" s="17">
        <v>0.28153073490254399</v>
      </c>
      <c r="D112" s="17">
        <v>0.30758893624128197</v>
      </c>
      <c r="E112" s="17">
        <v>0.255623902918032</v>
      </c>
      <c r="F112" s="17"/>
      <c r="G112" s="17">
        <v>0.40421017261136899</v>
      </c>
      <c r="H112" s="17">
        <v>0.42209354153929601</v>
      </c>
      <c r="I112" s="17">
        <v>0.31982169310098901</v>
      </c>
      <c r="J112" s="17">
        <v>0.27417299917416799</v>
      </c>
      <c r="K112" s="17">
        <v>0.25540537208138397</v>
      </c>
      <c r="L112" s="17">
        <v>0.182455147466139</v>
      </c>
      <c r="M112" s="17"/>
      <c r="N112" s="17">
        <v>0.265454020717725</v>
      </c>
      <c r="O112" s="17">
        <v>0.28691443077401202</v>
      </c>
      <c r="P112" s="17">
        <v>0.31731533960120001</v>
      </c>
      <c r="Q112" s="17">
        <v>0.26508654382621599</v>
      </c>
      <c r="R112" s="17">
        <v>0.28116527777303602</v>
      </c>
      <c r="S112" s="17"/>
      <c r="T112" s="17">
        <v>0.33928838302674003</v>
      </c>
      <c r="U112" s="17">
        <v>0.26698329734507897</v>
      </c>
    </row>
    <row r="113" spans="2:21" x14ac:dyDescent="0.5">
      <c r="B113" t="s">
        <v>100</v>
      </c>
      <c r="C113" s="17">
        <v>3.3913294536751099E-2</v>
      </c>
      <c r="D113" s="17">
        <v>4.3666740416500899E-2</v>
      </c>
      <c r="E113" s="17">
        <v>2.5100580947797501E-2</v>
      </c>
      <c r="F113" s="17"/>
      <c r="G113" s="17">
        <v>1.57346626171639E-2</v>
      </c>
      <c r="H113" s="17">
        <v>6.9291225866510001E-2</v>
      </c>
      <c r="I113" s="17">
        <v>5.7364326884914697E-2</v>
      </c>
      <c r="J113" s="17">
        <v>7.0515628633497404E-2</v>
      </c>
      <c r="K113" s="17">
        <v>6.6541092367924702E-3</v>
      </c>
      <c r="L113" s="17">
        <v>2.9548609578134702E-3</v>
      </c>
      <c r="M113" s="17"/>
      <c r="N113" s="17">
        <v>2.7827041677098902E-2</v>
      </c>
      <c r="O113" s="17">
        <v>5.6948638112271903E-2</v>
      </c>
      <c r="P113" s="17">
        <v>5.4249866287073699E-2</v>
      </c>
      <c r="Q113" s="17">
        <v>7.57690986938342E-3</v>
      </c>
      <c r="R113" s="17">
        <v>2.63652465947442E-2</v>
      </c>
      <c r="S113" s="17"/>
      <c r="T113" s="17">
        <v>7.6372447151374895E-2</v>
      </c>
      <c r="U113" s="17">
        <v>2.3219094002893199E-2</v>
      </c>
    </row>
    <row r="114" spans="2:21" x14ac:dyDescent="0.5">
      <c r="B114" t="s">
        <v>101</v>
      </c>
      <c r="C114" s="17">
        <v>1.44571524023178E-2</v>
      </c>
      <c r="D114" s="17">
        <v>1.5251664370415301E-2</v>
      </c>
      <c r="E114" s="17">
        <v>1.38308042818807E-2</v>
      </c>
      <c r="F114" s="17"/>
      <c r="G114" s="17">
        <v>2.6190798598023101E-2</v>
      </c>
      <c r="H114" s="17">
        <v>0</v>
      </c>
      <c r="I114" s="17">
        <v>0</v>
      </c>
      <c r="J114" s="17">
        <v>2.2949146081753899E-2</v>
      </c>
      <c r="K114" s="17">
        <v>2.6199247199594801E-2</v>
      </c>
      <c r="L114" s="17">
        <v>1.2095048787239099E-2</v>
      </c>
      <c r="M114" s="17"/>
      <c r="N114" s="17">
        <v>2.6893540626692601E-2</v>
      </c>
      <c r="O114" s="17">
        <v>1.4037957946094101E-2</v>
      </c>
      <c r="P114" s="17">
        <v>1.7633590159119701E-2</v>
      </c>
      <c r="Q114" s="17">
        <v>4.4316329175117103E-3</v>
      </c>
      <c r="R114" s="17">
        <v>0</v>
      </c>
      <c r="S114" s="17"/>
      <c r="T114" s="17">
        <v>1.6874592900834599E-2</v>
      </c>
      <c r="U114" s="17">
        <v>1.3848270880247499E-2</v>
      </c>
    </row>
    <row r="115" spans="2:21" x14ac:dyDescent="0.5">
      <c r="B115" t="s">
        <v>44</v>
      </c>
      <c r="C115" s="17">
        <v>7.8713781966165098E-4</v>
      </c>
      <c r="D115" s="17">
        <v>0</v>
      </c>
      <c r="E115" s="17">
        <v>1.5259376038441999E-3</v>
      </c>
      <c r="F115" s="17"/>
      <c r="G115" s="17">
        <v>0</v>
      </c>
      <c r="H115" s="17">
        <v>0</v>
      </c>
      <c r="I115" s="17">
        <v>0</v>
      </c>
      <c r="J115" s="17">
        <v>0</v>
      </c>
      <c r="K115" s="17">
        <v>0</v>
      </c>
      <c r="L115" s="17">
        <v>2.8308143927815999E-3</v>
      </c>
      <c r="M115" s="17"/>
      <c r="N115" s="17">
        <v>0</v>
      </c>
      <c r="O115" s="17">
        <v>0</v>
      </c>
      <c r="P115" s="17">
        <v>0</v>
      </c>
      <c r="Q115" s="17">
        <v>0</v>
      </c>
      <c r="R115" s="17">
        <v>7.2472216122235599E-3</v>
      </c>
      <c r="S115" s="17"/>
      <c r="T115" s="17">
        <v>0</v>
      </c>
      <c r="U115" s="17">
        <v>9.8539447748166803E-4</v>
      </c>
    </row>
    <row r="116" spans="2:21" x14ac:dyDescent="0.5">
      <c r="C116" s="17"/>
      <c r="D116" s="17"/>
      <c r="E116" s="17"/>
      <c r="F116" s="17"/>
      <c r="G116" s="17"/>
      <c r="H116" s="17"/>
      <c r="I116" s="17"/>
      <c r="J116" s="17"/>
      <c r="K116" s="17"/>
      <c r="L116" s="17"/>
      <c r="M116" s="17"/>
      <c r="N116" s="17"/>
      <c r="O116" s="17"/>
      <c r="P116" s="17"/>
      <c r="Q116" s="17"/>
      <c r="R116" s="17"/>
      <c r="S116" s="17"/>
      <c r="T116" s="17"/>
      <c r="U116" s="17"/>
    </row>
    <row r="117" spans="2:21" x14ac:dyDescent="0.5">
      <c r="B117" s="6" t="s">
        <v>106</v>
      </c>
      <c r="C117" s="17"/>
      <c r="D117" s="17"/>
      <c r="E117" s="17"/>
      <c r="F117" s="17"/>
      <c r="G117" s="17"/>
      <c r="H117" s="17"/>
      <c r="I117" s="17"/>
      <c r="J117" s="17"/>
      <c r="K117" s="17"/>
      <c r="L117" s="17"/>
      <c r="M117" s="17"/>
      <c r="N117" s="17"/>
      <c r="O117" s="17"/>
      <c r="P117" s="17"/>
      <c r="Q117" s="17"/>
      <c r="R117" s="17"/>
      <c r="S117" s="17"/>
      <c r="T117" s="17"/>
      <c r="U117" s="17"/>
    </row>
    <row r="118" spans="2:21" x14ac:dyDescent="0.5">
      <c r="B118" s="24" t="s">
        <v>46</v>
      </c>
      <c r="C118" s="17"/>
      <c r="D118" s="17"/>
      <c r="E118" s="17"/>
      <c r="F118" s="17"/>
      <c r="G118" s="17"/>
      <c r="H118" s="17"/>
      <c r="I118" s="17"/>
      <c r="J118" s="17"/>
      <c r="K118" s="17"/>
      <c r="L118" s="17"/>
      <c r="M118" s="17"/>
      <c r="N118" s="17"/>
      <c r="O118" s="17"/>
      <c r="P118" s="17"/>
      <c r="Q118" s="17"/>
      <c r="R118" s="17"/>
      <c r="S118" s="17"/>
      <c r="T118" s="17"/>
      <c r="U118" s="17"/>
    </row>
    <row r="119" spans="2:21" x14ac:dyDescent="0.5">
      <c r="B119" t="s">
        <v>103</v>
      </c>
      <c r="C119" s="17">
        <v>0.178205877130312</v>
      </c>
      <c r="D119" s="17">
        <v>0.24984523591837399</v>
      </c>
      <c r="E119" s="17">
        <v>0.10917625699049199</v>
      </c>
      <c r="F119" s="17"/>
      <c r="G119" s="17">
        <v>0.27042586304208999</v>
      </c>
      <c r="H119" s="17">
        <v>0.29806080849245198</v>
      </c>
      <c r="I119" s="17">
        <v>0.28156150631189197</v>
      </c>
      <c r="J119" s="17">
        <v>0.20280646528514101</v>
      </c>
      <c r="K119" s="17">
        <v>0.100097516339592</v>
      </c>
      <c r="L119" s="17">
        <v>7.3432518520985798E-2</v>
      </c>
      <c r="M119" s="17"/>
      <c r="N119" s="17">
        <v>0.12878421736718501</v>
      </c>
      <c r="O119" s="17">
        <v>0.25166460676115798</v>
      </c>
      <c r="P119" s="17">
        <v>0.17899353036555199</v>
      </c>
      <c r="Q119" s="17">
        <v>0.16878470544548599</v>
      </c>
      <c r="R119" s="17">
        <v>0.18683236398699701</v>
      </c>
      <c r="S119" s="17"/>
      <c r="T119" s="17">
        <v>0.273033808395311</v>
      </c>
      <c r="U119" s="17">
        <v>0.15432153534037399</v>
      </c>
    </row>
    <row r="120" spans="2:21" x14ac:dyDescent="0.5">
      <c r="B120" t="s">
        <v>104</v>
      </c>
      <c r="C120" s="17">
        <v>0.52104345010942998</v>
      </c>
      <c r="D120" s="17">
        <v>0.52076959156725</v>
      </c>
      <c r="E120" s="17">
        <v>0.52129474596886305</v>
      </c>
      <c r="F120" s="17"/>
      <c r="G120" s="17">
        <v>0.472037879276404</v>
      </c>
      <c r="H120" s="17">
        <v>0.57949852478636799</v>
      </c>
      <c r="I120" s="17">
        <v>0.47074625931964398</v>
      </c>
      <c r="J120" s="17">
        <v>0.56693564626161397</v>
      </c>
      <c r="K120" s="17">
        <v>0.54298779989327906</v>
      </c>
      <c r="L120" s="17">
        <v>0.49128101438372201</v>
      </c>
      <c r="M120" s="17"/>
      <c r="N120" s="17">
        <v>0.53458105824077595</v>
      </c>
      <c r="O120" s="17">
        <v>0.50539165137840703</v>
      </c>
      <c r="P120" s="17">
        <v>0.531026785351012</v>
      </c>
      <c r="Q120" s="17">
        <v>0.49684077670605897</v>
      </c>
      <c r="R120" s="17">
        <v>0.54887411046418799</v>
      </c>
      <c r="S120" s="17"/>
      <c r="T120" s="17">
        <v>0.50905004093780404</v>
      </c>
      <c r="U120" s="17">
        <v>0.52406423396562496</v>
      </c>
    </row>
    <row r="121" spans="2:21" x14ac:dyDescent="0.5">
      <c r="B121" t="s">
        <v>105</v>
      </c>
      <c r="C121" s="17">
        <v>0.28726073330532098</v>
      </c>
      <c r="D121" s="17">
        <v>0.224937147622018</v>
      </c>
      <c r="E121" s="17">
        <v>0.34751759170753099</v>
      </c>
      <c r="F121" s="17"/>
      <c r="G121" s="17">
        <v>0.226802364476068</v>
      </c>
      <c r="H121" s="17">
        <v>0.116984785580086</v>
      </c>
      <c r="I121" s="17">
        <v>0.240091482893178</v>
      </c>
      <c r="J121" s="17">
        <v>0.22164838025641001</v>
      </c>
      <c r="K121" s="17">
        <v>0.34508624521333398</v>
      </c>
      <c r="L121" s="17">
        <v>0.41577118441690702</v>
      </c>
      <c r="M121" s="17"/>
      <c r="N121" s="17">
        <v>0.32217754243962599</v>
      </c>
      <c r="O121" s="17">
        <v>0.233054282453561</v>
      </c>
      <c r="P121" s="17">
        <v>0.27638254312272698</v>
      </c>
      <c r="Q121" s="17">
        <v>0.32422273513259797</v>
      </c>
      <c r="R121" s="17">
        <v>0.23984140902491399</v>
      </c>
      <c r="S121" s="17"/>
      <c r="T121" s="17">
        <v>0.210699054362807</v>
      </c>
      <c r="U121" s="17">
        <v>0.30654434820106702</v>
      </c>
    </row>
    <row r="122" spans="2:21" x14ac:dyDescent="0.5">
      <c r="B122" t="s">
        <v>65</v>
      </c>
      <c r="C122" s="17">
        <v>1.34899394549372E-2</v>
      </c>
      <c r="D122" s="17">
        <v>4.44802489235719E-3</v>
      </c>
      <c r="E122" s="17">
        <v>2.2011405333114201E-2</v>
      </c>
      <c r="F122" s="17"/>
      <c r="G122" s="17">
        <v>3.07338932054389E-2</v>
      </c>
      <c r="H122" s="17">
        <v>5.4558811410938901E-3</v>
      </c>
      <c r="I122" s="17">
        <v>7.6007514752862099E-3</v>
      </c>
      <c r="J122" s="17">
        <v>8.6095081968358498E-3</v>
      </c>
      <c r="K122" s="17">
        <v>1.18284385537957E-2</v>
      </c>
      <c r="L122" s="17">
        <v>1.9515282678385201E-2</v>
      </c>
      <c r="M122" s="17"/>
      <c r="N122" s="17">
        <v>1.4457181952412799E-2</v>
      </c>
      <c r="O122" s="17">
        <v>9.8894594068731599E-3</v>
      </c>
      <c r="P122" s="17">
        <v>1.35971411607101E-2</v>
      </c>
      <c r="Q122" s="17">
        <v>1.01517827158569E-2</v>
      </c>
      <c r="R122" s="17">
        <v>2.4452116523901099E-2</v>
      </c>
      <c r="S122" s="17"/>
      <c r="T122" s="17">
        <v>7.2170963040781499E-3</v>
      </c>
      <c r="U122" s="17">
        <v>1.50698824929342E-2</v>
      </c>
    </row>
    <row r="123" spans="2:21" x14ac:dyDescent="0.5">
      <c r="C123" s="17"/>
      <c r="D123" s="17"/>
      <c r="E123" s="17"/>
      <c r="F123" s="17"/>
      <c r="G123" s="17"/>
      <c r="H123" s="17"/>
      <c r="I123" s="17"/>
      <c r="J123" s="17"/>
      <c r="K123" s="17"/>
      <c r="L123" s="17"/>
      <c r="M123" s="17"/>
      <c r="N123" s="17"/>
      <c r="O123" s="17"/>
      <c r="P123" s="17"/>
      <c r="Q123" s="17"/>
      <c r="R123" s="17"/>
      <c r="S123" s="17"/>
      <c r="T123" s="17"/>
      <c r="U123" s="17"/>
    </row>
    <row r="124" spans="2:21" x14ac:dyDescent="0.5">
      <c r="B124" s="6" t="s">
        <v>121</v>
      </c>
      <c r="C124" s="17"/>
      <c r="D124" s="17"/>
      <c r="E124" s="17"/>
      <c r="F124" s="17"/>
      <c r="G124" s="17"/>
      <c r="H124" s="17"/>
      <c r="I124" s="17"/>
      <c r="J124" s="17"/>
      <c r="K124" s="17"/>
      <c r="L124" s="17"/>
      <c r="M124" s="17"/>
      <c r="N124" s="17"/>
      <c r="O124" s="17"/>
      <c r="P124" s="17"/>
      <c r="Q124" s="17"/>
      <c r="R124" s="17"/>
      <c r="S124" s="17"/>
      <c r="T124" s="17"/>
      <c r="U124" s="17"/>
    </row>
    <row r="125" spans="2:21" x14ac:dyDescent="0.5">
      <c r="B125" s="24" t="s">
        <v>46</v>
      </c>
      <c r="C125" s="17"/>
      <c r="D125" s="17"/>
      <c r="E125" s="17"/>
      <c r="F125" s="17"/>
      <c r="G125" s="17"/>
      <c r="H125" s="17"/>
      <c r="I125" s="17"/>
      <c r="J125" s="17"/>
      <c r="K125" s="17"/>
      <c r="L125" s="17"/>
      <c r="M125" s="17"/>
      <c r="N125" s="17"/>
      <c r="O125" s="17"/>
      <c r="P125" s="17"/>
      <c r="Q125" s="17"/>
      <c r="R125" s="17"/>
      <c r="S125" s="17"/>
      <c r="T125" s="17"/>
      <c r="U125" s="17"/>
    </row>
    <row r="126" spans="2:21" x14ac:dyDescent="0.5">
      <c r="B126" t="s">
        <v>107</v>
      </c>
      <c r="C126" s="17">
        <v>0.87114291140241296</v>
      </c>
      <c r="D126" s="17">
        <v>0.86980768660319197</v>
      </c>
      <c r="E126" s="17">
        <v>0.87137714042995795</v>
      </c>
      <c r="F126" s="17"/>
      <c r="G126" s="17">
        <v>0.80970292978742198</v>
      </c>
      <c r="H126" s="17">
        <v>0.88217702278608101</v>
      </c>
      <c r="I126" s="17">
        <v>0.84442224592703696</v>
      </c>
      <c r="J126" s="17">
        <v>0.89890222125709196</v>
      </c>
      <c r="K126" s="17">
        <v>0.87215316369715701</v>
      </c>
      <c r="L126" s="17">
        <v>0.87929078728143495</v>
      </c>
      <c r="M126" s="17"/>
      <c r="N126" s="17">
        <v>0.88084832104895505</v>
      </c>
      <c r="O126" s="17">
        <v>0.88584334587954305</v>
      </c>
      <c r="P126" s="17">
        <v>0.86470872713064195</v>
      </c>
      <c r="Q126" s="17">
        <v>0.84294456735462997</v>
      </c>
      <c r="R126" s="17">
        <v>0.89235748791104796</v>
      </c>
      <c r="S126" s="17"/>
      <c r="T126" s="17">
        <v>0.86836546023614603</v>
      </c>
      <c r="U126" s="17">
        <v>0.87184246892808104</v>
      </c>
    </row>
    <row r="127" spans="2:21" x14ac:dyDescent="0.5">
      <c r="B127" t="s">
        <v>108</v>
      </c>
      <c r="C127" s="17">
        <v>0.76113091756601903</v>
      </c>
      <c r="D127" s="17">
        <v>0.73193379243299805</v>
      </c>
      <c r="E127" s="17">
        <v>0.79040748615525003</v>
      </c>
      <c r="F127" s="17"/>
      <c r="G127" s="17">
        <v>0.87449433484542505</v>
      </c>
      <c r="H127" s="17">
        <v>0.88647224804482705</v>
      </c>
      <c r="I127" s="17">
        <v>0.80563753069351396</v>
      </c>
      <c r="J127" s="17">
        <v>0.79205359711838297</v>
      </c>
      <c r="K127" s="17">
        <v>0.74676603658032203</v>
      </c>
      <c r="L127" s="17">
        <v>0.63487939340619304</v>
      </c>
      <c r="M127" s="17"/>
      <c r="N127" s="17">
        <v>0.74075873502242395</v>
      </c>
      <c r="O127" s="17">
        <v>0.78269507114301695</v>
      </c>
      <c r="P127" s="17">
        <v>0.80409820790880104</v>
      </c>
      <c r="Q127" s="17">
        <v>0.70543243059143901</v>
      </c>
      <c r="R127" s="17">
        <v>0.81249133348026903</v>
      </c>
      <c r="S127" s="17"/>
      <c r="T127" s="17">
        <v>0.77367879733879896</v>
      </c>
      <c r="U127" s="17">
        <v>0.757970479019758</v>
      </c>
    </row>
    <row r="128" spans="2:21" x14ac:dyDescent="0.5">
      <c r="B128" t="s">
        <v>109</v>
      </c>
      <c r="C128" s="17">
        <v>0.72562493282929996</v>
      </c>
      <c r="D128" s="17">
        <v>0.71676383915642095</v>
      </c>
      <c r="E128" s="17">
        <v>0.73359757926167402</v>
      </c>
      <c r="F128" s="17"/>
      <c r="G128" s="17">
        <v>0.80719550846868204</v>
      </c>
      <c r="H128" s="17">
        <v>0.77805546445877805</v>
      </c>
      <c r="I128" s="17">
        <v>0.80528238261998197</v>
      </c>
      <c r="J128" s="17">
        <v>0.75996779402523296</v>
      </c>
      <c r="K128" s="17">
        <v>0.70648892600674795</v>
      </c>
      <c r="L128" s="17">
        <v>0.62347355954744399</v>
      </c>
      <c r="M128" s="17"/>
      <c r="N128" s="17">
        <v>0.73097274087198705</v>
      </c>
      <c r="O128" s="17">
        <v>0.69416736272898405</v>
      </c>
      <c r="P128" s="17">
        <v>0.74069253227812704</v>
      </c>
      <c r="Q128" s="17">
        <v>0.71714353986226798</v>
      </c>
      <c r="R128" s="17">
        <v>0.75941442072173204</v>
      </c>
      <c r="S128" s="17"/>
      <c r="T128" s="17">
        <v>0.74224907598444301</v>
      </c>
      <c r="U128" s="17">
        <v>0.72143780450344097</v>
      </c>
    </row>
    <row r="129" spans="2:21" x14ac:dyDescent="0.5">
      <c r="B129" t="s">
        <v>110</v>
      </c>
      <c r="C129" s="17">
        <v>0.63877394172861501</v>
      </c>
      <c r="D129" s="17">
        <v>0.65755411760037497</v>
      </c>
      <c r="E129" s="17">
        <v>0.61846677084536905</v>
      </c>
      <c r="F129" s="17"/>
      <c r="G129" s="17">
        <v>0.52028842653749696</v>
      </c>
      <c r="H129" s="17">
        <v>0.65240271082733003</v>
      </c>
      <c r="I129" s="17">
        <v>0.63653491265191398</v>
      </c>
      <c r="J129" s="17">
        <v>0.64386995923561396</v>
      </c>
      <c r="K129" s="17">
        <v>0.71171675861418704</v>
      </c>
      <c r="L129" s="17">
        <v>0.61979795529330395</v>
      </c>
      <c r="M129" s="17"/>
      <c r="N129" s="17">
        <v>0.643539732878875</v>
      </c>
      <c r="O129" s="17">
        <v>0.60939690204671304</v>
      </c>
      <c r="P129" s="17">
        <v>0.65615057872084004</v>
      </c>
      <c r="Q129" s="17">
        <v>0.63003970176442403</v>
      </c>
      <c r="R129" s="17">
        <v>0.66659082244887902</v>
      </c>
      <c r="S129" s="17"/>
      <c r="T129" s="17">
        <v>0.69344924151961496</v>
      </c>
      <c r="U129" s="17">
        <v>0.62500285624509599</v>
      </c>
    </row>
    <row r="130" spans="2:21" x14ac:dyDescent="0.5">
      <c r="B130" t="s">
        <v>111</v>
      </c>
      <c r="C130" s="17">
        <v>0.63740362684755003</v>
      </c>
      <c r="D130" s="17">
        <v>0.66054705184361995</v>
      </c>
      <c r="E130" s="17">
        <v>0.61688090240416404</v>
      </c>
      <c r="F130" s="17"/>
      <c r="G130" s="17">
        <v>0.59880957859584805</v>
      </c>
      <c r="H130" s="17">
        <v>0.69947805294369003</v>
      </c>
      <c r="I130" s="17">
        <v>0.59279854673452503</v>
      </c>
      <c r="J130" s="17">
        <v>0.62336369031501704</v>
      </c>
      <c r="K130" s="17">
        <v>0.72707934368435501</v>
      </c>
      <c r="L130" s="17">
        <v>0.59810753510537096</v>
      </c>
      <c r="M130" s="17"/>
      <c r="N130" s="17">
        <v>0.64161030238641703</v>
      </c>
      <c r="O130" s="17">
        <v>0.59039829018716306</v>
      </c>
      <c r="P130" s="17">
        <v>0.669401518582463</v>
      </c>
      <c r="Q130" s="17">
        <v>0.63271117966164003</v>
      </c>
      <c r="R130" s="17">
        <v>0.66300894128298105</v>
      </c>
      <c r="S130" s="17"/>
      <c r="T130" s="17">
        <v>0.67968519634657099</v>
      </c>
      <c r="U130" s="17">
        <v>0.62675415423059</v>
      </c>
    </row>
    <row r="131" spans="2:21" x14ac:dyDescent="0.5">
      <c r="B131" t="s">
        <v>112</v>
      </c>
      <c r="C131" s="17">
        <v>0.62694530519487501</v>
      </c>
      <c r="D131" s="17">
        <v>0.56214222383656398</v>
      </c>
      <c r="E131" s="17">
        <v>0.69029609062750896</v>
      </c>
      <c r="F131" s="17"/>
      <c r="G131" s="17">
        <v>0.65132803209824797</v>
      </c>
      <c r="H131" s="17">
        <v>0.60481585879073596</v>
      </c>
      <c r="I131" s="17">
        <v>0.61267838492757698</v>
      </c>
      <c r="J131" s="17">
        <v>0.70382117959798396</v>
      </c>
      <c r="K131" s="17">
        <v>0.63276658791082896</v>
      </c>
      <c r="L131" s="17">
        <v>0.58130936254417298</v>
      </c>
      <c r="M131" s="17"/>
      <c r="N131" s="17">
        <v>0.67265157620437599</v>
      </c>
      <c r="O131" s="17">
        <v>0.56411484050088501</v>
      </c>
      <c r="P131" s="17">
        <v>0.65428805781277499</v>
      </c>
      <c r="Q131" s="17">
        <v>0.59168948661736298</v>
      </c>
      <c r="R131" s="17">
        <v>0.65188627030193602</v>
      </c>
      <c r="S131" s="17"/>
      <c r="T131" s="17">
        <v>0.62654808737586598</v>
      </c>
      <c r="U131" s="17">
        <v>0.62704535257572303</v>
      </c>
    </row>
    <row r="132" spans="2:21" x14ac:dyDescent="0.5">
      <c r="B132" t="s">
        <v>113</v>
      </c>
      <c r="C132" s="17">
        <v>0.53086657313496699</v>
      </c>
      <c r="D132" s="17">
        <v>0.58244043072771901</v>
      </c>
      <c r="E132" s="17">
        <v>0.479191670530143</v>
      </c>
      <c r="F132" s="17"/>
      <c r="G132" s="17">
        <v>0.81170838022311498</v>
      </c>
      <c r="H132" s="17">
        <v>0.76731026134065095</v>
      </c>
      <c r="I132" s="17">
        <v>0.66029266008834697</v>
      </c>
      <c r="J132" s="17">
        <v>0.57029731858380295</v>
      </c>
      <c r="K132" s="17">
        <v>0.419512750579843</v>
      </c>
      <c r="L132" s="17">
        <v>0.31412701820539202</v>
      </c>
      <c r="M132" s="17"/>
      <c r="N132" s="17">
        <v>0.52480960510785302</v>
      </c>
      <c r="O132" s="17">
        <v>0.54025192797860599</v>
      </c>
      <c r="P132" s="17">
        <v>0.60764202347785601</v>
      </c>
      <c r="Q132" s="17">
        <v>0.45482435195318699</v>
      </c>
      <c r="R132" s="17">
        <v>0.55027622285505795</v>
      </c>
      <c r="S132" s="17"/>
      <c r="T132" s="17">
        <v>0.57969104587697295</v>
      </c>
      <c r="U132" s="17">
        <v>0.51856913735705501</v>
      </c>
    </row>
    <row r="133" spans="2:21" x14ac:dyDescent="0.5">
      <c r="B133" t="s">
        <v>114</v>
      </c>
      <c r="C133" s="17">
        <v>0.46709316885444202</v>
      </c>
      <c r="D133" s="17">
        <v>0.48789772304828299</v>
      </c>
      <c r="E133" s="17">
        <v>0.44951237007822498</v>
      </c>
      <c r="F133" s="17"/>
      <c r="G133" s="17">
        <v>0.52041778336651301</v>
      </c>
      <c r="H133" s="17">
        <v>0.54346437689590898</v>
      </c>
      <c r="I133" s="17">
        <v>0.45252408474817601</v>
      </c>
      <c r="J133" s="17">
        <v>0.457683839973617</v>
      </c>
      <c r="K133" s="17">
        <v>0.43103871089925999</v>
      </c>
      <c r="L133" s="17">
        <v>0.45368712810156198</v>
      </c>
      <c r="M133" s="17"/>
      <c r="N133" s="17">
        <v>0.47895478964644</v>
      </c>
      <c r="O133" s="17">
        <v>0.47143238107805702</v>
      </c>
      <c r="P133" s="17">
        <v>0.44098858403007102</v>
      </c>
      <c r="Q133" s="17">
        <v>0.45096950926629897</v>
      </c>
      <c r="R133" s="17">
        <v>0.51184022935709494</v>
      </c>
      <c r="S133" s="17"/>
      <c r="T133" s="17">
        <v>0.53863219120248396</v>
      </c>
      <c r="U133" s="17">
        <v>0.44907461210343902</v>
      </c>
    </row>
    <row r="134" spans="2:21" x14ac:dyDescent="0.5">
      <c r="B134" t="s">
        <v>115</v>
      </c>
      <c r="C134" s="17">
        <v>0.44237462332939198</v>
      </c>
      <c r="D134" s="17">
        <v>0.453625791914535</v>
      </c>
      <c r="E134" s="17">
        <v>0.43139430517197402</v>
      </c>
      <c r="F134" s="17"/>
      <c r="G134" s="17">
        <v>0.75660605472263498</v>
      </c>
      <c r="H134" s="17">
        <v>0.74047297833185199</v>
      </c>
      <c r="I134" s="17">
        <v>0.50919144007047301</v>
      </c>
      <c r="J134" s="17">
        <v>0.44482267533394698</v>
      </c>
      <c r="K134" s="17">
        <v>0.35218463525292198</v>
      </c>
      <c r="L134" s="17">
        <v>0.23346843999403999</v>
      </c>
      <c r="M134" s="17"/>
      <c r="N134" s="17">
        <v>0.39881114379166399</v>
      </c>
      <c r="O134" s="17">
        <v>0.44885605095384701</v>
      </c>
      <c r="P134" s="17">
        <v>0.52402192565971795</v>
      </c>
      <c r="Q134" s="17">
        <v>0.38044188140436602</v>
      </c>
      <c r="R134" s="17">
        <v>0.52072384536643201</v>
      </c>
      <c r="S134" s="17"/>
      <c r="T134" s="17">
        <v>0.51437858361676603</v>
      </c>
      <c r="U134" s="17">
        <v>0.42423896250888199</v>
      </c>
    </row>
    <row r="135" spans="2:21" x14ac:dyDescent="0.5">
      <c r="B135" t="s">
        <v>116</v>
      </c>
      <c r="C135" s="17">
        <v>0.39832480286968602</v>
      </c>
      <c r="D135" s="17">
        <v>0.42277298467782198</v>
      </c>
      <c r="E135" s="17">
        <v>0.37295808396256902</v>
      </c>
      <c r="F135" s="17"/>
      <c r="G135" s="17">
        <v>0.61729364115458496</v>
      </c>
      <c r="H135" s="17">
        <v>0.61774495648114403</v>
      </c>
      <c r="I135" s="17">
        <v>0.488884396704174</v>
      </c>
      <c r="J135" s="17">
        <v>0.48198218468497001</v>
      </c>
      <c r="K135" s="17">
        <v>0.30551749379206</v>
      </c>
      <c r="L135" s="17">
        <v>0.186808066912172</v>
      </c>
      <c r="M135" s="17"/>
      <c r="N135" s="17">
        <v>0.39882170168766201</v>
      </c>
      <c r="O135" s="17">
        <v>0.40400583557407499</v>
      </c>
      <c r="P135" s="17">
        <v>0.429323378165265</v>
      </c>
      <c r="Q135" s="17">
        <v>0.354657797372882</v>
      </c>
      <c r="R135" s="17">
        <v>0.42300731850798501</v>
      </c>
      <c r="S135" s="17"/>
      <c r="T135" s="17">
        <v>0.45811735168156897</v>
      </c>
      <c r="U135" s="17">
        <v>0.38326483421631902</v>
      </c>
    </row>
    <row r="136" spans="2:21" x14ac:dyDescent="0.5">
      <c r="B136" t="s">
        <v>117</v>
      </c>
      <c r="C136" s="17">
        <v>0.31097540369051901</v>
      </c>
      <c r="D136" s="17">
        <v>0.301297499637805</v>
      </c>
      <c r="E136" s="17">
        <v>0.32043345221729502</v>
      </c>
      <c r="F136" s="17"/>
      <c r="G136" s="17">
        <v>0.37236730351379099</v>
      </c>
      <c r="H136" s="17">
        <v>0.34577638281703299</v>
      </c>
      <c r="I136" s="17">
        <v>0.347509160158053</v>
      </c>
      <c r="J136" s="17">
        <v>0.35166562368223397</v>
      </c>
      <c r="K136" s="17">
        <v>0.31603076907093303</v>
      </c>
      <c r="L136" s="17">
        <v>0.226453048967212</v>
      </c>
      <c r="M136" s="17"/>
      <c r="N136" s="17">
        <v>0.29819120971987501</v>
      </c>
      <c r="O136" s="17">
        <v>0.294766288838474</v>
      </c>
      <c r="P136" s="17">
        <v>0.39111946690001798</v>
      </c>
      <c r="Q136" s="17">
        <v>0.27537138475992101</v>
      </c>
      <c r="R136" s="17">
        <v>0.30100326864496901</v>
      </c>
      <c r="S136" s="17"/>
      <c r="T136" s="17">
        <v>0.36320783297458098</v>
      </c>
      <c r="U136" s="17">
        <v>0.29781960479353498</v>
      </c>
    </row>
    <row r="137" spans="2:21" x14ac:dyDescent="0.5">
      <c r="B137" t="s">
        <v>118</v>
      </c>
      <c r="C137" s="17">
        <v>0.28613307415081302</v>
      </c>
      <c r="D137" s="17">
        <v>0.33034190400221503</v>
      </c>
      <c r="E137" s="17">
        <v>0.24512665947332599</v>
      </c>
      <c r="F137" s="17"/>
      <c r="G137" s="17">
        <v>0.32754523834791499</v>
      </c>
      <c r="H137" s="17">
        <v>0.41392752451953901</v>
      </c>
      <c r="I137" s="17">
        <v>0.309623899578718</v>
      </c>
      <c r="J137" s="17">
        <v>0.30359643630319599</v>
      </c>
      <c r="K137" s="17">
        <v>0.242729348173367</v>
      </c>
      <c r="L137" s="17">
        <v>0.21892412439658801</v>
      </c>
      <c r="M137" s="17"/>
      <c r="N137" s="17">
        <v>0.289747554076766</v>
      </c>
      <c r="O137" s="17">
        <v>0.28324044981831897</v>
      </c>
      <c r="P137" s="17">
        <v>0.28153212685391998</v>
      </c>
      <c r="Q137" s="17">
        <v>0.245755220469144</v>
      </c>
      <c r="R137" s="17">
        <v>0.37644942627660199</v>
      </c>
      <c r="S137" s="17"/>
      <c r="T137" s="17">
        <v>0.419979892562239</v>
      </c>
      <c r="U137" s="17">
        <v>0.25242103260579102</v>
      </c>
    </row>
    <row r="138" spans="2:21" x14ac:dyDescent="0.5">
      <c r="B138" t="s">
        <v>119</v>
      </c>
      <c r="C138" s="17">
        <v>7.4630733637694305E-2</v>
      </c>
      <c r="D138" s="17">
        <v>0.12669931713274099</v>
      </c>
      <c r="E138" s="17">
        <v>2.6751335886611501E-2</v>
      </c>
      <c r="F138" s="17"/>
      <c r="G138" s="17">
        <v>0.20132094754499499</v>
      </c>
      <c r="H138" s="17">
        <v>0.11723176673804001</v>
      </c>
      <c r="I138" s="17">
        <v>8.3075333514924396E-2</v>
      </c>
      <c r="J138" s="17">
        <v>0.105663521543173</v>
      </c>
      <c r="K138" s="17">
        <v>4.03886363463156E-2</v>
      </c>
      <c r="L138" s="17">
        <v>1.35365004082419E-2</v>
      </c>
      <c r="M138" s="17"/>
      <c r="N138" s="17">
        <v>7.6792000658293294E-2</v>
      </c>
      <c r="O138" s="17">
        <v>0.102437955291136</v>
      </c>
      <c r="P138" s="17">
        <v>6.4951763251695604E-2</v>
      </c>
      <c r="Q138" s="17">
        <v>4.4314121036145203E-2</v>
      </c>
      <c r="R138" s="17">
        <v>0.101341998003531</v>
      </c>
      <c r="S138" s="17"/>
      <c r="T138" s="17">
        <v>9.5151445938121304E-2</v>
      </c>
      <c r="U138" s="17">
        <v>6.9462175177985794E-2</v>
      </c>
    </row>
    <row r="139" spans="2:21" x14ac:dyDescent="0.5">
      <c r="B139" t="s">
        <v>120</v>
      </c>
      <c r="C139" s="17">
        <v>4.9706186320270802E-2</v>
      </c>
      <c r="D139" s="17">
        <v>6.4527577626975099E-2</v>
      </c>
      <c r="E139" s="17">
        <v>3.63000244985454E-2</v>
      </c>
      <c r="F139" s="17"/>
      <c r="G139" s="17">
        <v>7.9242924765924594E-2</v>
      </c>
      <c r="H139" s="17">
        <v>0.110531780550038</v>
      </c>
      <c r="I139" s="17">
        <v>4.42832279135177E-2</v>
      </c>
      <c r="J139" s="17">
        <v>6.6660010607884498E-2</v>
      </c>
      <c r="K139" s="17">
        <v>3.0589193815523202E-2</v>
      </c>
      <c r="L139" s="17">
        <v>1.6867738078656401E-2</v>
      </c>
      <c r="M139" s="17"/>
      <c r="N139" s="17">
        <v>5.0308571938483801E-2</v>
      </c>
      <c r="O139" s="17">
        <v>7.4704413768848302E-2</v>
      </c>
      <c r="P139" s="17">
        <v>4.7026562523615797E-2</v>
      </c>
      <c r="Q139" s="17">
        <v>3.8253412794037302E-2</v>
      </c>
      <c r="R139" s="17">
        <v>3.25277598234174E-2</v>
      </c>
      <c r="S139" s="17"/>
      <c r="T139" s="17">
        <v>0.10238956099199201</v>
      </c>
      <c r="U139" s="17">
        <v>3.64368076623061E-2</v>
      </c>
    </row>
    <row r="140" spans="2:21" x14ac:dyDescent="0.5">
      <c r="B140" t="s">
        <v>44</v>
      </c>
      <c r="C140" s="17">
        <v>8.2983742107433194E-3</v>
      </c>
      <c r="D140" s="17">
        <v>1.1299226340033599E-2</v>
      </c>
      <c r="E140" s="17">
        <v>5.5702417403386498E-3</v>
      </c>
      <c r="F140" s="17"/>
      <c r="G140" s="17">
        <v>0</v>
      </c>
      <c r="H140" s="17">
        <v>0</v>
      </c>
      <c r="I140" s="17">
        <v>9.4455283912426198E-3</v>
      </c>
      <c r="J140" s="17">
        <v>0</v>
      </c>
      <c r="K140" s="17">
        <v>1.35780663960404E-2</v>
      </c>
      <c r="L140" s="17">
        <v>1.62288296642592E-2</v>
      </c>
      <c r="M140" s="17"/>
      <c r="N140" s="17">
        <v>0</v>
      </c>
      <c r="O140" s="17">
        <v>1.4708410107125799E-2</v>
      </c>
      <c r="P140" s="17">
        <v>1.36938583761797E-2</v>
      </c>
      <c r="Q140" s="17">
        <v>4.9674276951553404E-3</v>
      </c>
      <c r="R140" s="17">
        <v>1.4494443224447101E-2</v>
      </c>
      <c r="S140" s="17"/>
      <c r="T140" s="17">
        <v>3.5463608975158699E-3</v>
      </c>
      <c r="U140" s="17">
        <v>9.4952653444988697E-3</v>
      </c>
    </row>
    <row r="141" spans="2:21" x14ac:dyDescent="0.5">
      <c r="C141" s="17"/>
      <c r="D141" s="17"/>
      <c r="E141" s="17"/>
      <c r="F141" s="17"/>
      <c r="G141" s="17"/>
      <c r="H141" s="17"/>
      <c r="I141" s="17"/>
      <c r="J141" s="17"/>
      <c r="K141" s="17"/>
      <c r="L141" s="17"/>
      <c r="M141" s="17"/>
      <c r="N141" s="17"/>
      <c r="O141" s="17"/>
      <c r="P141" s="17"/>
      <c r="Q141" s="17"/>
      <c r="R141" s="17"/>
      <c r="S141" s="17"/>
      <c r="T141" s="17"/>
      <c r="U141" s="17"/>
    </row>
    <row r="142" spans="2:21" x14ac:dyDescent="0.5">
      <c r="B142" s="6" t="s">
        <v>133</v>
      </c>
      <c r="C142" s="17"/>
      <c r="D142" s="17"/>
      <c r="E142" s="17"/>
      <c r="F142" s="17"/>
      <c r="G142" s="17"/>
      <c r="H142" s="17"/>
      <c r="I142" s="17"/>
      <c r="J142" s="17"/>
      <c r="K142" s="17"/>
      <c r="L142" s="17"/>
      <c r="M142" s="17"/>
      <c r="N142" s="17"/>
      <c r="O142" s="17"/>
      <c r="P142" s="17"/>
      <c r="Q142" s="17"/>
      <c r="R142" s="17"/>
      <c r="S142" s="17"/>
      <c r="T142" s="17"/>
      <c r="U142" s="17"/>
    </row>
    <row r="143" spans="2:21" x14ac:dyDescent="0.5">
      <c r="B143" s="24" t="s">
        <v>46</v>
      </c>
      <c r="C143" s="17"/>
      <c r="D143" s="17"/>
      <c r="E143" s="17"/>
      <c r="F143" s="17"/>
      <c r="G143" s="17"/>
      <c r="H143" s="17"/>
      <c r="I143" s="17"/>
      <c r="J143" s="17"/>
      <c r="K143" s="17"/>
      <c r="L143" s="17"/>
      <c r="M143" s="17"/>
      <c r="N143" s="17"/>
      <c r="O143" s="17"/>
      <c r="P143" s="17"/>
      <c r="Q143" s="17"/>
      <c r="R143" s="17"/>
      <c r="S143" s="17"/>
      <c r="T143" s="17"/>
      <c r="U143" s="17"/>
    </row>
    <row r="144" spans="2:21" x14ac:dyDescent="0.5">
      <c r="B144" t="s">
        <v>125</v>
      </c>
      <c r="C144" s="17">
        <v>0.19209848452493999</v>
      </c>
      <c r="D144" s="17">
        <v>0.17289027859911299</v>
      </c>
      <c r="E144" s="17">
        <v>0.20762398496759299</v>
      </c>
      <c r="F144" s="17"/>
      <c r="G144" s="17">
        <v>0.18483515947697399</v>
      </c>
      <c r="H144" s="17">
        <v>0.20481306316650399</v>
      </c>
      <c r="I144" s="17">
        <v>0.24564658478770299</v>
      </c>
      <c r="J144" s="17">
        <v>0.211297468972893</v>
      </c>
      <c r="K144" s="17">
        <v>0.15741623408855401</v>
      </c>
      <c r="L144" s="17">
        <v>0.16843854143429601</v>
      </c>
      <c r="M144" s="17"/>
      <c r="N144" s="17">
        <v>0.193407270338464</v>
      </c>
      <c r="O144" s="17">
        <v>0.20262212906844701</v>
      </c>
      <c r="P144" s="17">
        <v>0.136947121118388</v>
      </c>
      <c r="Q144" s="17">
        <v>0.202257657661607</v>
      </c>
      <c r="R144" s="17">
        <v>0.24899294406838399</v>
      </c>
      <c r="S144" s="17"/>
      <c r="T144" s="17">
        <v>0.202146003223797</v>
      </c>
      <c r="U144" s="17">
        <v>0.189567812732958</v>
      </c>
    </row>
    <row r="145" spans="2:21" x14ac:dyDescent="0.5">
      <c r="B145" t="s">
        <v>126</v>
      </c>
      <c r="C145" s="17">
        <v>0.51224050355262396</v>
      </c>
      <c r="D145" s="17">
        <v>0.52590147491412897</v>
      </c>
      <c r="E145" s="17">
        <v>0.501662051931419</v>
      </c>
      <c r="F145" s="17"/>
      <c r="G145" s="17">
        <v>0.52693753906076701</v>
      </c>
      <c r="H145" s="17">
        <v>0.541919739359222</v>
      </c>
      <c r="I145" s="17">
        <v>0.44369646033494597</v>
      </c>
      <c r="J145" s="17">
        <v>0.48400978898325803</v>
      </c>
      <c r="K145" s="17">
        <v>0.51604588383926797</v>
      </c>
      <c r="L145" s="17">
        <v>0.54819725594219304</v>
      </c>
      <c r="M145" s="17"/>
      <c r="N145" s="17">
        <v>0.49593062129954602</v>
      </c>
      <c r="O145" s="17">
        <v>0.56003332490194302</v>
      </c>
      <c r="P145" s="17">
        <v>0.52134171827282505</v>
      </c>
      <c r="Q145" s="17">
        <v>0.49856119105857799</v>
      </c>
      <c r="R145" s="17">
        <v>0.47911450362173302</v>
      </c>
      <c r="S145" s="17"/>
      <c r="T145" s="17">
        <v>0.55556632883037604</v>
      </c>
      <c r="U145" s="17">
        <v>0.50132801389413795</v>
      </c>
    </row>
    <row r="146" spans="2:21" x14ac:dyDescent="0.5">
      <c r="B146" t="s">
        <v>127</v>
      </c>
      <c r="C146" s="17">
        <v>0.14990442385463601</v>
      </c>
      <c r="D146" s="17">
        <v>0.144981421125743</v>
      </c>
      <c r="E146" s="17">
        <v>0.15356186754027101</v>
      </c>
      <c r="F146" s="17"/>
      <c r="G146" s="17">
        <v>0.14910250616819501</v>
      </c>
      <c r="H146" s="17">
        <v>0.148122566914306</v>
      </c>
      <c r="I146" s="17">
        <v>0.18454955350536401</v>
      </c>
      <c r="J146" s="17">
        <v>0.120135514951086</v>
      </c>
      <c r="K146" s="17">
        <v>0.18823062866104501</v>
      </c>
      <c r="L146" s="17">
        <v>0.12850109697669801</v>
      </c>
      <c r="M146" s="17"/>
      <c r="N146" s="17">
        <v>0.130717101667121</v>
      </c>
      <c r="O146" s="17">
        <v>0.129016236658514</v>
      </c>
      <c r="P146" s="17">
        <v>0.19874567759053299</v>
      </c>
      <c r="Q146" s="17">
        <v>0.14533422915834199</v>
      </c>
      <c r="R146" s="17">
        <v>0.15537697320487201</v>
      </c>
      <c r="S146" s="17"/>
      <c r="T146" s="17">
        <v>0.11671783155547499</v>
      </c>
      <c r="U146" s="17">
        <v>0.15826314161577101</v>
      </c>
    </row>
    <row r="147" spans="2:21" x14ac:dyDescent="0.5">
      <c r="B147" t="s">
        <v>128</v>
      </c>
      <c r="C147" s="17">
        <v>0.108701059243825</v>
      </c>
      <c r="D147" s="17">
        <v>0.11106909059999701</v>
      </c>
      <c r="E147" s="17">
        <v>0.10734777298648</v>
      </c>
      <c r="F147" s="17"/>
      <c r="G147" s="17">
        <v>8.5250943279067598E-2</v>
      </c>
      <c r="H147" s="17">
        <v>7.9757958502485904E-2</v>
      </c>
      <c r="I147" s="17">
        <v>9.8021866328838095E-2</v>
      </c>
      <c r="J147" s="17">
        <v>0.13585577186666301</v>
      </c>
      <c r="K147" s="17">
        <v>9.5802177931093205E-2</v>
      </c>
      <c r="L147" s="17">
        <v>0.124086699552499</v>
      </c>
      <c r="M147" s="17"/>
      <c r="N147" s="17">
        <v>0.132814418690654</v>
      </c>
      <c r="O147" s="17">
        <v>7.9957590782872304E-2</v>
      </c>
      <c r="P147" s="17">
        <v>9.9200767211189603E-2</v>
      </c>
      <c r="Q147" s="17">
        <v>0.124427768213766</v>
      </c>
      <c r="R147" s="17">
        <v>8.4763709138895693E-2</v>
      </c>
      <c r="S147" s="17"/>
      <c r="T147" s="17">
        <v>0.103147890539248</v>
      </c>
      <c r="U147" s="17">
        <v>0.110099737645725</v>
      </c>
    </row>
    <row r="148" spans="2:21" x14ac:dyDescent="0.5">
      <c r="B148" t="s">
        <v>129</v>
      </c>
      <c r="C148" s="17">
        <v>2.9452786480746E-2</v>
      </c>
      <c r="D148" s="17">
        <v>4.20367877674971E-2</v>
      </c>
      <c r="E148" s="17">
        <v>1.79705840939243E-2</v>
      </c>
      <c r="F148" s="17"/>
      <c r="G148" s="17">
        <v>5.3873852014996303E-2</v>
      </c>
      <c r="H148" s="17">
        <v>2.53866720574819E-2</v>
      </c>
      <c r="I148" s="17">
        <v>2.0222139890061899E-2</v>
      </c>
      <c r="J148" s="17">
        <v>3.5702972101464302E-2</v>
      </c>
      <c r="K148" s="17">
        <v>3.5071379784374301E-2</v>
      </c>
      <c r="L148" s="17">
        <v>2.1191639614005602E-2</v>
      </c>
      <c r="M148" s="17"/>
      <c r="N148" s="17">
        <v>3.6511624591753999E-2</v>
      </c>
      <c r="O148" s="17">
        <v>2.3427194144482098E-2</v>
      </c>
      <c r="P148" s="17">
        <v>3.1265880558047097E-2</v>
      </c>
      <c r="Q148" s="17">
        <v>2.3699004109361901E-2</v>
      </c>
      <c r="R148" s="17">
        <v>3.17518699661158E-2</v>
      </c>
      <c r="S148" s="17"/>
      <c r="T148" s="17">
        <v>2.2421945851104502E-2</v>
      </c>
      <c r="U148" s="17">
        <v>3.1223646589458701E-2</v>
      </c>
    </row>
    <row r="149" spans="2:21" x14ac:dyDescent="0.5">
      <c r="B149" t="s">
        <v>65</v>
      </c>
      <c r="C149" s="17">
        <v>7.6027423432296001E-3</v>
      </c>
      <c r="D149" s="17">
        <v>3.1209469935216802E-3</v>
      </c>
      <c r="E149" s="17">
        <v>1.1833738480312699E-2</v>
      </c>
      <c r="F149" s="17"/>
      <c r="G149" s="17">
        <v>0</v>
      </c>
      <c r="H149" s="17">
        <v>0</v>
      </c>
      <c r="I149" s="17">
        <v>7.8633951530865092E-3</v>
      </c>
      <c r="J149" s="17">
        <v>1.2998483124636201E-2</v>
      </c>
      <c r="K149" s="17">
        <v>7.4336956956650903E-3</v>
      </c>
      <c r="L149" s="17">
        <v>9.5847664803077604E-3</v>
      </c>
      <c r="M149" s="17"/>
      <c r="N149" s="17">
        <v>1.06189634124613E-2</v>
      </c>
      <c r="O149" s="17">
        <v>4.9435244437412602E-3</v>
      </c>
      <c r="P149" s="17">
        <v>1.2498835249017E-2</v>
      </c>
      <c r="Q149" s="17">
        <v>5.7201497983451902E-3</v>
      </c>
      <c r="R149" s="17">
        <v>0</v>
      </c>
      <c r="S149" s="17"/>
      <c r="T149" s="17">
        <v>0</v>
      </c>
      <c r="U149" s="17">
        <v>9.5176475219482803E-3</v>
      </c>
    </row>
    <row r="150" spans="2:21" x14ac:dyDescent="0.5">
      <c r="B150" t="s">
        <v>130</v>
      </c>
      <c r="C150" s="17">
        <v>0.70433898807756401</v>
      </c>
      <c r="D150" s="17">
        <v>0.69879175351324196</v>
      </c>
      <c r="E150" s="17">
        <v>0.70928603689901204</v>
      </c>
      <c r="F150" s="17"/>
      <c r="G150" s="17">
        <v>0.71177269853774106</v>
      </c>
      <c r="H150" s="17">
        <v>0.74673280252572605</v>
      </c>
      <c r="I150" s="17">
        <v>0.68934304512264899</v>
      </c>
      <c r="J150" s="17">
        <v>0.69530725795615</v>
      </c>
      <c r="K150" s="17">
        <v>0.67346211792782196</v>
      </c>
      <c r="L150" s="17">
        <v>0.71663579737648897</v>
      </c>
      <c r="M150" s="17"/>
      <c r="N150" s="17">
        <v>0.68933789163800896</v>
      </c>
      <c r="O150" s="17">
        <v>0.76265545397039003</v>
      </c>
      <c r="P150" s="17">
        <v>0.65828883939121297</v>
      </c>
      <c r="Q150" s="17">
        <v>0.70081884872018396</v>
      </c>
      <c r="R150" s="17">
        <v>0.72810744769011704</v>
      </c>
      <c r="S150" s="17"/>
      <c r="T150" s="17">
        <v>0.75771233205417299</v>
      </c>
      <c r="U150" s="17">
        <v>0.69089582662709603</v>
      </c>
    </row>
    <row r="151" spans="2:21" x14ac:dyDescent="0.5">
      <c r="B151" t="s">
        <v>131</v>
      </c>
      <c r="C151" s="17">
        <v>0.13815384572457101</v>
      </c>
      <c r="D151" s="17">
        <v>0.15310587836749401</v>
      </c>
      <c r="E151" s="17">
        <v>0.12531835708040401</v>
      </c>
      <c r="F151" s="17"/>
      <c r="G151" s="17">
        <v>0.13912479529406399</v>
      </c>
      <c r="H151" s="17">
        <v>0.10514463055996801</v>
      </c>
      <c r="I151" s="17">
        <v>0.11824400621889999</v>
      </c>
      <c r="J151" s="17">
        <v>0.17155874396812701</v>
      </c>
      <c r="K151" s="17">
        <v>0.13087355771546799</v>
      </c>
      <c r="L151" s="17">
        <v>0.14527833916650501</v>
      </c>
      <c r="M151" s="17"/>
      <c r="N151" s="17">
        <v>0.169326043282408</v>
      </c>
      <c r="O151" s="17">
        <v>0.10338478492735401</v>
      </c>
      <c r="P151" s="17">
        <v>0.130466647769237</v>
      </c>
      <c r="Q151" s="17">
        <v>0.14812677232312799</v>
      </c>
      <c r="R151" s="17">
        <v>0.11651557910501199</v>
      </c>
      <c r="S151" s="17"/>
      <c r="T151" s="17">
        <v>0.12556983639035299</v>
      </c>
      <c r="U151" s="17">
        <v>0.14132338423518401</v>
      </c>
    </row>
    <row r="152" spans="2:21" x14ac:dyDescent="0.5">
      <c r="B152" t="s">
        <v>88</v>
      </c>
      <c r="C152" s="17">
        <v>0.566185142352993</v>
      </c>
      <c r="D152" s="17">
        <v>0.54568587514574796</v>
      </c>
      <c r="E152" s="17">
        <v>0.58396767981860798</v>
      </c>
      <c r="F152" s="17"/>
      <c r="G152" s="17">
        <v>0.57264790324367698</v>
      </c>
      <c r="H152" s="17">
        <v>0.64158817196575901</v>
      </c>
      <c r="I152" s="17">
        <v>0.57109903890374902</v>
      </c>
      <c r="J152" s="17">
        <v>0.52374851398802302</v>
      </c>
      <c r="K152" s="17">
        <v>0.54258856021235402</v>
      </c>
      <c r="L152" s="17">
        <v>0.57135745820998396</v>
      </c>
      <c r="M152" s="17"/>
      <c r="N152" s="17">
        <v>0.52001184835560099</v>
      </c>
      <c r="O152" s="17">
        <v>0.659270669043036</v>
      </c>
      <c r="P152" s="17">
        <v>0.52782219162197597</v>
      </c>
      <c r="Q152" s="17">
        <v>0.55269207639705598</v>
      </c>
      <c r="R152" s="17">
        <v>0.61159186858510495</v>
      </c>
      <c r="S152" s="17"/>
      <c r="T152" s="17">
        <v>0.63214249566381997</v>
      </c>
      <c r="U152" s="17">
        <v>0.54957244239191205</v>
      </c>
    </row>
    <row r="153" spans="2:21" x14ac:dyDescent="0.5">
      <c r="C153" s="17"/>
      <c r="D153" s="17"/>
      <c r="E153" s="17"/>
      <c r="F153" s="17"/>
      <c r="G153" s="17"/>
      <c r="H153" s="17"/>
      <c r="I153" s="17"/>
      <c r="J153" s="17"/>
      <c r="K153" s="17"/>
      <c r="L153" s="17"/>
      <c r="M153" s="17"/>
      <c r="N153" s="17"/>
      <c r="O153" s="17"/>
      <c r="P153" s="17"/>
      <c r="Q153" s="17"/>
      <c r="R153" s="17"/>
      <c r="S153" s="17"/>
      <c r="T153" s="17"/>
      <c r="U153" s="17"/>
    </row>
    <row r="154" spans="2:21" x14ac:dyDescent="0.5">
      <c r="B154" s="6" t="s">
        <v>134</v>
      </c>
      <c r="C154" s="17"/>
      <c r="D154" s="17"/>
      <c r="E154" s="17"/>
      <c r="F154" s="17"/>
      <c r="G154" s="17"/>
      <c r="H154" s="17"/>
      <c r="I154" s="17"/>
      <c r="J154" s="17"/>
      <c r="K154" s="17"/>
      <c r="L154" s="17"/>
      <c r="M154" s="17"/>
      <c r="N154" s="17"/>
      <c r="O154" s="17"/>
      <c r="P154" s="17"/>
      <c r="Q154" s="17"/>
      <c r="R154" s="17"/>
      <c r="S154" s="17"/>
      <c r="T154" s="17"/>
      <c r="U154" s="17"/>
    </row>
    <row r="155" spans="2:21" x14ac:dyDescent="0.5">
      <c r="B155" s="24" t="s">
        <v>46</v>
      </c>
      <c r="C155" s="17"/>
      <c r="D155" s="17"/>
      <c r="E155" s="17"/>
      <c r="F155" s="17"/>
      <c r="G155" s="17"/>
      <c r="H155" s="17"/>
      <c r="I155" s="17"/>
      <c r="J155" s="17"/>
      <c r="K155" s="17"/>
      <c r="L155" s="17"/>
      <c r="M155" s="17"/>
      <c r="N155" s="17"/>
      <c r="O155" s="17"/>
      <c r="P155" s="17"/>
      <c r="Q155" s="17"/>
      <c r="R155" s="17"/>
      <c r="S155" s="17"/>
      <c r="T155" s="17"/>
      <c r="U155" s="17"/>
    </row>
    <row r="156" spans="2:21" x14ac:dyDescent="0.5">
      <c r="B156" t="s">
        <v>125</v>
      </c>
      <c r="C156" s="17">
        <v>6.6065980707109007E-2</v>
      </c>
      <c r="D156" s="17">
        <v>6.2052009912647699E-2</v>
      </c>
      <c r="E156" s="17">
        <v>7.0319127770932494E-2</v>
      </c>
      <c r="F156" s="17"/>
      <c r="G156" s="17">
        <v>5.5045844783812102E-2</v>
      </c>
      <c r="H156" s="17">
        <v>7.5103334343133696E-2</v>
      </c>
      <c r="I156" s="17">
        <v>0.10957356704311599</v>
      </c>
      <c r="J156" s="17">
        <v>8.6664086581383998E-2</v>
      </c>
      <c r="K156" s="17">
        <v>5.9325971355946902E-2</v>
      </c>
      <c r="L156" s="17">
        <v>3.2070055429767402E-2</v>
      </c>
      <c r="M156" s="17"/>
      <c r="N156" s="17">
        <v>4.6144468359530497E-2</v>
      </c>
      <c r="O156" s="17">
        <v>9.8239180088078207E-2</v>
      </c>
      <c r="P156" s="17">
        <v>5.5823249815583301E-2</v>
      </c>
      <c r="Q156" s="17">
        <v>6.44089002605783E-2</v>
      </c>
      <c r="R156" s="17">
        <v>7.9658581235155498E-2</v>
      </c>
      <c r="S156" s="17"/>
      <c r="T156" s="17">
        <v>5.8501432425902201E-2</v>
      </c>
      <c r="U156" s="17">
        <v>6.7971265935043795E-2</v>
      </c>
    </row>
    <row r="157" spans="2:21" x14ac:dyDescent="0.5">
      <c r="B157" t="s">
        <v>126</v>
      </c>
      <c r="C157" s="17">
        <v>0.45070309211586801</v>
      </c>
      <c r="D157" s="17">
        <v>0.44008981382164702</v>
      </c>
      <c r="E157" s="17">
        <v>0.45815482697529802</v>
      </c>
      <c r="F157" s="17"/>
      <c r="G157" s="17">
        <v>0.48252692109677098</v>
      </c>
      <c r="H157" s="17">
        <v>0.49207622106073201</v>
      </c>
      <c r="I157" s="17">
        <v>0.42174190672869499</v>
      </c>
      <c r="J157" s="17">
        <v>0.46341424290767802</v>
      </c>
      <c r="K157" s="17">
        <v>0.428946129641535</v>
      </c>
      <c r="L157" s="17">
        <v>0.44316715551521302</v>
      </c>
      <c r="M157" s="17"/>
      <c r="N157" s="17">
        <v>0.44992908030038198</v>
      </c>
      <c r="O157" s="17">
        <v>0.41597185327414998</v>
      </c>
      <c r="P157" s="17">
        <v>0.42834585094662703</v>
      </c>
      <c r="Q157" s="17">
        <v>0.45595167446458801</v>
      </c>
      <c r="R157" s="17">
        <v>0.54458974157153595</v>
      </c>
      <c r="S157" s="17"/>
      <c r="T157" s="17">
        <v>0.47509794691318902</v>
      </c>
      <c r="U157" s="17">
        <v>0.44455875212951002</v>
      </c>
    </row>
    <row r="158" spans="2:21" x14ac:dyDescent="0.5">
      <c r="B158" t="s">
        <v>127</v>
      </c>
      <c r="C158" s="17">
        <v>0.28050720889067898</v>
      </c>
      <c r="D158" s="17">
        <v>0.29378954644633398</v>
      </c>
      <c r="E158" s="17">
        <v>0.27033999393721297</v>
      </c>
      <c r="F158" s="17"/>
      <c r="G158" s="17">
        <v>0.29619710629963297</v>
      </c>
      <c r="H158" s="17">
        <v>0.291363870833932</v>
      </c>
      <c r="I158" s="17">
        <v>0.24683278750929799</v>
      </c>
      <c r="J158" s="17">
        <v>0.26826775166034</v>
      </c>
      <c r="K158" s="17">
        <v>0.32853060856635202</v>
      </c>
      <c r="L158" s="17">
        <v>0.267212656581022</v>
      </c>
      <c r="M158" s="17"/>
      <c r="N158" s="17">
        <v>0.31050178147707902</v>
      </c>
      <c r="O158" s="17">
        <v>0.30209253332603703</v>
      </c>
      <c r="P158" s="17">
        <v>0.29103821191999402</v>
      </c>
      <c r="Q158" s="17">
        <v>0.24765415739528401</v>
      </c>
      <c r="R158" s="17">
        <v>0.218242515585585</v>
      </c>
      <c r="S158" s="17"/>
      <c r="T158" s="17">
        <v>0.249063760950226</v>
      </c>
      <c r="U158" s="17">
        <v>0.28842688031707803</v>
      </c>
    </row>
    <row r="159" spans="2:21" x14ac:dyDescent="0.5">
      <c r="B159" t="s">
        <v>128</v>
      </c>
      <c r="C159" s="17">
        <v>0.11369180516319501</v>
      </c>
      <c r="D159" s="17">
        <v>0.115437904729099</v>
      </c>
      <c r="E159" s="17">
        <v>0.112956452131938</v>
      </c>
      <c r="F159" s="17"/>
      <c r="G159" s="17">
        <v>9.4075300915320098E-2</v>
      </c>
      <c r="H159" s="17">
        <v>9.6941513291938494E-2</v>
      </c>
      <c r="I159" s="17">
        <v>0.14617859339422501</v>
      </c>
      <c r="J159" s="17">
        <v>0.102706971558006</v>
      </c>
      <c r="K159" s="17">
        <v>0.112947515332911</v>
      </c>
      <c r="L159" s="17">
        <v>0.11755935604482801</v>
      </c>
      <c r="M159" s="17"/>
      <c r="N159" s="17">
        <v>0.100229264527</v>
      </c>
      <c r="O159" s="17">
        <v>0.10785454047101301</v>
      </c>
      <c r="P159" s="17">
        <v>0.130717813332694</v>
      </c>
      <c r="Q159" s="17">
        <v>0.13088493785111899</v>
      </c>
      <c r="R159" s="17">
        <v>8.9869239791573199E-2</v>
      </c>
      <c r="S159" s="17"/>
      <c r="T159" s="17">
        <v>0.13712643096119501</v>
      </c>
      <c r="U159" s="17">
        <v>0.107789318366193</v>
      </c>
    </row>
    <row r="160" spans="2:21" x14ac:dyDescent="0.5">
      <c r="B160" t="s">
        <v>129</v>
      </c>
      <c r="C160" s="17">
        <v>3.2800183922537501E-2</v>
      </c>
      <c r="D160" s="17">
        <v>4.8833056469851498E-2</v>
      </c>
      <c r="E160" s="17">
        <v>1.8134098618169898E-2</v>
      </c>
      <c r="F160" s="17"/>
      <c r="G160" s="17">
        <v>6.0487813409573501E-2</v>
      </c>
      <c r="H160" s="17">
        <v>1.7697396739911601E-2</v>
      </c>
      <c r="I160" s="17">
        <v>2.5591383620790699E-2</v>
      </c>
      <c r="J160" s="17">
        <v>4.0293508609291699E-2</v>
      </c>
      <c r="K160" s="17">
        <v>3.6174111935400002E-2</v>
      </c>
      <c r="L160" s="17">
        <v>2.8018994240569101E-2</v>
      </c>
      <c r="M160" s="17"/>
      <c r="N160" s="17">
        <v>3.55632985489246E-2</v>
      </c>
      <c r="O160" s="17">
        <v>3.1359115504557701E-2</v>
      </c>
      <c r="P160" s="17">
        <v>3.3091689049253602E-2</v>
      </c>
      <c r="Q160" s="17">
        <v>3.6377754298046697E-2</v>
      </c>
      <c r="R160" s="17">
        <v>2.0448921583159699E-2</v>
      </c>
      <c r="S160" s="17"/>
      <c r="T160" s="17">
        <v>2.7833059998056801E-2</v>
      </c>
      <c r="U160" s="17">
        <v>3.4051255035685998E-2</v>
      </c>
    </row>
    <row r="161" spans="2:21" x14ac:dyDescent="0.5">
      <c r="B161" t="s">
        <v>65</v>
      </c>
      <c r="C161" s="17">
        <v>5.6231729200611397E-2</v>
      </c>
      <c r="D161" s="17">
        <v>3.9797668620421299E-2</v>
      </c>
      <c r="E161" s="17">
        <v>7.0095500566448699E-2</v>
      </c>
      <c r="F161" s="17"/>
      <c r="G161" s="17">
        <v>1.16670134948905E-2</v>
      </c>
      <c r="H161" s="17">
        <v>2.6817663730351899E-2</v>
      </c>
      <c r="I161" s="17">
        <v>5.0081761703874801E-2</v>
      </c>
      <c r="J161" s="17">
        <v>3.8653438683301303E-2</v>
      </c>
      <c r="K161" s="17">
        <v>3.4075663167855499E-2</v>
      </c>
      <c r="L161" s="17">
        <v>0.111971782188601</v>
      </c>
      <c r="M161" s="17"/>
      <c r="N161" s="17">
        <v>5.7632106787084199E-2</v>
      </c>
      <c r="O161" s="17">
        <v>4.4482777336163702E-2</v>
      </c>
      <c r="P161" s="17">
        <v>6.09831849358487E-2</v>
      </c>
      <c r="Q161" s="17">
        <v>6.4722575730382897E-2</v>
      </c>
      <c r="R161" s="17">
        <v>4.71910002329907E-2</v>
      </c>
      <c r="S161" s="17"/>
      <c r="T161" s="17">
        <v>5.2377368751432E-2</v>
      </c>
      <c r="U161" s="17">
        <v>5.7202528216489502E-2</v>
      </c>
    </row>
    <row r="162" spans="2:21" x14ac:dyDescent="0.5">
      <c r="B162" t="s">
        <v>130</v>
      </c>
      <c r="C162" s="17">
        <v>0.51676907282297702</v>
      </c>
      <c r="D162" s="17">
        <v>0.50214182373429495</v>
      </c>
      <c r="E162" s="17">
        <v>0.52847395474623104</v>
      </c>
      <c r="F162" s="17"/>
      <c r="G162" s="17">
        <v>0.537572765880583</v>
      </c>
      <c r="H162" s="17">
        <v>0.567179555403866</v>
      </c>
      <c r="I162" s="17">
        <v>0.53131547377181099</v>
      </c>
      <c r="J162" s="17">
        <v>0.55007832948906199</v>
      </c>
      <c r="K162" s="17">
        <v>0.48827210099748197</v>
      </c>
      <c r="L162" s="17">
        <v>0.47523721094498</v>
      </c>
      <c r="M162" s="17"/>
      <c r="N162" s="17">
        <v>0.49607354865991199</v>
      </c>
      <c r="O162" s="17">
        <v>0.51421103336222795</v>
      </c>
      <c r="P162" s="17">
        <v>0.48416910076220998</v>
      </c>
      <c r="Q162" s="17">
        <v>0.52036057472516695</v>
      </c>
      <c r="R162" s="17">
        <v>0.62424832280669096</v>
      </c>
      <c r="S162" s="17"/>
      <c r="T162" s="17">
        <v>0.53359937933909096</v>
      </c>
      <c r="U162" s="17">
        <v>0.512530018064554</v>
      </c>
    </row>
    <row r="163" spans="2:21" x14ac:dyDescent="0.5">
      <c r="B163" t="s">
        <v>131</v>
      </c>
      <c r="C163" s="17">
        <v>0.14649198908573199</v>
      </c>
      <c r="D163" s="17">
        <v>0.16427096119894999</v>
      </c>
      <c r="E163" s="17">
        <v>0.131090550750108</v>
      </c>
      <c r="F163" s="17"/>
      <c r="G163" s="17">
        <v>0.154563114324894</v>
      </c>
      <c r="H163" s="17">
        <v>0.11463891003185001</v>
      </c>
      <c r="I163" s="17">
        <v>0.17176997701501601</v>
      </c>
      <c r="J163" s="17">
        <v>0.14300048016729699</v>
      </c>
      <c r="K163" s="17">
        <v>0.14912162726831099</v>
      </c>
      <c r="L163" s="17">
        <v>0.14557835028539701</v>
      </c>
      <c r="M163" s="17"/>
      <c r="N163" s="17">
        <v>0.13579256307592499</v>
      </c>
      <c r="O163" s="17">
        <v>0.139213655975571</v>
      </c>
      <c r="P163" s="17">
        <v>0.163809502381947</v>
      </c>
      <c r="Q163" s="17">
        <v>0.167262692149166</v>
      </c>
      <c r="R163" s="17">
        <v>0.11031816137473301</v>
      </c>
      <c r="S163" s="17"/>
      <c r="T163" s="17">
        <v>0.164959490959251</v>
      </c>
      <c r="U163" s="17">
        <v>0.141840573401879</v>
      </c>
    </row>
    <row r="164" spans="2:21" x14ac:dyDescent="0.5">
      <c r="B164" t="s">
        <v>88</v>
      </c>
      <c r="C164" s="17">
        <v>0.37027708373724499</v>
      </c>
      <c r="D164" s="17">
        <v>0.33787086253534498</v>
      </c>
      <c r="E164" s="17">
        <v>0.39738340399612299</v>
      </c>
      <c r="F164" s="17"/>
      <c r="G164" s="17">
        <v>0.383009651555689</v>
      </c>
      <c r="H164" s="17">
        <v>0.45254064537201599</v>
      </c>
      <c r="I164" s="17">
        <v>0.35954549675679498</v>
      </c>
      <c r="J164" s="17">
        <v>0.407077849321764</v>
      </c>
      <c r="K164" s="17">
        <v>0.33915047372917101</v>
      </c>
      <c r="L164" s="17">
        <v>0.329658860659583</v>
      </c>
      <c r="M164" s="17"/>
      <c r="N164" s="17">
        <v>0.36028098558398702</v>
      </c>
      <c r="O164" s="17">
        <v>0.374997377386658</v>
      </c>
      <c r="P164" s="17">
        <v>0.32035959838026301</v>
      </c>
      <c r="Q164" s="17">
        <v>0.353097882576</v>
      </c>
      <c r="R164" s="17">
        <v>0.51393016143195802</v>
      </c>
      <c r="S164" s="17"/>
      <c r="T164" s="17">
        <v>0.36863988837984002</v>
      </c>
      <c r="U164" s="17">
        <v>0.370689444662676</v>
      </c>
    </row>
    <row r="165" spans="2:21" x14ac:dyDescent="0.5">
      <c r="C165" s="17"/>
      <c r="D165" s="17"/>
      <c r="E165" s="17"/>
      <c r="F165" s="17"/>
      <c r="G165" s="17"/>
      <c r="H165" s="17"/>
      <c r="I165" s="17"/>
      <c r="J165" s="17"/>
      <c r="K165" s="17"/>
      <c r="L165" s="17"/>
      <c r="M165" s="17"/>
      <c r="N165" s="17"/>
      <c r="O165" s="17"/>
      <c r="P165" s="17"/>
      <c r="Q165" s="17"/>
      <c r="R165" s="17"/>
      <c r="S165" s="17"/>
      <c r="T165" s="17"/>
      <c r="U165" s="17"/>
    </row>
    <row r="166" spans="2:21" x14ac:dyDescent="0.5">
      <c r="B166" s="6" t="s">
        <v>135</v>
      </c>
      <c r="C166" s="17"/>
      <c r="D166" s="17"/>
      <c r="E166" s="17"/>
      <c r="F166" s="17"/>
      <c r="G166" s="17"/>
      <c r="H166" s="17"/>
      <c r="I166" s="17"/>
      <c r="J166" s="17"/>
      <c r="K166" s="17"/>
      <c r="L166" s="17"/>
      <c r="M166" s="17"/>
      <c r="N166" s="17"/>
      <c r="O166" s="17"/>
      <c r="P166" s="17"/>
      <c r="Q166" s="17"/>
      <c r="R166" s="17"/>
      <c r="S166" s="17"/>
      <c r="T166" s="17"/>
      <c r="U166" s="17"/>
    </row>
    <row r="167" spans="2:21" x14ac:dyDescent="0.5">
      <c r="B167" s="24" t="s">
        <v>527</v>
      </c>
      <c r="C167" s="17"/>
      <c r="D167" s="17"/>
      <c r="E167" s="17"/>
      <c r="F167" s="17"/>
      <c r="G167" s="17"/>
      <c r="H167" s="17"/>
      <c r="I167" s="17"/>
      <c r="J167" s="17"/>
      <c r="K167" s="17"/>
      <c r="L167" s="17"/>
      <c r="M167" s="17"/>
      <c r="N167" s="17"/>
      <c r="O167" s="17"/>
      <c r="P167" s="17"/>
      <c r="Q167" s="17"/>
      <c r="R167" s="17"/>
      <c r="S167" s="17"/>
      <c r="T167" s="17"/>
      <c r="U167" s="17"/>
    </row>
    <row r="168" spans="2:21" x14ac:dyDescent="0.5">
      <c r="B168" t="s">
        <v>125</v>
      </c>
      <c r="C168" s="17">
        <v>0.20918852449417499</v>
      </c>
      <c r="D168" s="17">
        <v>0.204952800767499</v>
      </c>
      <c r="E168" s="17">
        <v>0.21763095943781199</v>
      </c>
      <c r="F168" s="17"/>
      <c r="G168" s="17">
        <v>8.8982918857790194E-2</v>
      </c>
      <c r="H168" s="17">
        <v>0.19688056507280899</v>
      </c>
      <c r="I168" s="17">
        <v>0.23331470727051901</v>
      </c>
      <c r="J168" s="17">
        <v>0.21211388979517701</v>
      </c>
      <c r="K168" s="17">
        <v>0.20781256414936899</v>
      </c>
      <c r="L168" s="17">
        <v>0.23869819498387401</v>
      </c>
      <c r="M168" s="17"/>
      <c r="N168" s="17">
        <v>0.217870268289619</v>
      </c>
      <c r="O168" s="17">
        <v>0.228650146086917</v>
      </c>
      <c r="P168" s="17">
        <v>0.139470174393132</v>
      </c>
      <c r="Q168" s="17">
        <v>0.214251691283248</v>
      </c>
      <c r="R168" s="17">
        <v>0.25863367807186299</v>
      </c>
      <c r="S168" s="17"/>
      <c r="T168" s="17">
        <v>0.243568655460975</v>
      </c>
      <c r="U168" s="17">
        <v>0.19477988590651299</v>
      </c>
    </row>
    <row r="169" spans="2:21" x14ac:dyDescent="0.5">
      <c r="B169" t="s">
        <v>126</v>
      </c>
      <c r="C169" s="17">
        <v>0.49880861283108802</v>
      </c>
      <c r="D169" s="17">
        <v>0.48049456130754797</v>
      </c>
      <c r="E169" s="17">
        <v>0.52017228907520197</v>
      </c>
      <c r="F169" s="17"/>
      <c r="G169" s="17">
        <v>0.53921796475880401</v>
      </c>
      <c r="H169" s="17">
        <v>0.496110849976515</v>
      </c>
      <c r="I169" s="17">
        <v>0.51640700272232398</v>
      </c>
      <c r="J169" s="17">
        <v>0.52485189054343795</v>
      </c>
      <c r="K169" s="17">
        <v>0.45483319594619198</v>
      </c>
      <c r="L169" s="17">
        <v>0.43885857682425899</v>
      </c>
      <c r="M169" s="17"/>
      <c r="N169" s="17">
        <v>0.50290175305440299</v>
      </c>
      <c r="O169" s="17">
        <v>0.48889993401540799</v>
      </c>
      <c r="P169" s="17">
        <v>0.50121364742284402</v>
      </c>
      <c r="Q169" s="17">
        <v>0.50798042957313305</v>
      </c>
      <c r="R169" s="17">
        <v>0.48697921931108401</v>
      </c>
      <c r="S169" s="17"/>
      <c r="T169" s="17">
        <v>0.520179742026461</v>
      </c>
      <c r="U169" s="17">
        <v>0.489852018771463</v>
      </c>
    </row>
    <row r="170" spans="2:21" x14ac:dyDescent="0.5">
      <c r="B170" t="s">
        <v>127</v>
      </c>
      <c r="C170" s="17">
        <v>0.180435383069075</v>
      </c>
      <c r="D170" s="17">
        <v>0.203907042493431</v>
      </c>
      <c r="E170" s="17">
        <v>0.14808058178174399</v>
      </c>
      <c r="F170" s="17"/>
      <c r="G170" s="17">
        <v>0.28606404227507898</v>
      </c>
      <c r="H170" s="17">
        <v>0.14665544461177099</v>
      </c>
      <c r="I170" s="17">
        <v>0.18125709367975801</v>
      </c>
      <c r="J170" s="17">
        <v>0.17478971927072401</v>
      </c>
      <c r="K170" s="17">
        <v>0.19622666999358801</v>
      </c>
      <c r="L170" s="17">
        <v>0.17705861187308</v>
      </c>
      <c r="M170" s="17"/>
      <c r="N170" s="17">
        <v>0.179643603799955</v>
      </c>
      <c r="O170" s="17">
        <v>0.19510544796547</v>
      </c>
      <c r="P170" s="17">
        <v>0.20459761854794301</v>
      </c>
      <c r="Q170" s="17">
        <v>0.16271839511494099</v>
      </c>
      <c r="R170" s="17">
        <v>0.15462695199037499</v>
      </c>
      <c r="S170" s="17"/>
      <c r="T170" s="17">
        <v>0.15410900638261299</v>
      </c>
      <c r="U170" s="17">
        <v>0.19146871064319601</v>
      </c>
    </row>
    <row r="171" spans="2:21" x14ac:dyDescent="0.5">
      <c r="B171" t="s">
        <v>128</v>
      </c>
      <c r="C171" s="17">
        <v>7.4163996526962206E-2</v>
      </c>
      <c r="D171" s="17">
        <v>6.5596975953016404E-2</v>
      </c>
      <c r="E171" s="17">
        <v>8.7481348391291902E-2</v>
      </c>
      <c r="F171" s="17"/>
      <c r="G171" s="17">
        <v>2.9198064287654701E-2</v>
      </c>
      <c r="H171" s="17">
        <v>0.13808981335061599</v>
      </c>
      <c r="I171" s="17">
        <v>5.1594643381517799E-2</v>
      </c>
      <c r="J171" s="17">
        <v>5.7642913428232301E-2</v>
      </c>
      <c r="K171" s="17">
        <v>8.7303680689732294E-2</v>
      </c>
      <c r="L171" s="17">
        <v>3.8722386294993798E-2</v>
      </c>
      <c r="M171" s="17"/>
      <c r="N171" s="17">
        <v>6.3962839657568202E-2</v>
      </c>
      <c r="O171" s="17">
        <v>5.7353852038698701E-2</v>
      </c>
      <c r="P171" s="17">
        <v>0.114797446189146</v>
      </c>
      <c r="Q171" s="17">
        <v>7.5038649189772696E-2</v>
      </c>
      <c r="R171" s="17">
        <v>5.6751969366052903E-2</v>
      </c>
      <c r="S171" s="17"/>
      <c r="T171" s="17">
        <v>6.0155525416475203E-2</v>
      </c>
      <c r="U171" s="17">
        <v>8.0034916494999206E-2</v>
      </c>
    </row>
    <row r="172" spans="2:21" x14ac:dyDescent="0.5">
      <c r="B172" t="s">
        <v>129</v>
      </c>
      <c r="C172" s="17">
        <v>1.8831874214301599E-2</v>
      </c>
      <c r="D172" s="17">
        <v>2.09052917460411E-2</v>
      </c>
      <c r="E172" s="17">
        <v>1.6004900823230899E-2</v>
      </c>
      <c r="F172" s="17"/>
      <c r="G172" s="17">
        <v>5.6537009820672203E-2</v>
      </c>
      <c r="H172" s="17">
        <v>6.7938696687935797E-3</v>
      </c>
      <c r="I172" s="17">
        <v>1.0910246246137E-2</v>
      </c>
      <c r="J172" s="17">
        <v>1.9074912387393402E-2</v>
      </c>
      <c r="K172" s="17">
        <v>3.8327633508598503E-2</v>
      </c>
      <c r="L172" s="17">
        <v>0</v>
      </c>
      <c r="M172" s="17"/>
      <c r="N172" s="17">
        <v>2.94367519232865E-2</v>
      </c>
      <c r="O172" s="17">
        <v>0</v>
      </c>
      <c r="P172" s="17">
        <v>2.56887335202527E-2</v>
      </c>
      <c r="Q172" s="17">
        <v>1.1954617107288699E-2</v>
      </c>
      <c r="R172" s="17">
        <v>2.2617238302177899E-2</v>
      </c>
      <c r="S172" s="17"/>
      <c r="T172" s="17">
        <v>5.8923349560131098E-3</v>
      </c>
      <c r="U172" s="17">
        <v>2.4254807153201299E-2</v>
      </c>
    </row>
    <row r="173" spans="2:21" x14ac:dyDescent="0.5">
      <c r="B173" t="s">
        <v>65</v>
      </c>
      <c r="C173" s="17">
        <v>1.8571608864398299E-2</v>
      </c>
      <c r="D173" s="17">
        <v>2.41433277324637E-2</v>
      </c>
      <c r="E173" s="17">
        <v>1.06299204907186E-2</v>
      </c>
      <c r="F173" s="17"/>
      <c r="G173" s="17">
        <v>0</v>
      </c>
      <c r="H173" s="17">
        <v>1.5469457319495899E-2</v>
      </c>
      <c r="I173" s="17">
        <v>6.5163066997442698E-3</v>
      </c>
      <c r="J173" s="17">
        <v>1.15266745750354E-2</v>
      </c>
      <c r="K173" s="17">
        <v>1.5496255712520401E-2</v>
      </c>
      <c r="L173" s="17">
        <v>0.10666223002379401</v>
      </c>
      <c r="M173" s="17"/>
      <c r="N173" s="17">
        <v>6.1847832751675703E-3</v>
      </c>
      <c r="O173" s="17">
        <v>2.9990619893506199E-2</v>
      </c>
      <c r="P173" s="17">
        <v>1.42323799266826E-2</v>
      </c>
      <c r="Q173" s="17">
        <v>2.8056217731616599E-2</v>
      </c>
      <c r="R173" s="17">
        <v>2.03909429584474E-2</v>
      </c>
      <c r="S173" s="17"/>
      <c r="T173" s="17">
        <v>1.6094735757463601E-2</v>
      </c>
      <c r="U173" s="17">
        <v>1.96096610306273E-2</v>
      </c>
    </row>
    <row r="174" spans="2:21" x14ac:dyDescent="0.5">
      <c r="B174" t="s">
        <v>130</v>
      </c>
      <c r="C174" s="17">
        <v>0.70799713732526304</v>
      </c>
      <c r="D174" s="17">
        <v>0.68544736207504697</v>
      </c>
      <c r="E174" s="17">
        <v>0.73780324851301404</v>
      </c>
      <c r="F174" s="17"/>
      <c r="G174" s="17">
        <v>0.62820088361659399</v>
      </c>
      <c r="H174" s="17">
        <v>0.69299141504932404</v>
      </c>
      <c r="I174" s="17">
        <v>0.74972170999284304</v>
      </c>
      <c r="J174" s="17">
        <v>0.73696578033861504</v>
      </c>
      <c r="K174" s="17">
        <v>0.66264576009556098</v>
      </c>
      <c r="L174" s="17">
        <v>0.67755677180813301</v>
      </c>
      <c r="M174" s="17"/>
      <c r="N174" s="17">
        <v>0.72077202134402196</v>
      </c>
      <c r="O174" s="17">
        <v>0.71755008010232502</v>
      </c>
      <c r="P174" s="17">
        <v>0.64068382181597605</v>
      </c>
      <c r="Q174" s="17">
        <v>0.722232120856381</v>
      </c>
      <c r="R174" s="17">
        <v>0.745612897382947</v>
      </c>
      <c r="S174" s="17"/>
      <c r="T174" s="17">
        <v>0.76374839748743595</v>
      </c>
      <c r="U174" s="17">
        <v>0.68463190467797597</v>
      </c>
    </row>
    <row r="175" spans="2:21" x14ac:dyDescent="0.5">
      <c r="B175" t="s">
        <v>131</v>
      </c>
      <c r="C175" s="17">
        <v>9.2995870741263795E-2</v>
      </c>
      <c r="D175" s="17">
        <v>8.6502267699057597E-2</v>
      </c>
      <c r="E175" s="17">
        <v>0.103486249214523</v>
      </c>
      <c r="F175" s="17"/>
      <c r="G175" s="17">
        <v>8.5735074108326897E-2</v>
      </c>
      <c r="H175" s="17">
        <v>0.14488368301940899</v>
      </c>
      <c r="I175" s="17">
        <v>6.25048896276547E-2</v>
      </c>
      <c r="J175" s="17">
        <v>7.6717825815625695E-2</v>
      </c>
      <c r="K175" s="17">
        <v>0.12563131419833101</v>
      </c>
      <c r="L175" s="17">
        <v>3.8722386294993798E-2</v>
      </c>
      <c r="M175" s="17"/>
      <c r="N175" s="17">
        <v>9.3399591580854702E-2</v>
      </c>
      <c r="O175" s="17">
        <v>5.7353852038698701E-2</v>
      </c>
      <c r="P175" s="17">
        <v>0.140486179709398</v>
      </c>
      <c r="Q175" s="17">
        <v>8.6993266297061403E-2</v>
      </c>
      <c r="R175" s="17">
        <v>7.9369207668230704E-2</v>
      </c>
      <c r="S175" s="17"/>
      <c r="T175" s="17">
        <v>6.6047860372488304E-2</v>
      </c>
      <c r="U175" s="17">
        <v>0.10428972364820099</v>
      </c>
    </row>
    <row r="176" spans="2:21" x14ac:dyDescent="0.5">
      <c r="B176" t="s">
        <v>88</v>
      </c>
      <c r="C176" s="17">
        <v>0.61500126658399901</v>
      </c>
      <c r="D176" s="17">
        <v>0.59894509437598997</v>
      </c>
      <c r="E176" s="17">
        <v>0.63431699929849195</v>
      </c>
      <c r="F176" s="17"/>
      <c r="G176" s="17">
        <v>0.54246580950826695</v>
      </c>
      <c r="H176" s="17">
        <v>0.54810773202991503</v>
      </c>
      <c r="I176" s="17">
        <v>0.68721682036518805</v>
      </c>
      <c r="J176" s="17">
        <v>0.66024795452299001</v>
      </c>
      <c r="K176" s="17">
        <v>0.53701444589723002</v>
      </c>
      <c r="L176" s="17">
        <v>0.63883438551313898</v>
      </c>
      <c r="M176" s="17"/>
      <c r="N176" s="17">
        <v>0.62737242976316798</v>
      </c>
      <c r="O176" s="17">
        <v>0.66019622806362599</v>
      </c>
      <c r="P176" s="17">
        <v>0.50019764210657802</v>
      </c>
      <c r="Q176" s="17">
        <v>0.63523885455931905</v>
      </c>
      <c r="R176" s="17">
        <v>0.66624368971471604</v>
      </c>
      <c r="S176" s="17"/>
      <c r="T176" s="17">
        <v>0.69770053711494695</v>
      </c>
      <c r="U176" s="17">
        <v>0.58034218102977497</v>
      </c>
    </row>
    <row r="177" spans="2:21" x14ac:dyDescent="0.5">
      <c r="C177" s="17"/>
      <c r="D177" s="17"/>
      <c r="E177" s="17"/>
      <c r="F177" s="17"/>
      <c r="G177" s="17"/>
      <c r="H177" s="17"/>
      <c r="I177" s="17"/>
      <c r="J177" s="17"/>
      <c r="K177" s="17"/>
      <c r="L177" s="17"/>
      <c r="M177" s="17"/>
      <c r="N177" s="17"/>
      <c r="O177" s="17"/>
      <c r="P177" s="17"/>
      <c r="Q177" s="17"/>
      <c r="R177" s="17"/>
      <c r="S177" s="17"/>
      <c r="T177" s="17"/>
      <c r="U177" s="17"/>
    </row>
    <row r="178" spans="2:21" x14ac:dyDescent="0.5">
      <c r="B178" s="6" t="s">
        <v>149</v>
      </c>
      <c r="C178" s="17"/>
      <c r="D178" s="17"/>
      <c r="E178" s="17"/>
      <c r="F178" s="17"/>
      <c r="G178" s="17"/>
      <c r="H178" s="17"/>
      <c r="I178" s="17"/>
      <c r="J178" s="17"/>
      <c r="K178" s="17"/>
      <c r="L178" s="17"/>
      <c r="M178" s="17"/>
      <c r="N178" s="17"/>
      <c r="O178" s="17"/>
      <c r="P178" s="17"/>
      <c r="Q178" s="17"/>
      <c r="R178" s="17"/>
      <c r="S178" s="17"/>
      <c r="T178" s="17"/>
      <c r="U178" s="17"/>
    </row>
    <row r="179" spans="2:21" x14ac:dyDescent="0.5">
      <c r="B179" s="24" t="s">
        <v>46</v>
      </c>
      <c r="C179" s="17"/>
      <c r="D179" s="17"/>
      <c r="E179" s="17"/>
      <c r="F179" s="17"/>
      <c r="G179" s="17"/>
      <c r="H179" s="17"/>
      <c r="I179" s="17"/>
      <c r="J179" s="17"/>
      <c r="K179" s="17"/>
      <c r="L179" s="17"/>
      <c r="M179" s="17"/>
      <c r="N179" s="17"/>
      <c r="O179" s="17"/>
      <c r="P179" s="17"/>
      <c r="Q179" s="17"/>
      <c r="R179" s="17"/>
      <c r="S179" s="17"/>
      <c r="T179" s="17"/>
      <c r="U179" s="17"/>
    </row>
    <row r="180" spans="2:21" x14ac:dyDescent="0.5">
      <c r="B180" t="s">
        <v>136</v>
      </c>
      <c r="C180" s="17">
        <v>0.83872084002430403</v>
      </c>
      <c r="D180" s="17">
        <v>0.85120524825970201</v>
      </c>
      <c r="E180" s="17">
        <v>0.82583849888406402</v>
      </c>
      <c r="F180" s="17"/>
      <c r="G180" s="17">
        <v>0.79014067624158901</v>
      </c>
      <c r="H180" s="17">
        <v>0.84106907099783201</v>
      </c>
      <c r="I180" s="17">
        <v>0.84566161192669198</v>
      </c>
      <c r="J180" s="17">
        <v>0.87522736113508104</v>
      </c>
      <c r="K180" s="17">
        <v>0.84400045365272403</v>
      </c>
      <c r="L180" s="17">
        <v>0.82020506147331895</v>
      </c>
      <c r="M180" s="17"/>
      <c r="N180" s="17">
        <v>0.83346622663609804</v>
      </c>
      <c r="O180" s="17">
        <v>0.839429339910298</v>
      </c>
      <c r="P180" s="17">
        <v>0.81697723839556202</v>
      </c>
      <c r="Q180" s="17">
        <v>0.856530005129295</v>
      </c>
      <c r="R180" s="17">
        <v>0.85228353437863502</v>
      </c>
      <c r="S180" s="17"/>
      <c r="T180" s="17">
        <v>0.83278916965090599</v>
      </c>
      <c r="U180" s="17">
        <v>0.84021485176423705</v>
      </c>
    </row>
    <row r="181" spans="2:21" x14ac:dyDescent="0.5">
      <c r="B181" t="s">
        <v>137</v>
      </c>
      <c r="C181" s="17">
        <v>0.73805005907468002</v>
      </c>
      <c r="D181" s="17">
        <v>0.781549647162181</v>
      </c>
      <c r="E181" s="17">
        <v>0.69925712475099699</v>
      </c>
      <c r="F181" s="17"/>
      <c r="G181" s="17">
        <v>0.56458406035602104</v>
      </c>
      <c r="H181" s="17">
        <v>0.71024368416741601</v>
      </c>
      <c r="I181" s="17">
        <v>0.761450377038698</v>
      </c>
      <c r="J181" s="17">
        <v>0.74195345184914796</v>
      </c>
      <c r="K181" s="17">
        <v>0.80186393358845598</v>
      </c>
      <c r="L181" s="17">
        <v>0.74688412276599403</v>
      </c>
      <c r="M181" s="17"/>
      <c r="N181" s="17">
        <v>0.74448191892223703</v>
      </c>
      <c r="O181" s="17">
        <v>0.69271476302477797</v>
      </c>
      <c r="P181" s="17">
        <v>0.70680617233152598</v>
      </c>
      <c r="Q181" s="17">
        <v>0.771734503881918</v>
      </c>
      <c r="R181" s="17">
        <v>0.78907602914542896</v>
      </c>
      <c r="S181" s="17"/>
      <c r="T181" s="17">
        <v>0.81565747122286403</v>
      </c>
      <c r="U181" s="17">
        <v>0.71850305501740697</v>
      </c>
    </row>
    <row r="182" spans="2:21" x14ac:dyDescent="0.5">
      <c r="B182" t="s">
        <v>138</v>
      </c>
      <c r="C182" s="17">
        <v>0.637969917973367</v>
      </c>
      <c r="D182" s="17">
        <v>0.67582839724073995</v>
      </c>
      <c r="E182" s="17">
        <v>0.59989907054768898</v>
      </c>
      <c r="F182" s="17"/>
      <c r="G182" s="17">
        <v>0.84889580516556995</v>
      </c>
      <c r="H182" s="17">
        <v>0.83603660067724905</v>
      </c>
      <c r="I182" s="17">
        <v>0.67807612892660396</v>
      </c>
      <c r="J182" s="17">
        <v>0.67294530387447205</v>
      </c>
      <c r="K182" s="17">
        <v>0.62199670820268704</v>
      </c>
      <c r="L182" s="17">
        <v>0.45049451559875198</v>
      </c>
      <c r="M182" s="17"/>
      <c r="N182" s="17">
        <v>0.62423800349995895</v>
      </c>
      <c r="O182" s="17">
        <v>0.59879515563643804</v>
      </c>
      <c r="P182" s="17">
        <v>0.648532463652984</v>
      </c>
      <c r="Q182" s="17">
        <v>0.65270415377885904</v>
      </c>
      <c r="R182" s="17">
        <v>0.691655656530203</v>
      </c>
      <c r="S182" s="17"/>
      <c r="T182" s="17">
        <v>0.68375333168010699</v>
      </c>
      <c r="U182" s="17">
        <v>0.62643843472054705</v>
      </c>
    </row>
    <row r="183" spans="2:21" x14ac:dyDescent="0.5">
      <c r="B183" t="s">
        <v>139</v>
      </c>
      <c r="C183" s="17">
        <v>0.50172899389439496</v>
      </c>
      <c r="D183" s="17">
        <v>0.53818488385846797</v>
      </c>
      <c r="E183" s="17">
        <v>0.46389728349671</v>
      </c>
      <c r="F183" s="17"/>
      <c r="G183" s="17">
        <v>0.467144844539638</v>
      </c>
      <c r="H183" s="17">
        <v>0.61557210867885703</v>
      </c>
      <c r="I183" s="17">
        <v>0.55310646988421897</v>
      </c>
      <c r="J183" s="17">
        <v>0.55845232289132496</v>
      </c>
      <c r="K183" s="17">
        <v>0.51064063024703499</v>
      </c>
      <c r="L183" s="17">
        <v>0.388811975526201</v>
      </c>
      <c r="M183" s="17"/>
      <c r="N183" s="17">
        <v>0.49105207129873302</v>
      </c>
      <c r="O183" s="17">
        <v>0.46958815153850397</v>
      </c>
      <c r="P183" s="17">
        <v>0.51578841659556596</v>
      </c>
      <c r="Q183" s="17">
        <v>0.497757095009559</v>
      </c>
      <c r="R183" s="17">
        <v>0.56855553298702799</v>
      </c>
      <c r="S183" s="17"/>
      <c r="T183" s="17">
        <v>0.513582502518793</v>
      </c>
      <c r="U183" s="17">
        <v>0.49874344683438399</v>
      </c>
    </row>
    <row r="184" spans="2:21" x14ac:dyDescent="0.5">
      <c r="B184" t="s">
        <v>140</v>
      </c>
      <c r="C184" s="17">
        <v>0.49522258859512902</v>
      </c>
      <c r="D184" s="17">
        <v>0.48904377942883398</v>
      </c>
      <c r="E184" s="17">
        <v>0.50076789863049198</v>
      </c>
      <c r="F184" s="17"/>
      <c r="G184" s="17">
        <v>0.59757625164112604</v>
      </c>
      <c r="H184" s="17">
        <v>0.60391989064944496</v>
      </c>
      <c r="I184" s="17">
        <v>0.55067387224015096</v>
      </c>
      <c r="J184" s="17">
        <v>0.51001606450577497</v>
      </c>
      <c r="K184" s="17">
        <v>0.47178636777874</v>
      </c>
      <c r="L184" s="17">
        <v>0.39055502825016097</v>
      </c>
      <c r="M184" s="17"/>
      <c r="N184" s="17">
        <v>0.46975130628907302</v>
      </c>
      <c r="O184" s="17">
        <v>0.54679927893590996</v>
      </c>
      <c r="P184" s="17">
        <v>0.555583502289413</v>
      </c>
      <c r="Q184" s="17">
        <v>0.41306916183708298</v>
      </c>
      <c r="R184" s="17">
        <v>0.52969275274358896</v>
      </c>
      <c r="S184" s="17"/>
      <c r="T184" s="17">
        <v>0.52576480588016195</v>
      </c>
      <c r="U184" s="17">
        <v>0.48752991042608002</v>
      </c>
    </row>
    <row r="185" spans="2:21" x14ac:dyDescent="0.5">
      <c r="B185" t="s">
        <v>141</v>
      </c>
      <c r="C185" s="17">
        <v>0.418889628434227</v>
      </c>
      <c r="D185" s="17">
        <v>0.41776997096368601</v>
      </c>
      <c r="E185" s="17">
        <v>0.41935404021432199</v>
      </c>
      <c r="F185" s="17"/>
      <c r="G185" s="17">
        <v>0.53498136519540895</v>
      </c>
      <c r="H185" s="17">
        <v>0.51008845896884603</v>
      </c>
      <c r="I185" s="17">
        <v>0.45332253516086002</v>
      </c>
      <c r="J185" s="17">
        <v>0.45928168897254301</v>
      </c>
      <c r="K185" s="17">
        <v>0.43701597860740199</v>
      </c>
      <c r="L185" s="17">
        <v>0.28576911086582601</v>
      </c>
      <c r="M185" s="17"/>
      <c r="N185" s="17">
        <v>0.39459551585821001</v>
      </c>
      <c r="O185" s="17">
        <v>0.402869762288869</v>
      </c>
      <c r="P185" s="17">
        <v>0.38134837398333099</v>
      </c>
      <c r="Q185" s="17">
        <v>0.47081271663790902</v>
      </c>
      <c r="R185" s="17">
        <v>0.46589763806339501</v>
      </c>
      <c r="S185" s="17"/>
      <c r="T185" s="17">
        <v>0.46546415347610798</v>
      </c>
      <c r="U185" s="17">
        <v>0.407158887712956</v>
      </c>
    </row>
    <row r="186" spans="2:21" x14ac:dyDescent="0.5">
      <c r="B186" t="s">
        <v>142</v>
      </c>
      <c r="C186" s="17">
        <v>0.41734032418420502</v>
      </c>
      <c r="D186" s="17">
        <v>0.420131729915798</v>
      </c>
      <c r="E186" s="17">
        <v>0.41403810184954098</v>
      </c>
      <c r="F186" s="17"/>
      <c r="G186" s="17">
        <v>0.37955226978297901</v>
      </c>
      <c r="H186" s="17">
        <v>0.41274080012787101</v>
      </c>
      <c r="I186" s="17">
        <v>0.39362756402034998</v>
      </c>
      <c r="J186" s="17">
        <v>0.42006720976179202</v>
      </c>
      <c r="K186" s="17">
        <v>0.43706131230808398</v>
      </c>
      <c r="L186" s="17">
        <v>0.429170668528985</v>
      </c>
      <c r="M186" s="17"/>
      <c r="N186" s="17">
        <v>0.446557052257465</v>
      </c>
      <c r="O186" s="17">
        <v>0.36776061758138501</v>
      </c>
      <c r="P186" s="17">
        <v>0.35141613683015699</v>
      </c>
      <c r="Q186" s="17">
        <v>0.44384966193704101</v>
      </c>
      <c r="R186" s="17">
        <v>0.49822498022575101</v>
      </c>
      <c r="S186" s="17"/>
      <c r="T186" s="17">
        <v>0.42663690527445702</v>
      </c>
      <c r="U186" s="17">
        <v>0.41499879129114797</v>
      </c>
    </row>
    <row r="187" spans="2:21" x14ac:dyDescent="0.5">
      <c r="B187" t="s">
        <v>143</v>
      </c>
      <c r="C187" s="17">
        <v>0.38654759804912098</v>
      </c>
      <c r="D187" s="17">
        <v>0.40825193556932898</v>
      </c>
      <c r="E187" s="17">
        <v>0.36937146063298898</v>
      </c>
      <c r="F187" s="17"/>
      <c r="G187" s="17">
        <v>0.19914616300280999</v>
      </c>
      <c r="H187" s="17">
        <v>0.34907353825947202</v>
      </c>
      <c r="I187" s="17">
        <v>0.38156907882743202</v>
      </c>
      <c r="J187" s="17">
        <v>0.435229354477076</v>
      </c>
      <c r="K187" s="17">
        <v>0.39501990045226898</v>
      </c>
      <c r="L187" s="17">
        <v>0.42343326595024999</v>
      </c>
      <c r="M187" s="17"/>
      <c r="N187" s="17">
        <v>0.39723855383032802</v>
      </c>
      <c r="O187" s="17">
        <v>0.354545553812673</v>
      </c>
      <c r="P187" s="17">
        <v>0.39312534229742302</v>
      </c>
      <c r="Q187" s="17">
        <v>0.35488876078685799</v>
      </c>
      <c r="R187" s="17">
        <v>0.472777567224688</v>
      </c>
      <c r="S187" s="17"/>
      <c r="T187" s="17">
        <v>0.50058864900538402</v>
      </c>
      <c r="U187" s="17">
        <v>0.357824041573852</v>
      </c>
    </row>
    <row r="188" spans="2:21" x14ac:dyDescent="0.5">
      <c r="B188" t="s">
        <v>144</v>
      </c>
      <c r="C188" s="17">
        <v>0.25148833824309402</v>
      </c>
      <c r="D188" s="17">
        <v>0.25303941914585998</v>
      </c>
      <c r="E188" s="17">
        <v>0.25014045129408202</v>
      </c>
      <c r="F188" s="17"/>
      <c r="G188" s="17">
        <v>0.42510226002117701</v>
      </c>
      <c r="H188" s="17">
        <v>0.41254888595894201</v>
      </c>
      <c r="I188" s="17">
        <v>0.31989882550984999</v>
      </c>
      <c r="J188" s="17">
        <v>0.28759657545936701</v>
      </c>
      <c r="K188" s="17">
        <v>0.21766985181642201</v>
      </c>
      <c r="L188" s="17">
        <v>8.7025279697397498E-2</v>
      </c>
      <c r="M188" s="17"/>
      <c r="N188" s="17">
        <v>0.22548830571257</v>
      </c>
      <c r="O188" s="17">
        <v>0.25038694378107501</v>
      </c>
      <c r="P188" s="17">
        <v>0.32558357487684902</v>
      </c>
      <c r="Q188" s="17">
        <v>0.20159759035073399</v>
      </c>
      <c r="R188" s="17">
        <v>0.28834063827282302</v>
      </c>
      <c r="S188" s="17"/>
      <c r="T188" s="17">
        <v>0.31058695992514301</v>
      </c>
      <c r="U188" s="17">
        <v>0.23660314924088299</v>
      </c>
    </row>
    <row r="189" spans="2:21" x14ac:dyDescent="0.5">
      <c r="B189" t="s">
        <v>145</v>
      </c>
      <c r="C189" s="17">
        <v>0.24472027019998399</v>
      </c>
      <c r="D189" s="17">
        <v>0.25904005801355101</v>
      </c>
      <c r="E189" s="17">
        <v>0.233307334558569</v>
      </c>
      <c r="F189" s="17"/>
      <c r="G189" s="17">
        <v>0.53546002494867695</v>
      </c>
      <c r="H189" s="17">
        <v>0.42618227061236602</v>
      </c>
      <c r="I189" s="17">
        <v>0.30094372842405898</v>
      </c>
      <c r="J189" s="17">
        <v>0.31761733418330601</v>
      </c>
      <c r="K189" s="17">
        <v>0.13668598896911899</v>
      </c>
      <c r="L189" s="17">
        <v>6.4321115673689602E-2</v>
      </c>
      <c r="M189" s="17"/>
      <c r="N189" s="17">
        <v>0.21604374891483599</v>
      </c>
      <c r="O189" s="17">
        <v>0.24654766522629401</v>
      </c>
      <c r="P189" s="17">
        <v>0.23798672801669399</v>
      </c>
      <c r="Q189" s="17">
        <v>0.249473175197578</v>
      </c>
      <c r="R189" s="17">
        <v>0.31439000047288901</v>
      </c>
      <c r="S189" s="17"/>
      <c r="T189" s="17">
        <v>0.23594678893697801</v>
      </c>
      <c r="U189" s="17">
        <v>0.24693004976996799</v>
      </c>
    </row>
    <row r="190" spans="2:21" x14ac:dyDescent="0.5">
      <c r="B190" t="s">
        <v>146</v>
      </c>
      <c r="C190" s="17">
        <v>0.22617036104507901</v>
      </c>
      <c r="D190" s="17">
        <v>0.21882428695331599</v>
      </c>
      <c r="E190" s="17">
        <v>0.23477802536110101</v>
      </c>
      <c r="F190" s="17"/>
      <c r="G190" s="17">
        <v>0.318043423167782</v>
      </c>
      <c r="H190" s="17">
        <v>0.33539452061742597</v>
      </c>
      <c r="I190" s="17">
        <v>0.25268205524694898</v>
      </c>
      <c r="J190" s="17">
        <v>0.218330758226843</v>
      </c>
      <c r="K190" s="17">
        <v>0.24251906725820299</v>
      </c>
      <c r="L190" s="17">
        <v>0.13036923855162899</v>
      </c>
      <c r="M190" s="17"/>
      <c r="N190" s="17">
        <v>0.19507093933545799</v>
      </c>
      <c r="O190" s="17">
        <v>0.217069730037903</v>
      </c>
      <c r="P190" s="17">
        <v>0.27142388904824</v>
      </c>
      <c r="Q190" s="17">
        <v>0.24475845334815599</v>
      </c>
      <c r="R190" s="17">
        <v>0.197291577471888</v>
      </c>
      <c r="S190" s="17"/>
      <c r="T190" s="17">
        <v>0.25696425767297898</v>
      </c>
      <c r="U190" s="17">
        <v>0.21841429231835199</v>
      </c>
    </row>
    <row r="191" spans="2:21" x14ac:dyDescent="0.5">
      <c r="B191" t="s">
        <v>147</v>
      </c>
      <c r="C191" s="17">
        <v>0.13458968357798101</v>
      </c>
      <c r="D191" s="17">
        <v>0.15180828184284001</v>
      </c>
      <c r="E191" s="17">
        <v>0.11774409546146</v>
      </c>
      <c r="F191" s="17"/>
      <c r="G191" s="17">
        <v>0.242339901488342</v>
      </c>
      <c r="H191" s="17">
        <v>0.26459524173368898</v>
      </c>
      <c r="I191" s="17">
        <v>0.10622756350527</v>
      </c>
      <c r="J191" s="17">
        <v>0.20581913934181301</v>
      </c>
      <c r="K191" s="17">
        <v>8.2261899310590705E-2</v>
      </c>
      <c r="L191" s="17">
        <v>4.3508093255058902E-2</v>
      </c>
      <c r="M191" s="17"/>
      <c r="N191" s="17">
        <v>0.13020020881893299</v>
      </c>
      <c r="O191" s="17">
        <v>0.13954701199444899</v>
      </c>
      <c r="P191" s="17">
        <v>0.153337630401091</v>
      </c>
      <c r="Q191" s="17">
        <v>0.111847093847454</v>
      </c>
      <c r="R191" s="17">
        <v>0.15057915480846101</v>
      </c>
      <c r="S191" s="17"/>
      <c r="T191" s="17">
        <v>0.21578512797135399</v>
      </c>
      <c r="U191" s="17">
        <v>0.11413896067591001</v>
      </c>
    </row>
    <row r="192" spans="2:21" x14ac:dyDescent="0.5">
      <c r="B192" t="s">
        <v>148</v>
      </c>
      <c r="C192" s="17">
        <v>0.107062542883734</v>
      </c>
      <c r="D192" s="17">
        <v>0.144707569882114</v>
      </c>
      <c r="E192" s="17">
        <v>6.8780154436510907E-2</v>
      </c>
      <c r="F192" s="17"/>
      <c r="G192" s="17">
        <v>0.175824465944593</v>
      </c>
      <c r="H192" s="17">
        <v>0.176103635454535</v>
      </c>
      <c r="I192" s="17">
        <v>0.153700867793613</v>
      </c>
      <c r="J192" s="17">
        <v>0.117131266781937</v>
      </c>
      <c r="K192" s="17">
        <v>9.8366565426517102E-2</v>
      </c>
      <c r="L192" s="17">
        <v>2.89738493273018E-2</v>
      </c>
      <c r="M192" s="17"/>
      <c r="N192" s="17">
        <v>7.1928789220025102E-2</v>
      </c>
      <c r="O192" s="17">
        <v>0.16783424181985401</v>
      </c>
      <c r="P192" s="17">
        <v>0.119010298688597</v>
      </c>
      <c r="Q192" s="17">
        <v>9.0064408345255406E-2</v>
      </c>
      <c r="R192" s="17">
        <v>9.8933131371170394E-2</v>
      </c>
      <c r="S192" s="17"/>
      <c r="T192" s="17">
        <v>0.167982185347438</v>
      </c>
      <c r="U192" s="17">
        <v>9.1718692786890293E-2</v>
      </c>
    </row>
    <row r="193" spans="2:21" x14ac:dyDescent="0.5">
      <c r="B193" t="s">
        <v>44</v>
      </c>
      <c r="C193" s="17">
        <v>1.7781439961036101E-2</v>
      </c>
      <c r="D193" s="17">
        <v>1.81482115192097E-2</v>
      </c>
      <c r="E193" s="17">
        <v>1.75792356959295E-2</v>
      </c>
      <c r="F193" s="17"/>
      <c r="G193" s="17">
        <v>0</v>
      </c>
      <c r="H193" s="17">
        <v>8.3075361625651305E-3</v>
      </c>
      <c r="I193" s="17">
        <v>0</v>
      </c>
      <c r="J193" s="17">
        <v>1.7080429270516399E-2</v>
      </c>
      <c r="K193" s="17">
        <v>2.0232175632832802E-2</v>
      </c>
      <c r="L193" s="17">
        <v>3.58509270265953E-2</v>
      </c>
      <c r="M193" s="17"/>
      <c r="N193" s="17">
        <v>1.49582047666263E-2</v>
      </c>
      <c r="O193" s="17">
        <v>3.2171702364750497E-2</v>
      </c>
      <c r="P193" s="17">
        <v>2.05895040383413E-2</v>
      </c>
      <c r="Q193" s="17">
        <v>1.1440299596690399E-2</v>
      </c>
      <c r="R193" s="17">
        <v>7.2472216122235599E-3</v>
      </c>
      <c r="S193" s="17"/>
      <c r="T193" s="17">
        <v>1.21799184833556E-2</v>
      </c>
      <c r="U193" s="17">
        <v>1.9192296991574102E-2</v>
      </c>
    </row>
    <row r="194" spans="2:21" x14ac:dyDescent="0.5">
      <c r="C194" s="17"/>
      <c r="D194" s="17"/>
      <c r="E194" s="17"/>
      <c r="F194" s="17"/>
      <c r="G194" s="17"/>
      <c r="H194" s="17"/>
      <c r="I194" s="17"/>
      <c r="J194" s="17"/>
      <c r="K194" s="17"/>
      <c r="L194" s="17"/>
      <c r="M194" s="17"/>
      <c r="N194" s="17"/>
      <c r="O194" s="17"/>
      <c r="P194" s="17"/>
      <c r="Q194" s="17"/>
      <c r="R194" s="17"/>
      <c r="S194" s="17"/>
      <c r="T194" s="17"/>
      <c r="U194" s="17"/>
    </row>
    <row r="195" spans="2:21" x14ac:dyDescent="0.5">
      <c r="B195" s="6" t="s">
        <v>150</v>
      </c>
      <c r="C195" s="17"/>
      <c r="D195" s="17"/>
      <c r="E195" s="17"/>
      <c r="F195" s="17"/>
      <c r="G195" s="17"/>
      <c r="H195" s="17"/>
      <c r="I195" s="17"/>
      <c r="J195" s="17"/>
      <c r="K195" s="17"/>
      <c r="L195" s="17"/>
      <c r="M195" s="17"/>
      <c r="N195" s="17"/>
      <c r="O195" s="17"/>
      <c r="P195" s="17"/>
      <c r="Q195" s="17"/>
      <c r="R195" s="17"/>
      <c r="S195" s="17"/>
      <c r="T195" s="17"/>
      <c r="U195" s="17"/>
    </row>
    <row r="196" spans="2:21" x14ac:dyDescent="0.5">
      <c r="B196" s="24" t="s">
        <v>46</v>
      </c>
      <c r="C196" s="17"/>
      <c r="D196" s="17"/>
      <c r="E196" s="17"/>
      <c r="F196" s="17"/>
      <c r="G196" s="17"/>
      <c r="H196" s="17"/>
      <c r="I196" s="17"/>
      <c r="J196" s="17"/>
      <c r="K196" s="17"/>
      <c r="L196" s="17"/>
      <c r="M196" s="17"/>
      <c r="N196" s="17"/>
      <c r="O196" s="17"/>
      <c r="P196" s="17"/>
      <c r="Q196" s="17"/>
      <c r="R196" s="17"/>
      <c r="S196" s="17"/>
      <c r="T196" s="17"/>
      <c r="U196" s="17"/>
    </row>
    <row r="197" spans="2:21" x14ac:dyDescent="0.5">
      <c r="B197" t="s">
        <v>137</v>
      </c>
      <c r="C197" s="17">
        <v>0.26589959291595</v>
      </c>
      <c r="D197" s="17">
        <v>0.27535066064327501</v>
      </c>
      <c r="E197" s="17">
        <v>0.25532772737954501</v>
      </c>
      <c r="F197" s="17"/>
      <c r="G197" s="17">
        <v>0.31330393239672699</v>
      </c>
      <c r="H197" s="17">
        <v>0.28080710167588602</v>
      </c>
      <c r="I197" s="17">
        <v>0.22514628461102401</v>
      </c>
      <c r="J197" s="17">
        <v>0.264157772191776</v>
      </c>
      <c r="K197" s="17">
        <v>0.30053400035657002</v>
      </c>
      <c r="L197" s="17">
        <v>0.246407046262926</v>
      </c>
      <c r="M197" s="17"/>
      <c r="N197" s="17">
        <v>0.268044642937941</v>
      </c>
      <c r="O197" s="17">
        <v>0.28128875697945699</v>
      </c>
      <c r="P197" s="17">
        <v>0.27852126834135799</v>
      </c>
      <c r="Q197" s="17">
        <v>0.24223556064562701</v>
      </c>
      <c r="R197" s="17">
        <v>0.26016622002905199</v>
      </c>
      <c r="S197" s="17"/>
      <c r="T197" s="17">
        <v>0.27161463288792298</v>
      </c>
      <c r="U197" s="17">
        <v>0.26446014394545198</v>
      </c>
    </row>
    <row r="198" spans="2:21" x14ac:dyDescent="0.5">
      <c r="B198" t="s">
        <v>136</v>
      </c>
      <c r="C198" s="17">
        <v>0.26245597938730902</v>
      </c>
      <c r="D198" s="17">
        <v>0.26376007554365899</v>
      </c>
      <c r="E198" s="17">
        <v>0.26329638641629</v>
      </c>
      <c r="F198" s="17"/>
      <c r="G198" s="17">
        <v>0.334344499389852</v>
      </c>
      <c r="H198" s="17">
        <v>0.30501189754135999</v>
      </c>
      <c r="I198" s="17">
        <v>0.256917052482659</v>
      </c>
      <c r="J198" s="17">
        <v>0.25854502289368397</v>
      </c>
      <c r="K198" s="17">
        <v>0.25467972722008703</v>
      </c>
      <c r="L198" s="17">
        <v>0.232393968639273</v>
      </c>
      <c r="M198" s="17"/>
      <c r="N198" s="17">
        <v>0.263388057403312</v>
      </c>
      <c r="O198" s="17">
        <v>0.34129960087626399</v>
      </c>
      <c r="P198" s="17">
        <v>0.228686593030651</v>
      </c>
      <c r="Q198" s="17">
        <v>0.22530370668261701</v>
      </c>
      <c r="R198" s="17">
        <v>0.25901522421909101</v>
      </c>
      <c r="S198" s="17"/>
      <c r="T198" s="17">
        <v>0.25244826399746101</v>
      </c>
      <c r="U198" s="17">
        <v>0.26497662590694598</v>
      </c>
    </row>
    <row r="199" spans="2:21" x14ac:dyDescent="0.5">
      <c r="B199" t="s">
        <v>142</v>
      </c>
      <c r="C199" s="17">
        <v>0.25124699161714498</v>
      </c>
      <c r="D199" s="17">
        <v>0.25572383993731801</v>
      </c>
      <c r="E199" s="17">
        <v>0.24717401890636001</v>
      </c>
      <c r="F199" s="17"/>
      <c r="G199" s="17">
        <v>0.22816381362184199</v>
      </c>
      <c r="H199" s="17">
        <v>0.25665909801647502</v>
      </c>
      <c r="I199" s="17">
        <v>0.25249369323756199</v>
      </c>
      <c r="J199" s="17">
        <v>0.21811306194369701</v>
      </c>
      <c r="K199" s="17">
        <v>0.293700274240627</v>
      </c>
      <c r="L199" s="17">
        <v>0.25090025170342101</v>
      </c>
      <c r="M199" s="17"/>
      <c r="N199" s="17">
        <v>0.265900576236344</v>
      </c>
      <c r="O199" s="17">
        <v>0.226729063413696</v>
      </c>
      <c r="P199" s="17">
        <v>0.25261686492579599</v>
      </c>
      <c r="Q199" s="17">
        <v>0.23547391351783101</v>
      </c>
      <c r="R199" s="17">
        <v>0.29006371774060302</v>
      </c>
      <c r="S199" s="17"/>
      <c r="T199" s="17">
        <v>0.26448760080540501</v>
      </c>
      <c r="U199" s="17">
        <v>0.24791207508843099</v>
      </c>
    </row>
    <row r="200" spans="2:21" x14ac:dyDescent="0.5">
      <c r="B200" t="s">
        <v>138</v>
      </c>
      <c r="C200" s="17">
        <v>0.227108894014452</v>
      </c>
      <c r="D200" s="17">
        <v>0.24751282402977801</v>
      </c>
      <c r="E200" s="17">
        <v>0.20989522029409899</v>
      </c>
      <c r="F200" s="17"/>
      <c r="G200" s="17">
        <v>0.31508012025816801</v>
      </c>
      <c r="H200" s="17">
        <v>0.31586735533459498</v>
      </c>
      <c r="I200" s="17">
        <v>0.19021985925038001</v>
      </c>
      <c r="J200" s="17">
        <v>0.247852601086932</v>
      </c>
      <c r="K200" s="17">
        <v>0.18551679196635701</v>
      </c>
      <c r="L200" s="17">
        <v>0.19274780540362399</v>
      </c>
      <c r="M200" s="17"/>
      <c r="N200" s="17">
        <v>0.23067426005807401</v>
      </c>
      <c r="O200" s="17">
        <v>0.25688095792646098</v>
      </c>
      <c r="P200" s="17">
        <v>0.25906172501576202</v>
      </c>
      <c r="Q200" s="17">
        <v>0.191333294563972</v>
      </c>
      <c r="R200" s="17">
        <v>0.182496376118257</v>
      </c>
      <c r="S200" s="17"/>
      <c r="T200" s="17">
        <v>0.21913251266831299</v>
      </c>
      <c r="U200" s="17">
        <v>0.22911790776996299</v>
      </c>
    </row>
    <row r="201" spans="2:21" x14ac:dyDescent="0.5">
      <c r="B201" t="s">
        <v>140</v>
      </c>
      <c r="C201" s="17">
        <v>0.20560569392507799</v>
      </c>
      <c r="D201" s="17">
        <v>0.20708000681706601</v>
      </c>
      <c r="E201" s="17">
        <v>0.205842709037001</v>
      </c>
      <c r="F201" s="17"/>
      <c r="G201" s="17">
        <v>0.30048204417691299</v>
      </c>
      <c r="H201" s="17">
        <v>0.26773378475487802</v>
      </c>
      <c r="I201" s="17">
        <v>0.20186009606406199</v>
      </c>
      <c r="J201" s="17">
        <v>0.183556276749617</v>
      </c>
      <c r="K201" s="17">
        <v>0.210288380642524</v>
      </c>
      <c r="L201" s="17">
        <v>0.16343567239203599</v>
      </c>
      <c r="M201" s="17"/>
      <c r="N201" s="17">
        <v>0.234496963469324</v>
      </c>
      <c r="O201" s="17">
        <v>0.23619254562050199</v>
      </c>
      <c r="P201" s="17">
        <v>0.212314701925888</v>
      </c>
      <c r="Q201" s="17">
        <v>0.14752541565545299</v>
      </c>
      <c r="R201" s="17">
        <v>0.19038815988343999</v>
      </c>
      <c r="S201" s="17"/>
      <c r="T201" s="17">
        <v>0.20743725697839199</v>
      </c>
      <c r="U201" s="17">
        <v>0.20514437754506701</v>
      </c>
    </row>
    <row r="202" spans="2:21" x14ac:dyDescent="0.5">
      <c r="B202" t="s">
        <v>139</v>
      </c>
      <c r="C202" s="17">
        <v>0.17577663572942701</v>
      </c>
      <c r="D202" s="17">
        <v>0.171849545033052</v>
      </c>
      <c r="E202" s="17">
        <v>0.18080761026551201</v>
      </c>
      <c r="F202" s="17"/>
      <c r="G202" s="17">
        <v>0.26678818342182598</v>
      </c>
      <c r="H202" s="17">
        <v>0.245182559998634</v>
      </c>
      <c r="I202" s="17">
        <v>0.165516280651645</v>
      </c>
      <c r="J202" s="17">
        <v>0.13929514140112101</v>
      </c>
      <c r="K202" s="17">
        <v>0.18248024254098899</v>
      </c>
      <c r="L202" s="17">
        <v>0.14354214638943499</v>
      </c>
      <c r="M202" s="17"/>
      <c r="N202" s="17">
        <v>0.182447704010303</v>
      </c>
      <c r="O202" s="17">
        <v>0.22013383262043201</v>
      </c>
      <c r="P202" s="17">
        <v>0.19797807705393899</v>
      </c>
      <c r="Q202" s="17">
        <v>0.12696658627341501</v>
      </c>
      <c r="R202" s="17">
        <v>0.14275111041050301</v>
      </c>
      <c r="S202" s="17"/>
      <c r="T202" s="17">
        <v>0.142584147729824</v>
      </c>
      <c r="U202" s="17">
        <v>0.184136838442544</v>
      </c>
    </row>
    <row r="203" spans="2:21" x14ac:dyDescent="0.5">
      <c r="B203" t="s">
        <v>143</v>
      </c>
      <c r="C203" s="17">
        <v>0.17462014216552599</v>
      </c>
      <c r="D203" s="17">
        <v>0.204610533706967</v>
      </c>
      <c r="E203" s="17">
        <v>0.14597492876117901</v>
      </c>
      <c r="F203" s="17"/>
      <c r="G203" s="17">
        <v>0.221236589998063</v>
      </c>
      <c r="H203" s="17">
        <v>0.220902126595937</v>
      </c>
      <c r="I203" s="17">
        <v>0.206474466701107</v>
      </c>
      <c r="J203" s="17">
        <v>0.14916662573100201</v>
      </c>
      <c r="K203" s="17">
        <v>0.14753993238542401</v>
      </c>
      <c r="L203" s="17">
        <v>0.157093935804519</v>
      </c>
      <c r="M203" s="17"/>
      <c r="N203" s="17">
        <v>0.167289599325293</v>
      </c>
      <c r="O203" s="17">
        <v>0.17879672059716301</v>
      </c>
      <c r="P203" s="17">
        <v>0.22324411642511399</v>
      </c>
      <c r="Q203" s="17">
        <v>0.13585255190892601</v>
      </c>
      <c r="R203" s="17">
        <v>0.17878438323687601</v>
      </c>
      <c r="S203" s="17"/>
      <c r="T203" s="17">
        <v>0.21522239274004001</v>
      </c>
      <c r="U203" s="17">
        <v>0.16439364015049901</v>
      </c>
    </row>
    <row r="204" spans="2:21" x14ac:dyDescent="0.5">
      <c r="B204" t="s">
        <v>144</v>
      </c>
      <c r="C204" s="17">
        <v>0.15148652146889199</v>
      </c>
      <c r="D204" s="17">
        <v>0.14272450842074499</v>
      </c>
      <c r="E204" s="17">
        <v>0.16082754817284201</v>
      </c>
      <c r="F204" s="17"/>
      <c r="G204" s="17">
        <v>0.181332404274472</v>
      </c>
      <c r="H204" s="17">
        <v>0.24390608238926001</v>
      </c>
      <c r="I204" s="17">
        <v>0.202661523915345</v>
      </c>
      <c r="J204" s="17">
        <v>0.13735659396753699</v>
      </c>
      <c r="K204" s="17">
        <v>0.138275559850878</v>
      </c>
      <c r="L204" s="17">
        <v>9.1325753648039298E-2</v>
      </c>
      <c r="M204" s="17"/>
      <c r="N204" s="17">
        <v>0.156021812476454</v>
      </c>
      <c r="O204" s="17">
        <v>0.15969732604112</v>
      </c>
      <c r="P204" s="17">
        <v>0.20305835469695699</v>
      </c>
      <c r="Q204" s="17">
        <v>0.112564851463027</v>
      </c>
      <c r="R204" s="17">
        <v>0.11408404358337899</v>
      </c>
      <c r="S204" s="17"/>
      <c r="T204" s="17">
        <v>0.17862770903984099</v>
      </c>
      <c r="U204" s="17">
        <v>0.144650461756508</v>
      </c>
    </row>
    <row r="205" spans="2:21" x14ac:dyDescent="0.5">
      <c r="B205" t="s">
        <v>141</v>
      </c>
      <c r="C205" s="17">
        <v>0.144914722630441</v>
      </c>
      <c r="D205" s="17">
        <v>0.133957266483369</v>
      </c>
      <c r="E205" s="17">
        <v>0.156247750384055</v>
      </c>
      <c r="F205" s="17"/>
      <c r="G205" s="17">
        <v>0.194233869872592</v>
      </c>
      <c r="H205" s="17">
        <v>0.19953494193454599</v>
      </c>
      <c r="I205" s="17">
        <v>0.151778433139927</v>
      </c>
      <c r="J205" s="17">
        <v>0.167217779918757</v>
      </c>
      <c r="K205" s="17">
        <v>0.12712066812845299</v>
      </c>
      <c r="L205" s="17">
        <v>9.7898611728776494E-2</v>
      </c>
      <c r="M205" s="17"/>
      <c r="N205" s="17">
        <v>0.153830127046066</v>
      </c>
      <c r="O205" s="17">
        <v>0.15632975327516699</v>
      </c>
      <c r="P205" s="17">
        <v>0.161820872209581</v>
      </c>
      <c r="Q205" s="17">
        <v>0.112904418057275</v>
      </c>
      <c r="R205" s="17">
        <v>0.13950277981746101</v>
      </c>
      <c r="S205" s="17"/>
      <c r="T205" s="17">
        <v>0.15517644244360401</v>
      </c>
      <c r="U205" s="17">
        <v>0.142330099934357</v>
      </c>
    </row>
    <row r="206" spans="2:21" x14ac:dyDescent="0.5">
      <c r="B206" t="s">
        <v>146</v>
      </c>
      <c r="C206" s="17">
        <v>0.130931620535233</v>
      </c>
      <c r="D206" s="17">
        <v>0.131697242343597</v>
      </c>
      <c r="E206" s="17">
        <v>0.12937122692102099</v>
      </c>
      <c r="F206" s="17"/>
      <c r="G206" s="17">
        <v>0.192725886239277</v>
      </c>
      <c r="H206" s="17">
        <v>0.17396469946028401</v>
      </c>
      <c r="I206" s="17">
        <v>0.1223063539978</v>
      </c>
      <c r="J206" s="17">
        <v>0.15297826659677299</v>
      </c>
      <c r="K206" s="17">
        <v>0.10497097530702</v>
      </c>
      <c r="L206" s="17">
        <v>9.9065525547267594E-2</v>
      </c>
      <c r="M206" s="17"/>
      <c r="N206" s="17">
        <v>0.121740267674033</v>
      </c>
      <c r="O206" s="17">
        <v>0.13981166367183101</v>
      </c>
      <c r="P206" s="17">
        <v>0.135273679231525</v>
      </c>
      <c r="Q206" s="17">
        <v>0.145105015625828</v>
      </c>
      <c r="R206" s="17">
        <v>9.9686500753040905E-2</v>
      </c>
      <c r="S206" s="17"/>
      <c r="T206" s="17">
        <v>0.12880808289273901</v>
      </c>
      <c r="U206" s="17">
        <v>0.13146647664967701</v>
      </c>
    </row>
    <row r="207" spans="2:21" x14ac:dyDescent="0.5">
      <c r="B207" t="s">
        <v>145</v>
      </c>
      <c r="C207" s="17">
        <v>0.123231987565631</v>
      </c>
      <c r="D207" s="17">
        <v>0.135727461887339</v>
      </c>
      <c r="E207" s="17">
        <v>0.11256618149914201</v>
      </c>
      <c r="F207" s="17"/>
      <c r="G207" s="17">
        <v>0.34699865219247</v>
      </c>
      <c r="H207" s="17">
        <v>0.27034682992998799</v>
      </c>
      <c r="I207" s="17">
        <v>0.14623429447226399</v>
      </c>
      <c r="J207" s="17">
        <v>0.13405136888338301</v>
      </c>
      <c r="K207" s="17">
        <v>4.3039396051672597E-2</v>
      </c>
      <c r="L207" s="17">
        <v>2.0925223712260001E-2</v>
      </c>
      <c r="M207" s="17"/>
      <c r="N207" s="17">
        <v>0.12018129672986699</v>
      </c>
      <c r="O207" s="17">
        <v>0.14246005758556601</v>
      </c>
      <c r="P207" s="17">
        <v>0.13154157388975901</v>
      </c>
      <c r="Q207" s="17">
        <v>0.104294490814881</v>
      </c>
      <c r="R207" s="17">
        <v>0.12126366578282299</v>
      </c>
      <c r="S207" s="17"/>
      <c r="T207" s="17">
        <v>0.125094120166483</v>
      </c>
      <c r="U207" s="17">
        <v>0.12276297162377101</v>
      </c>
    </row>
    <row r="208" spans="2:21" x14ac:dyDescent="0.5">
      <c r="B208" t="s">
        <v>147</v>
      </c>
      <c r="C208" s="17">
        <v>6.4919988379655597E-2</v>
      </c>
      <c r="D208" s="17">
        <v>7.9969170495078998E-2</v>
      </c>
      <c r="E208" s="17">
        <v>5.1420883868857403E-2</v>
      </c>
      <c r="F208" s="17"/>
      <c r="G208" s="17">
        <v>0.119824040018192</v>
      </c>
      <c r="H208" s="17">
        <v>0.18258233113788</v>
      </c>
      <c r="I208" s="17">
        <v>5.9388516286890097E-2</v>
      </c>
      <c r="J208" s="17">
        <v>7.0298498921751704E-2</v>
      </c>
      <c r="K208" s="17">
        <v>4.54431813893586E-2</v>
      </c>
      <c r="L208" s="17">
        <v>7.0707966733856596E-3</v>
      </c>
      <c r="M208" s="17"/>
      <c r="N208" s="17">
        <v>5.9916504709672497E-2</v>
      </c>
      <c r="O208" s="17">
        <v>5.54561733107201E-2</v>
      </c>
      <c r="P208" s="17">
        <v>8.47148754327222E-2</v>
      </c>
      <c r="Q208" s="17">
        <v>6.4521405671249699E-2</v>
      </c>
      <c r="R208" s="17">
        <v>5.9004074367716902E-2</v>
      </c>
      <c r="S208" s="17"/>
      <c r="T208" s="17">
        <v>9.4691302085497406E-2</v>
      </c>
      <c r="U208" s="17">
        <v>5.7421477945017202E-2</v>
      </c>
    </row>
    <row r="209" spans="2:21" x14ac:dyDescent="0.5">
      <c r="B209" t="s">
        <v>148</v>
      </c>
      <c r="C209" s="17">
        <v>6.4427083740780003E-2</v>
      </c>
      <c r="D209" s="17">
        <v>7.7233182171509498E-2</v>
      </c>
      <c r="E209" s="17">
        <v>5.0913910736576598E-2</v>
      </c>
      <c r="F209" s="17"/>
      <c r="G209" s="17">
        <v>9.0289302536114793E-2</v>
      </c>
      <c r="H209" s="17">
        <v>0.137903898757432</v>
      </c>
      <c r="I209" s="17">
        <v>9.4256688282803106E-2</v>
      </c>
      <c r="J209" s="17">
        <v>5.3598144750786697E-2</v>
      </c>
      <c r="K209" s="17">
        <v>4.1081597279328197E-2</v>
      </c>
      <c r="L209" s="17">
        <v>2.9597543516437501E-2</v>
      </c>
      <c r="M209" s="17"/>
      <c r="N209" s="17">
        <v>5.3352399617474199E-2</v>
      </c>
      <c r="O209" s="17">
        <v>7.02595876725364E-2</v>
      </c>
      <c r="P209" s="17">
        <v>9.0741776892243595E-2</v>
      </c>
      <c r="Q209" s="17">
        <v>4.5690421875513101E-2</v>
      </c>
      <c r="R209" s="17">
        <v>7.3045042189871498E-2</v>
      </c>
      <c r="S209" s="17"/>
      <c r="T209" s="17">
        <v>0.107754272800232</v>
      </c>
      <c r="U209" s="17">
        <v>5.3514250586154902E-2</v>
      </c>
    </row>
    <row r="210" spans="2:21" x14ac:dyDescent="0.5">
      <c r="B210" t="s">
        <v>44</v>
      </c>
      <c r="C210" s="17">
        <v>0.274232649489485</v>
      </c>
      <c r="D210" s="17">
        <v>0.27008121587899198</v>
      </c>
      <c r="E210" s="17">
        <v>0.27837047046779201</v>
      </c>
      <c r="F210" s="17"/>
      <c r="G210" s="17">
        <v>0.13491967748077699</v>
      </c>
      <c r="H210" s="17">
        <v>0.19807930816946201</v>
      </c>
      <c r="I210" s="17">
        <v>0.23417364991489201</v>
      </c>
      <c r="J210" s="17">
        <v>0.30679190255484901</v>
      </c>
      <c r="K210" s="17">
        <v>0.330357901030224</v>
      </c>
      <c r="L210" s="17">
        <v>0.314147353302412</v>
      </c>
      <c r="M210" s="17"/>
      <c r="N210" s="17">
        <v>0.27739538204872299</v>
      </c>
      <c r="O210" s="17">
        <v>0.26408478795102203</v>
      </c>
      <c r="P210" s="17">
        <v>0.23025981090492201</v>
      </c>
      <c r="Q210" s="17">
        <v>0.29303443808596302</v>
      </c>
      <c r="R210" s="17">
        <v>0.32494236984860098</v>
      </c>
      <c r="S210" s="17"/>
      <c r="T210" s="17">
        <v>0.25338437862980401</v>
      </c>
      <c r="U210" s="17">
        <v>0.27948371022970397</v>
      </c>
    </row>
    <row r="211" spans="2:21" x14ac:dyDescent="0.5">
      <c r="C211" s="17"/>
      <c r="D211" s="17"/>
      <c r="E211" s="17"/>
      <c r="F211" s="17"/>
      <c r="G211" s="17"/>
      <c r="H211" s="17"/>
      <c r="I211" s="17"/>
      <c r="J211" s="17"/>
      <c r="K211" s="17"/>
      <c r="L211" s="17"/>
      <c r="M211" s="17"/>
      <c r="N211" s="17"/>
      <c r="O211" s="17"/>
      <c r="P211" s="17"/>
      <c r="Q211" s="17"/>
      <c r="R211" s="17"/>
      <c r="S211" s="17"/>
      <c r="T211" s="17"/>
      <c r="U211" s="17"/>
    </row>
    <row r="212" spans="2:21" x14ac:dyDescent="0.5">
      <c r="B212" s="6" t="s">
        <v>158</v>
      </c>
      <c r="C212" s="17"/>
      <c r="D212" s="17"/>
      <c r="E212" s="17"/>
      <c r="F212" s="17"/>
      <c r="G212" s="17"/>
      <c r="H212" s="17"/>
      <c r="I212" s="17"/>
      <c r="J212" s="17"/>
      <c r="K212" s="17"/>
      <c r="L212" s="17"/>
      <c r="M212" s="17"/>
      <c r="N212" s="17"/>
      <c r="O212" s="17"/>
      <c r="P212" s="17"/>
      <c r="Q212" s="17"/>
      <c r="R212" s="17"/>
      <c r="S212" s="17"/>
      <c r="T212" s="17"/>
      <c r="U212" s="17"/>
    </row>
    <row r="213" spans="2:21" x14ac:dyDescent="0.5">
      <c r="B213" s="24" t="s">
        <v>528</v>
      </c>
      <c r="C213" s="17"/>
      <c r="D213" s="17"/>
      <c r="E213" s="17"/>
      <c r="F213" s="17"/>
      <c r="G213" s="17"/>
      <c r="H213" s="17"/>
      <c r="I213" s="17"/>
      <c r="J213" s="17"/>
      <c r="K213" s="17"/>
      <c r="L213" s="17"/>
      <c r="M213" s="17"/>
      <c r="N213" s="17"/>
      <c r="O213" s="17"/>
      <c r="P213" s="17"/>
      <c r="Q213" s="17"/>
      <c r="R213" s="17"/>
      <c r="S213" s="17"/>
      <c r="T213" s="17"/>
      <c r="U213" s="17"/>
    </row>
    <row r="214" spans="2:21" x14ac:dyDescent="0.5">
      <c r="B214" t="s">
        <v>151</v>
      </c>
      <c r="C214" s="17">
        <v>0.184961401662286</v>
      </c>
      <c r="D214" s="17">
        <v>0.20273791700053501</v>
      </c>
      <c r="E214" s="17">
        <v>0.155437140269649</v>
      </c>
      <c r="F214" s="17"/>
      <c r="G214" s="17">
        <v>0.29936834205031698</v>
      </c>
      <c r="H214" s="17">
        <v>0.12842279996586101</v>
      </c>
      <c r="I214" s="17">
        <v>0.205698346039319</v>
      </c>
      <c r="J214" s="17">
        <v>0.18585193254272001</v>
      </c>
      <c r="K214" s="17">
        <v>0.16508446222256401</v>
      </c>
      <c r="L214" s="17">
        <v>0.236299723137366</v>
      </c>
      <c r="M214" s="17"/>
      <c r="N214" s="17">
        <v>0.24776369132939699</v>
      </c>
      <c r="O214" s="17">
        <v>9.9205361716444507E-2</v>
      </c>
      <c r="P214" s="17">
        <v>9.6049637151184794E-2</v>
      </c>
      <c r="Q214" s="17">
        <v>0.27289475245578998</v>
      </c>
      <c r="R214" s="17">
        <v>0.172188915397227</v>
      </c>
      <c r="S214" s="17"/>
      <c r="T214" s="17">
        <v>6.4230010762993298E-2</v>
      </c>
      <c r="U214" s="17">
        <v>0.23555966666987299</v>
      </c>
    </row>
    <row r="215" spans="2:21" x14ac:dyDescent="0.5">
      <c r="B215" t="s">
        <v>152</v>
      </c>
      <c r="C215" s="17">
        <v>0.132129079347614</v>
      </c>
      <c r="D215" s="17">
        <v>0.14166560098501299</v>
      </c>
      <c r="E215" s="17">
        <v>0.119616815304201</v>
      </c>
      <c r="F215" s="17"/>
      <c r="G215" s="17">
        <v>0.16076427587332401</v>
      </c>
      <c r="H215" s="17">
        <v>0.189142288440766</v>
      </c>
      <c r="I215" s="17">
        <v>0.11187592142847901</v>
      </c>
      <c r="J215" s="17">
        <v>0.117255001732346</v>
      </c>
      <c r="K215" s="17">
        <v>0.118343503861238</v>
      </c>
      <c r="L215" s="17">
        <v>0.118843541124414</v>
      </c>
      <c r="M215" s="17"/>
      <c r="N215" s="17">
        <v>0.111145015083685</v>
      </c>
      <c r="O215" s="17">
        <v>0.13021459907122199</v>
      </c>
      <c r="P215" s="17">
        <v>0.184799063993001</v>
      </c>
      <c r="Q215" s="17">
        <v>0.11427704752345</v>
      </c>
      <c r="R215" s="17">
        <v>0.12646237186231701</v>
      </c>
      <c r="S215" s="17"/>
      <c r="T215" s="17">
        <v>0.178863725128804</v>
      </c>
      <c r="U215" s="17">
        <v>0.112542690301166</v>
      </c>
    </row>
    <row r="216" spans="2:21" x14ac:dyDescent="0.5">
      <c r="B216" t="s">
        <v>153</v>
      </c>
      <c r="C216" s="17">
        <v>0.187149211219648</v>
      </c>
      <c r="D216" s="17">
        <v>0.18504176865815999</v>
      </c>
      <c r="E216" s="17">
        <v>0.192244320276275</v>
      </c>
      <c r="F216" s="17"/>
      <c r="G216" s="17">
        <v>8.2366503264502802E-2</v>
      </c>
      <c r="H216" s="17">
        <v>0.202508681959845</v>
      </c>
      <c r="I216" s="17">
        <v>0.245208682232676</v>
      </c>
      <c r="J216" s="17">
        <v>0.20116983258277599</v>
      </c>
      <c r="K216" s="17">
        <v>0.124126305387698</v>
      </c>
      <c r="L216" s="17">
        <v>0.14649136299805601</v>
      </c>
      <c r="M216" s="17"/>
      <c r="N216" s="17">
        <v>0.15264859560496899</v>
      </c>
      <c r="O216" s="17">
        <v>0.24640250943245701</v>
      </c>
      <c r="P216" s="17">
        <v>0.27446680456818301</v>
      </c>
      <c r="Q216" s="17">
        <v>0.11214962468395499</v>
      </c>
      <c r="R216" s="17">
        <v>0.16277467321313199</v>
      </c>
      <c r="S216" s="17"/>
      <c r="T216" s="17">
        <v>0.215363113642773</v>
      </c>
      <c r="U216" s="17">
        <v>0.17532482568851299</v>
      </c>
    </row>
    <row r="217" spans="2:21" x14ac:dyDescent="0.5">
      <c r="B217" t="s">
        <v>154</v>
      </c>
      <c r="C217" s="17">
        <v>0.182026752521871</v>
      </c>
      <c r="D217" s="17">
        <v>0.20248263909228001</v>
      </c>
      <c r="E217" s="17">
        <v>0.14886616998518501</v>
      </c>
      <c r="F217" s="17"/>
      <c r="G217" s="17">
        <v>0.292884202503917</v>
      </c>
      <c r="H217" s="17">
        <v>0.208435069090985</v>
      </c>
      <c r="I217" s="17">
        <v>0.15788483146691101</v>
      </c>
      <c r="J217" s="17">
        <v>0.14528725322147401</v>
      </c>
      <c r="K217" s="17">
        <v>0.205788611143845</v>
      </c>
      <c r="L217" s="17">
        <v>0.19311150005452499</v>
      </c>
      <c r="M217" s="17"/>
      <c r="N217" s="17">
        <v>0.18786653177615401</v>
      </c>
      <c r="O217" s="17">
        <v>0.25852560065701602</v>
      </c>
      <c r="P217" s="17">
        <v>0.129502226819322</v>
      </c>
      <c r="Q217" s="17">
        <v>0.131756035434729</v>
      </c>
      <c r="R217" s="17">
        <v>0.21943934971210699</v>
      </c>
      <c r="S217" s="17"/>
      <c r="T217" s="17">
        <v>0.185358396163077</v>
      </c>
      <c r="U217" s="17">
        <v>0.180630467872015</v>
      </c>
    </row>
    <row r="218" spans="2:21" x14ac:dyDescent="0.5">
      <c r="B218" t="s">
        <v>155</v>
      </c>
      <c r="C218" s="17">
        <v>9.0223822906741094E-2</v>
      </c>
      <c r="D218" s="17">
        <v>0.102663402090203</v>
      </c>
      <c r="E218" s="17">
        <v>7.3018130541334506E-2</v>
      </c>
      <c r="F218" s="17"/>
      <c r="G218" s="17">
        <v>8.8338125647368898E-2</v>
      </c>
      <c r="H218" s="17">
        <v>9.8678610295379596E-2</v>
      </c>
      <c r="I218" s="17">
        <v>9.8993225910935304E-2</v>
      </c>
      <c r="J218" s="17">
        <v>9.3709131952851896E-2</v>
      </c>
      <c r="K218" s="17">
        <v>6.1376849546253803E-2</v>
      </c>
      <c r="L218" s="17">
        <v>0.101463239750338</v>
      </c>
      <c r="M218" s="17"/>
      <c r="N218" s="17">
        <v>8.4784599713182501E-2</v>
      </c>
      <c r="O218" s="17">
        <v>9.6181297479473099E-2</v>
      </c>
      <c r="P218" s="17">
        <v>4.6764710593822999E-2</v>
      </c>
      <c r="Q218" s="17">
        <v>0.143814102558082</v>
      </c>
      <c r="R218" s="17">
        <v>7.7370411236991302E-2</v>
      </c>
      <c r="S218" s="17"/>
      <c r="T218" s="17">
        <v>0.15135637666839799</v>
      </c>
      <c r="U218" s="17">
        <v>6.4603301741677999E-2</v>
      </c>
    </row>
    <row r="219" spans="2:21" x14ac:dyDescent="0.5">
      <c r="B219" t="s">
        <v>156</v>
      </c>
      <c r="C219" s="17">
        <v>0.12306676829964799</v>
      </c>
      <c r="D219" s="17">
        <v>0.105218697536172</v>
      </c>
      <c r="E219" s="17">
        <v>0.15047278829720501</v>
      </c>
      <c r="F219" s="17"/>
      <c r="G219" s="17">
        <v>3.3032253813273703E-2</v>
      </c>
      <c r="H219" s="17">
        <v>8.4809642660774398E-2</v>
      </c>
      <c r="I219" s="17">
        <v>9.4461580642526896E-2</v>
      </c>
      <c r="J219" s="17">
        <v>0.15521941953843299</v>
      </c>
      <c r="K219" s="17">
        <v>0.14880970253967599</v>
      </c>
      <c r="L219" s="17">
        <v>0.180175350750549</v>
      </c>
      <c r="M219" s="17"/>
      <c r="N219" s="17">
        <v>0.11897659778249001</v>
      </c>
      <c r="O219" s="17">
        <v>6.4399325334281499E-2</v>
      </c>
      <c r="P219" s="17">
        <v>0.151737721563767</v>
      </c>
      <c r="Q219" s="17">
        <v>0.14624706520491301</v>
      </c>
      <c r="R219" s="17">
        <v>0.13210048072962199</v>
      </c>
      <c r="S219" s="17"/>
      <c r="T219" s="17">
        <v>0.12539396165455299</v>
      </c>
      <c r="U219" s="17">
        <v>0.122091446594015</v>
      </c>
    </row>
    <row r="220" spans="2:21" x14ac:dyDescent="0.5">
      <c r="B220" t="s">
        <v>157</v>
      </c>
      <c r="C220" s="17">
        <v>0.100442964042191</v>
      </c>
      <c r="D220" s="17">
        <v>6.0189974637637401E-2</v>
      </c>
      <c r="E220" s="17">
        <v>0.16034463532615001</v>
      </c>
      <c r="F220" s="17"/>
      <c r="G220" s="17">
        <v>4.3246296847297097E-2</v>
      </c>
      <c r="H220" s="17">
        <v>8.8002907586389595E-2</v>
      </c>
      <c r="I220" s="17">
        <v>8.5877412279152299E-2</v>
      </c>
      <c r="J220" s="17">
        <v>0.101507428429399</v>
      </c>
      <c r="K220" s="17">
        <v>0.17647056529872501</v>
      </c>
      <c r="L220" s="17">
        <v>2.3615282184750501E-2</v>
      </c>
      <c r="M220" s="17"/>
      <c r="N220" s="17">
        <v>9.6814968710122698E-2</v>
      </c>
      <c r="O220" s="17">
        <v>0.10507130630910599</v>
      </c>
      <c r="P220" s="17">
        <v>0.11667983531072</v>
      </c>
      <c r="Q220" s="17">
        <v>7.8861372139081301E-2</v>
      </c>
      <c r="R220" s="17">
        <v>0.109663797848603</v>
      </c>
      <c r="S220" s="17"/>
      <c r="T220" s="17">
        <v>7.9434415979402304E-2</v>
      </c>
      <c r="U220" s="17">
        <v>0.109247601132741</v>
      </c>
    </row>
    <row r="221" spans="2:21" x14ac:dyDescent="0.5">
      <c r="C221" s="17"/>
      <c r="D221" s="17"/>
      <c r="E221" s="17"/>
      <c r="F221" s="17"/>
      <c r="G221" s="17"/>
      <c r="H221" s="17"/>
      <c r="I221" s="17"/>
      <c r="J221" s="17"/>
      <c r="K221" s="17"/>
      <c r="L221" s="17"/>
      <c r="M221" s="17"/>
      <c r="N221" s="17"/>
      <c r="O221" s="17"/>
      <c r="P221" s="17"/>
      <c r="Q221" s="17"/>
      <c r="R221" s="17"/>
      <c r="S221" s="17"/>
      <c r="T221" s="17"/>
      <c r="U221" s="17"/>
    </row>
    <row r="222" spans="2:21" x14ac:dyDescent="0.5">
      <c r="B222" s="6" t="s">
        <v>178</v>
      </c>
      <c r="C222" s="17"/>
      <c r="D222" s="17"/>
      <c r="E222" s="17"/>
      <c r="F222" s="17"/>
      <c r="G222" s="17"/>
      <c r="H222" s="17"/>
      <c r="I222" s="17"/>
      <c r="J222" s="17"/>
      <c r="K222" s="17"/>
      <c r="L222" s="17"/>
      <c r="M222" s="17"/>
      <c r="N222" s="17"/>
      <c r="O222" s="17"/>
      <c r="P222" s="17"/>
      <c r="Q222" s="17"/>
      <c r="R222" s="17"/>
      <c r="S222" s="17"/>
      <c r="T222" s="17"/>
      <c r="U222" s="17"/>
    </row>
    <row r="223" spans="2:21" x14ac:dyDescent="0.5">
      <c r="B223" s="24" t="s">
        <v>46</v>
      </c>
      <c r="C223" s="17"/>
      <c r="D223" s="17"/>
      <c r="E223" s="17"/>
      <c r="F223" s="17"/>
      <c r="G223" s="17"/>
      <c r="H223" s="17"/>
      <c r="I223" s="17"/>
      <c r="J223" s="17"/>
      <c r="K223" s="17"/>
      <c r="L223" s="17"/>
      <c r="M223" s="17"/>
      <c r="N223" s="17"/>
      <c r="O223" s="17"/>
      <c r="P223" s="17"/>
      <c r="Q223" s="17"/>
      <c r="R223" s="17"/>
      <c r="S223" s="17"/>
      <c r="T223" s="17"/>
      <c r="U223" s="17"/>
    </row>
    <row r="224" spans="2:21" x14ac:dyDescent="0.5">
      <c r="B224" t="s">
        <v>81</v>
      </c>
      <c r="C224" s="17">
        <v>0.526400327140358</v>
      </c>
      <c r="D224" s="17">
        <v>0.568588251032218</v>
      </c>
      <c r="E224" s="17">
        <v>0.48342654985052003</v>
      </c>
      <c r="F224" s="17"/>
      <c r="G224" s="17">
        <v>0.46235610163764501</v>
      </c>
      <c r="H224" s="17">
        <v>0.59342350999666404</v>
      </c>
      <c r="I224" s="17">
        <v>0.51791623561678601</v>
      </c>
      <c r="J224" s="17">
        <v>0.62166286921001002</v>
      </c>
      <c r="K224" s="17">
        <v>0.54956287188770503</v>
      </c>
      <c r="L224" s="17">
        <v>0.44035934506274199</v>
      </c>
      <c r="M224" s="17"/>
      <c r="N224" s="17">
        <v>0.50125317113412404</v>
      </c>
      <c r="O224" s="17">
        <v>0.48523056559345801</v>
      </c>
      <c r="P224" s="17">
        <v>0.53422315761664796</v>
      </c>
      <c r="Q224" s="17">
        <v>0.54232077212229901</v>
      </c>
      <c r="R224" s="17">
        <v>0.61431157707875395</v>
      </c>
      <c r="S224" s="17"/>
      <c r="T224" s="17">
        <v>0.61852479791015802</v>
      </c>
      <c r="U224" s="17">
        <v>0.50319690682177898</v>
      </c>
    </row>
    <row r="225" spans="2:21" x14ac:dyDescent="0.5">
      <c r="B225" t="s">
        <v>82</v>
      </c>
      <c r="C225" s="17">
        <v>0.33731937650933103</v>
      </c>
      <c r="D225" s="17">
        <v>0.33127158034283999</v>
      </c>
      <c r="E225" s="17">
        <v>0.34558860160357802</v>
      </c>
      <c r="F225" s="17"/>
      <c r="G225" s="17">
        <v>0.38443540156797201</v>
      </c>
      <c r="H225" s="17">
        <v>0.28049713073010801</v>
      </c>
      <c r="I225" s="17">
        <v>0.36815684220822698</v>
      </c>
      <c r="J225" s="17">
        <v>0.296663267913927</v>
      </c>
      <c r="K225" s="17">
        <v>0.30775077961462999</v>
      </c>
      <c r="L225" s="17">
        <v>0.37860163490709797</v>
      </c>
      <c r="M225" s="17"/>
      <c r="N225" s="17">
        <v>0.34783120660483902</v>
      </c>
      <c r="O225" s="17">
        <v>0.379986719769418</v>
      </c>
      <c r="P225" s="17">
        <v>0.300479175556711</v>
      </c>
      <c r="Q225" s="17">
        <v>0.34294359050436402</v>
      </c>
      <c r="R225" s="17">
        <v>0.29003874689379699</v>
      </c>
      <c r="S225" s="17"/>
      <c r="T225" s="17">
        <v>0.32537778306623499</v>
      </c>
      <c r="U225" s="17">
        <v>0.340327109521183</v>
      </c>
    </row>
    <row r="226" spans="2:21" x14ac:dyDescent="0.5">
      <c r="B226" t="s">
        <v>176</v>
      </c>
      <c r="C226" s="17">
        <v>9.1591695300042297E-2</v>
      </c>
      <c r="D226" s="17">
        <v>6.9224246533952705E-2</v>
      </c>
      <c r="E226" s="17">
        <v>0.113127371783595</v>
      </c>
      <c r="F226" s="17"/>
      <c r="G226" s="17">
        <v>0.12610665474477201</v>
      </c>
      <c r="H226" s="17">
        <v>0.10655982507027099</v>
      </c>
      <c r="I226" s="17">
        <v>7.3290456849199298E-2</v>
      </c>
      <c r="J226" s="17">
        <v>3.35535342491773E-2</v>
      </c>
      <c r="K226" s="17">
        <v>0.11049647991195</v>
      </c>
      <c r="L226" s="17">
        <v>0.112067954677499</v>
      </c>
      <c r="M226" s="17"/>
      <c r="N226" s="17">
        <v>0.105713665205243</v>
      </c>
      <c r="O226" s="17">
        <v>8.4643144753129507E-2</v>
      </c>
      <c r="P226" s="17">
        <v>0.10662333218600401</v>
      </c>
      <c r="Q226" s="17">
        <v>7.3555713440797393E-2</v>
      </c>
      <c r="R226" s="17">
        <v>8.0071443874846507E-2</v>
      </c>
      <c r="S226" s="17"/>
      <c r="T226" s="17">
        <v>3.61268423957124E-2</v>
      </c>
      <c r="U226" s="17">
        <v>0.10556164578218</v>
      </c>
    </row>
    <row r="227" spans="2:21" x14ac:dyDescent="0.5">
      <c r="B227" t="s">
        <v>84</v>
      </c>
      <c r="C227" s="17">
        <v>2.0738053287162699E-2</v>
      </c>
      <c r="D227" s="17">
        <v>1.49671209095989E-2</v>
      </c>
      <c r="E227" s="17">
        <v>2.62717393048559E-2</v>
      </c>
      <c r="F227" s="17"/>
      <c r="G227" s="17">
        <v>1.52091123200894E-2</v>
      </c>
      <c r="H227" s="17">
        <v>1.9519534202957E-2</v>
      </c>
      <c r="I227" s="17">
        <v>2.51723186974156E-2</v>
      </c>
      <c r="J227" s="17">
        <v>3.2632076614580799E-2</v>
      </c>
      <c r="K227" s="17">
        <v>6.6541092367924702E-3</v>
      </c>
      <c r="L227" s="17">
        <v>2.1296961188934999E-2</v>
      </c>
      <c r="M227" s="17"/>
      <c r="N227" s="17">
        <v>1.8178635767450501E-2</v>
      </c>
      <c r="O227" s="17">
        <v>1.5538685000053299E-2</v>
      </c>
      <c r="P227" s="17">
        <v>3.1310230325433001E-2</v>
      </c>
      <c r="Q227" s="17">
        <v>2.4408223086794401E-2</v>
      </c>
      <c r="R227" s="17">
        <v>9.3229885957212301E-3</v>
      </c>
      <c r="S227" s="17"/>
      <c r="T227" s="17">
        <v>1.6424215730378298E-2</v>
      </c>
      <c r="U227" s="17">
        <v>2.18245809510909E-2</v>
      </c>
    </row>
    <row r="228" spans="2:21" x14ac:dyDescent="0.5">
      <c r="B228" t="s">
        <v>85</v>
      </c>
      <c r="C228" s="17">
        <v>6.8464681003160797E-3</v>
      </c>
      <c r="D228" s="17">
        <v>4.2969115587198903E-3</v>
      </c>
      <c r="E228" s="17">
        <v>9.2730881089259608E-3</v>
      </c>
      <c r="F228" s="17"/>
      <c r="G228" s="17">
        <v>1.1892729729521901E-2</v>
      </c>
      <c r="H228" s="17">
        <v>0</v>
      </c>
      <c r="I228" s="17">
        <v>0</v>
      </c>
      <c r="J228" s="17">
        <v>7.3044634092575703E-3</v>
      </c>
      <c r="K228" s="17">
        <v>1.8506822873171801E-2</v>
      </c>
      <c r="L228" s="17">
        <v>4.4739745253691201E-3</v>
      </c>
      <c r="M228" s="17"/>
      <c r="N228" s="17">
        <v>8.35995901669386E-3</v>
      </c>
      <c r="O228" s="17">
        <v>1.3477871411809001E-2</v>
      </c>
      <c r="P228" s="17">
        <v>6.5594245601239996E-3</v>
      </c>
      <c r="Q228" s="17">
        <v>0</v>
      </c>
      <c r="R228" s="17">
        <v>6.2552435568813299E-3</v>
      </c>
      <c r="S228" s="17"/>
      <c r="T228" s="17">
        <v>0</v>
      </c>
      <c r="U228" s="17">
        <v>8.5708902402959405E-3</v>
      </c>
    </row>
    <row r="229" spans="2:21" x14ac:dyDescent="0.5">
      <c r="B229" t="s">
        <v>65</v>
      </c>
      <c r="C229" s="17">
        <v>1.7104079662790501E-2</v>
      </c>
      <c r="D229" s="17">
        <v>1.16518896226701E-2</v>
      </c>
      <c r="E229" s="17">
        <v>2.2312649348525702E-2</v>
      </c>
      <c r="F229" s="17"/>
      <c r="G229" s="17">
        <v>0</v>
      </c>
      <c r="H229" s="17">
        <v>0</v>
      </c>
      <c r="I229" s="17">
        <v>1.5464146628372699E-2</v>
      </c>
      <c r="J229" s="17">
        <v>8.1837886030468807E-3</v>
      </c>
      <c r="K229" s="17">
        <v>7.0289364757513701E-3</v>
      </c>
      <c r="L229" s="17">
        <v>4.3200129638356899E-2</v>
      </c>
      <c r="M229" s="17"/>
      <c r="N229" s="17">
        <v>1.8663362271649501E-2</v>
      </c>
      <c r="O229" s="17">
        <v>2.1123013472132499E-2</v>
      </c>
      <c r="P229" s="17">
        <v>2.0804679755079301E-2</v>
      </c>
      <c r="Q229" s="17">
        <v>1.67717008457446E-2</v>
      </c>
      <c r="R229" s="17">
        <v>0</v>
      </c>
      <c r="S229" s="17"/>
      <c r="T229" s="17">
        <v>3.5463608975158699E-3</v>
      </c>
      <c r="U229" s="17">
        <v>2.05188666834707E-2</v>
      </c>
    </row>
    <row r="230" spans="2:21" x14ac:dyDescent="0.5">
      <c r="B230" t="s">
        <v>86</v>
      </c>
      <c r="C230" s="17">
        <v>0.86371970364968798</v>
      </c>
      <c r="D230" s="17">
        <v>0.89985983137505798</v>
      </c>
      <c r="E230" s="17">
        <v>0.82901515145409699</v>
      </c>
      <c r="F230" s="17"/>
      <c r="G230" s="17">
        <v>0.84679150320561702</v>
      </c>
      <c r="H230" s="17">
        <v>0.873920640726771</v>
      </c>
      <c r="I230" s="17">
        <v>0.88607307782501199</v>
      </c>
      <c r="J230" s="17">
        <v>0.91832613712393696</v>
      </c>
      <c r="K230" s="17">
        <v>0.85731365150233396</v>
      </c>
      <c r="L230" s="17">
        <v>0.81896097996983896</v>
      </c>
      <c r="M230" s="17"/>
      <c r="N230" s="17">
        <v>0.84908437773896295</v>
      </c>
      <c r="O230" s="17">
        <v>0.86521728536287601</v>
      </c>
      <c r="P230" s="17">
        <v>0.83470233317335996</v>
      </c>
      <c r="Q230" s="17">
        <v>0.88526436262666397</v>
      </c>
      <c r="R230" s="17">
        <v>0.904350323972551</v>
      </c>
      <c r="S230" s="17"/>
      <c r="T230" s="17">
        <v>0.94390258097639301</v>
      </c>
      <c r="U230" s="17">
        <v>0.84352401634296204</v>
      </c>
    </row>
    <row r="231" spans="2:21" x14ac:dyDescent="0.5">
      <c r="B231" t="s">
        <v>87</v>
      </c>
      <c r="C231" s="17">
        <v>2.75845213874788E-2</v>
      </c>
      <c r="D231" s="17">
        <v>1.9264032468318801E-2</v>
      </c>
      <c r="E231" s="17">
        <v>3.5544827413781899E-2</v>
      </c>
      <c r="F231" s="17"/>
      <c r="G231" s="17">
        <v>2.7101842049611299E-2</v>
      </c>
      <c r="H231" s="17">
        <v>1.9519534202957E-2</v>
      </c>
      <c r="I231" s="17">
        <v>2.51723186974156E-2</v>
      </c>
      <c r="J231" s="17">
        <v>3.9936540023838403E-2</v>
      </c>
      <c r="K231" s="17">
        <v>2.5160932109964299E-2</v>
      </c>
      <c r="L231" s="17">
        <v>2.57709357143041E-2</v>
      </c>
      <c r="M231" s="17"/>
      <c r="N231" s="17">
        <v>2.6538594784144401E-2</v>
      </c>
      <c r="O231" s="17">
        <v>2.9016556411862401E-2</v>
      </c>
      <c r="P231" s="17">
        <v>3.7869654885556998E-2</v>
      </c>
      <c r="Q231" s="17">
        <v>2.4408223086794401E-2</v>
      </c>
      <c r="R231" s="17">
        <v>1.55782321526026E-2</v>
      </c>
      <c r="S231" s="17"/>
      <c r="T231" s="17">
        <v>1.6424215730378298E-2</v>
      </c>
      <c r="U231" s="17">
        <v>3.0395471191386799E-2</v>
      </c>
    </row>
    <row r="232" spans="2:21" x14ac:dyDescent="0.5">
      <c r="B232" t="s">
        <v>88</v>
      </c>
      <c r="C232" s="17">
        <v>0.83613518226220995</v>
      </c>
      <c r="D232" s="17">
        <v>0.880595798906739</v>
      </c>
      <c r="E232" s="17">
        <v>0.79347032404031503</v>
      </c>
      <c r="F232" s="17"/>
      <c r="G232" s="17">
        <v>0.81968966115600606</v>
      </c>
      <c r="H232" s="17">
        <v>0.85440110652381496</v>
      </c>
      <c r="I232" s="17">
        <v>0.860900759127597</v>
      </c>
      <c r="J232" s="17">
        <v>0.87838959710009901</v>
      </c>
      <c r="K232" s="17">
        <v>0.83215271939237001</v>
      </c>
      <c r="L232" s="17">
        <v>0.79319004425553497</v>
      </c>
      <c r="M232" s="17"/>
      <c r="N232" s="17">
        <v>0.82254578295481795</v>
      </c>
      <c r="O232" s="17">
        <v>0.83620072895101305</v>
      </c>
      <c r="P232" s="17">
        <v>0.79683267828780302</v>
      </c>
      <c r="Q232" s="17">
        <v>0.86085613953986895</v>
      </c>
      <c r="R232" s="17">
        <v>0.88877209181994798</v>
      </c>
      <c r="S232" s="17"/>
      <c r="T232" s="17">
        <v>0.92747836524601501</v>
      </c>
      <c r="U232" s="17">
        <v>0.81312854515157496</v>
      </c>
    </row>
    <row r="233" spans="2:21" x14ac:dyDescent="0.5">
      <c r="C233" s="17"/>
      <c r="D233" s="17"/>
      <c r="E233" s="17"/>
      <c r="F233" s="17"/>
      <c r="G233" s="17"/>
      <c r="H233" s="17"/>
      <c r="I233" s="17"/>
      <c r="J233" s="17"/>
      <c r="K233" s="17"/>
      <c r="L233" s="17"/>
      <c r="M233" s="17"/>
      <c r="N233" s="17"/>
      <c r="O233" s="17"/>
      <c r="P233" s="17"/>
      <c r="Q233" s="17"/>
      <c r="R233" s="17"/>
      <c r="S233" s="17"/>
      <c r="T233" s="17"/>
      <c r="U233" s="17"/>
    </row>
    <row r="234" spans="2:21" x14ac:dyDescent="0.5">
      <c r="B234" s="6" t="s">
        <v>179</v>
      </c>
      <c r="C234" s="17"/>
      <c r="D234" s="17"/>
      <c r="E234" s="17"/>
      <c r="F234" s="17"/>
      <c r="G234" s="17"/>
      <c r="H234" s="17"/>
      <c r="I234" s="17"/>
      <c r="J234" s="17"/>
      <c r="K234" s="17"/>
      <c r="L234" s="17"/>
      <c r="M234" s="17"/>
      <c r="N234" s="17"/>
      <c r="O234" s="17"/>
      <c r="P234" s="17"/>
      <c r="Q234" s="17"/>
      <c r="R234" s="17"/>
      <c r="S234" s="17"/>
      <c r="T234" s="17"/>
      <c r="U234" s="17"/>
    </row>
    <row r="235" spans="2:21" x14ac:dyDescent="0.5">
      <c r="B235" s="24" t="s">
        <v>46</v>
      </c>
      <c r="C235" s="17"/>
      <c r="D235" s="17"/>
      <c r="E235" s="17"/>
      <c r="F235" s="17"/>
      <c r="G235" s="17"/>
      <c r="H235" s="17"/>
      <c r="I235" s="17"/>
      <c r="J235" s="17"/>
      <c r="K235" s="17"/>
      <c r="L235" s="17"/>
      <c r="M235" s="17"/>
      <c r="N235" s="17"/>
      <c r="O235" s="17"/>
      <c r="P235" s="17"/>
      <c r="Q235" s="17"/>
      <c r="R235" s="17"/>
      <c r="S235" s="17"/>
      <c r="T235" s="17"/>
      <c r="U235" s="17"/>
    </row>
    <row r="236" spans="2:21" x14ac:dyDescent="0.5">
      <c r="B236" t="s">
        <v>81</v>
      </c>
      <c r="C236" s="17">
        <v>0.230255729474898</v>
      </c>
      <c r="D236" s="17">
        <v>0.26623786562831098</v>
      </c>
      <c r="E236" s="17">
        <v>0.194821929535234</v>
      </c>
      <c r="F236" s="17"/>
      <c r="G236" s="17">
        <v>0.30652001141713298</v>
      </c>
      <c r="H236" s="17">
        <v>0.32900771390319999</v>
      </c>
      <c r="I236" s="17">
        <v>0.172647738046976</v>
      </c>
      <c r="J236" s="17">
        <v>0.26279684598233199</v>
      </c>
      <c r="K236" s="17">
        <v>0.24336829608393001</v>
      </c>
      <c r="L236" s="17">
        <v>0.16360313307135901</v>
      </c>
      <c r="M236" s="17"/>
      <c r="N236" s="17">
        <v>0.210191482561498</v>
      </c>
      <c r="O236" s="17">
        <v>0.26426843794247401</v>
      </c>
      <c r="P236" s="17">
        <v>0.194989017309663</v>
      </c>
      <c r="Q236" s="17">
        <v>0.24696668633989799</v>
      </c>
      <c r="R236" s="17">
        <v>0.24756419787478301</v>
      </c>
      <c r="S236" s="17"/>
      <c r="T236" s="17">
        <v>0.33395304591243902</v>
      </c>
      <c r="U236" s="17">
        <v>0.204137452766191</v>
      </c>
    </row>
    <row r="237" spans="2:21" x14ac:dyDescent="0.5">
      <c r="B237" t="s">
        <v>82</v>
      </c>
      <c r="C237" s="17">
        <v>0.40738002841929599</v>
      </c>
      <c r="D237" s="17">
        <v>0.420056381783803</v>
      </c>
      <c r="E237" s="17">
        <v>0.39667186934297</v>
      </c>
      <c r="F237" s="17"/>
      <c r="G237" s="17">
        <v>0.40333780598581098</v>
      </c>
      <c r="H237" s="17">
        <v>0.41004635238889398</v>
      </c>
      <c r="I237" s="17">
        <v>0.50768477236215104</v>
      </c>
      <c r="J237" s="17">
        <v>0.40304935127915498</v>
      </c>
      <c r="K237" s="17">
        <v>0.39245501644109798</v>
      </c>
      <c r="L237" s="17">
        <v>0.36575027798944698</v>
      </c>
      <c r="M237" s="17"/>
      <c r="N237" s="17">
        <v>0.402931111328654</v>
      </c>
      <c r="O237" s="17">
        <v>0.43231475966529098</v>
      </c>
      <c r="P237" s="17">
        <v>0.44358732945432799</v>
      </c>
      <c r="Q237" s="17">
        <v>0.36183542521907203</v>
      </c>
      <c r="R237" s="17">
        <v>0.40418952677214798</v>
      </c>
      <c r="S237" s="17"/>
      <c r="T237" s="17">
        <v>0.42170586465361298</v>
      </c>
      <c r="U237" s="17">
        <v>0.40377177540267201</v>
      </c>
    </row>
    <row r="238" spans="2:21" x14ac:dyDescent="0.5">
      <c r="B238" t="s">
        <v>176</v>
      </c>
      <c r="C238" s="17">
        <v>0.20815450552097001</v>
      </c>
      <c r="D238" s="17">
        <v>0.20479002484391101</v>
      </c>
      <c r="E238" s="17">
        <v>0.212915241074383</v>
      </c>
      <c r="F238" s="17"/>
      <c r="G238" s="17">
        <v>0.241361642929772</v>
      </c>
      <c r="H238" s="17">
        <v>0.157016921003615</v>
      </c>
      <c r="I238" s="17">
        <v>0.18993422456561801</v>
      </c>
      <c r="J238" s="17">
        <v>0.208367945708401</v>
      </c>
      <c r="K238" s="17">
        <v>0.21063170434631501</v>
      </c>
      <c r="L238" s="17">
        <v>0.22942476547976601</v>
      </c>
      <c r="M238" s="17"/>
      <c r="N238" s="17">
        <v>0.195155414587038</v>
      </c>
      <c r="O238" s="17">
        <v>0.193376269540526</v>
      </c>
      <c r="P238" s="17">
        <v>0.21617556985075001</v>
      </c>
      <c r="Q238" s="17">
        <v>0.22585665993727599</v>
      </c>
      <c r="R238" s="17">
        <v>0.21457790102604499</v>
      </c>
      <c r="S238" s="17"/>
      <c r="T238" s="17">
        <v>0.16188661878918001</v>
      </c>
      <c r="U238" s="17">
        <v>0.21980801315167001</v>
      </c>
    </row>
    <row r="239" spans="2:21" x14ac:dyDescent="0.5">
      <c r="B239" t="s">
        <v>84</v>
      </c>
      <c r="C239" s="17">
        <v>6.4895614168109697E-2</v>
      </c>
      <c r="D239" s="17">
        <v>5.6758087712192901E-2</v>
      </c>
      <c r="E239" s="17">
        <v>7.2977654953075594E-2</v>
      </c>
      <c r="F239" s="17"/>
      <c r="G239" s="17">
        <v>3.6887809937761702E-2</v>
      </c>
      <c r="H239" s="17">
        <v>6.4404878687913003E-2</v>
      </c>
      <c r="I239" s="17">
        <v>6.0750609059858199E-2</v>
      </c>
      <c r="J239" s="17">
        <v>7.2218516177853895E-2</v>
      </c>
      <c r="K239" s="17">
        <v>4.0253763537735403E-2</v>
      </c>
      <c r="L239" s="17">
        <v>8.6184294581826804E-2</v>
      </c>
      <c r="M239" s="17"/>
      <c r="N239" s="17">
        <v>8.5127710042512197E-2</v>
      </c>
      <c r="O239" s="17">
        <v>2.7108381685007302E-2</v>
      </c>
      <c r="P239" s="17">
        <v>7.7931791001884104E-2</v>
      </c>
      <c r="Q239" s="17">
        <v>6.4986109586518806E-2</v>
      </c>
      <c r="R239" s="17">
        <v>5.8843620550512697E-2</v>
      </c>
      <c r="S239" s="17"/>
      <c r="T239" s="17">
        <v>4.57173775451932E-2</v>
      </c>
      <c r="U239" s="17">
        <v>6.9726042843707106E-2</v>
      </c>
    </row>
    <row r="240" spans="2:21" x14ac:dyDescent="0.5">
      <c r="B240" t="s">
        <v>85</v>
      </c>
      <c r="C240" s="17">
        <v>3.6717605956963599E-2</v>
      </c>
      <c r="D240" s="17">
        <v>2.0843195922733E-2</v>
      </c>
      <c r="E240" s="17">
        <v>5.1780307668299497E-2</v>
      </c>
      <c r="F240" s="17"/>
      <c r="G240" s="17">
        <v>1.1892729729521901E-2</v>
      </c>
      <c r="H240" s="17">
        <v>1.2999169287462999E-2</v>
      </c>
      <c r="I240" s="17">
        <v>2.1700773160130599E-2</v>
      </c>
      <c r="J240" s="17">
        <v>2.7854145271299199E-2</v>
      </c>
      <c r="K240" s="17">
        <v>6.4387800487132898E-2</v>
      </c>
      <c r="L240" s="17">
        <v>5.1530601051195599E-2</v>
      </c>
      <c r="M240" s="17"/>
      <c r="N240" s="17">
        <v>5.4548878420387699E-2</v>
      </c>
      <c r="O240" s="17">
        <v>2.3212757334938199E-2</v>
      </c>
      <c r="P240" s="17">
        <v>2.1350451776560399E-2</v>
      </c>
      <c r="Q240" s="17">
        <v>4.5542316816019203E-2</v>
      </c>
      <c r="R240" s="17">
        <v>2.62651039808737E-2</v>
      </c>
      <c r="S240" s="17"/>
      <c r="T240" s="17">
        <v>1.19929194132877E-2</v>
      </c>
      <c r="U240" s="17">
        <v>4.29450207722036E-2</v>
      </c>
    </row>
    <row r="241" spans="2:21" x14ac:dyDescent="0.5">
      <c r="B241" t="s">
        <v>65</v>
      </c>
      <c r="C241" s="17">
        <v>5.2596516459762502E-2</v>
      </c>
      <c r="D241" s="17">
        <v>3.1314444109048697E-2</v>
      </c>
      <c r="E241" s="17">
        <v>7.0832997426037797E-2</v>
      </c>
      <c r="F241" s="17"/>
      <c r="G241" s="17">
        <v>0</v>
      </c>
      <c r="H241" s="17">
        <v>2.6524964728915301E-2</v>
      </c>
      <c r="I241" s="17">
        <v>4.72818828052659E-2</v>
      </c>
      <c r="J241" s="17">
        <v>2.57131955809589E-2</v>
      </c>
      <c r="K241" s="17">
        <v>4.8903419103789099E-2</v>
      </c>
      <c r="L241" s="17">
        <v>0.103506927826406</v>
      </c>
      <c r="M241" s="17"/>
      <c r="N241" s="17">
        <v>5.2045403059909803E-2</v>
      </c>
      <c r="O241" s="17">
        <v>5.9719393831763501E-2</v>
      </c>
      <c r="P241" s="17">
        <v>4.5965840606815203E-2</v>
      </c>
      <c r="Q241" s="17">
        <v>5.4812802101215599E-2</v>
      </c>
      <c r="R241" s="17">
        <v>4.85596497956381E-2</v>
      </c>
      <c r="S241" s="17"/>
      <c r="T241" s="17">
        <v>2.4744173686286799E-2</v>
      </c>
      <c r="U241" s="17">
        <v>5.9611695063555702E-2</v>
      </c>
    </row>
    <row r="242" spans="2:21" x14ac:dyDescent="0.5">
      <c r="B242" t="s">
        <v>86</v>
      </c>
      <c r="C242" s="17">
        <v>0.63763575789419402</v>
      </c>
      <c r="D242" s="17">
        <v>0.68629424741211498</v>
      </c>
      <c r="E242" s="17">
        <v>0.59149379887820397</v>
      </c>
      <c r="F242" s="17"/>
      <c r="G242" s="17">
        <v>0.70985781740294496</v>
      </c>
      <c r="H242" s="17">
        <v>0.73905406629209403</v>
      </c>
      <c r="I242" s="17">
        <v>0.68033251040912801</v>
      </c>
      <c r="J242" s="17">
        <v>0.66584619726148697</v>
      </c>
      <c r="K242" s="17">
        <v>0.63582331252502799</v>
      </c>
      <c r="L242" s="17">
        <v>0.52935341106080602</v>
      </c>
      <c r="M242" s="17"/>
      <c r="N242" s="17">
        <v>0.613122593890152</v>
      </c>
      <c r="O242" s="17">
        <v>0.69658319760776499</v>
      </c>
      <c r="P242" s="17">
        <v>0.638576346763991</v>
      </c>
      <c r="Q242" s="17">
        <v>0.60880211155897002</v>
      </c>
      <c r="R242" s="17">
        <v>0.65175372464693104</v>
      </c>
      <c r="S242" s="17"/>
      <c r="T242" s="17">
        <v>0.75565891056605194</v>
      </c>
      <c r="U242" s="17">
        <v>0.60790922816886295</v>
      </c>
    </row>
    <row r="243" spans="2:21" x14ac:dyDescent="0.5">
      <c r="B243" t="s">
        <v>87</v>
      </c>
      <c r="C243" s="17">
        <v>0.101613220125073</v>
      </c>
      <c r="D243" s="17">
        <v>7.7601283634925897E-2</v>
      </c>
      <c r="E243" s="17">
        <v>0.12475796262137499</v>
      </c>
      <c r="F243" s="17"/>
      <c r="G243" s="17">
        <v>4.8780539667283601E-2</v>
      </c>
      <c r="H243" s="17">
        <v>7.7404047975376006E-2</v>
      </c>
      <c r="I243" s="17">
        <v>8.2451382219988698E-2</v>
      </c>
      <c r="J243" s="17">
        <v>0.100072661449153</v>
      </c>
      <c r="K243" s="17">
        <v>0.104641564024868</v>
      </c>
      <c r="L243" s="17">
        <v>0.137714895633022</v>
      </c>
      <c r="M243" s="17"/>
      <c r="N243" s="17">
        <v>0.13967658846289999</v>
      </c>
      <c r="O243" s="17">
        <v>5.0321139019945497E-2</v>
      </c>
      <c r="P243" s="17">
        <v>9.9282242778444496E-2</v>
      </c>
      <c r="Q243" s="17">
        <v>0.110528426402538</v>
      </c>
      <c r="R243" s="17">
        <v>8.5108724531386307E-2</v>
      </c>
      <c r="S243" s="17"/>
      <c r="T243" s="17">
        <v>5.77102969584809E-2</v>
      </c>
      <c r="U243" s="17">
        <v>0.112671063615911</v>
      </c>
    </row>
    <row r="244" spans="2:21" x14ac:dyDescent="0.5">
      <c r="B244" t="s">
        <v>88</v>
      </c>
      <c r="C244" s="17">
        <v>0.53602253776912101</v>
      </c>
      <c r="D244" s="17">
        <v>0.60869296377718896</v>
      </c>
      <c r="E244" s="17">
        <v>0.46673583625682902</v>
      </c>
      <c r="F244" s="17"/>
      <c r="G244" s="17">
        <v>0.66107727773566105</v>
      </c>
      <c r="H244" s="17">
        <v>0.66165001831671799</v>
      </c>
      <c r="I244" s="17">
        <v>0.59788112818913897</v>
      </c>
      <c r="J244" s="17">
        <v>0.56577353581233403</v>
      </c>
      <c r="K244" s="17">
        <v>0.53118174850015998</v>
      </c>
      <c r="L244" s="17">
        <v>0.391638515427783</v>
      </c>
      <c r="M244" s="17"/>
      <c r="N244" s="17">
        <v>0.47344600542725201</v>
      </c>
      <c r="O244" s="17">
        <v>0.64626205858781904</v>
      </c>
      <c r="P244" s="17">
        <v>0.539294103985546</v>
      </c>
      <c r="Q244" s="17">
        <v>0.498273685156432</v>
      </c>
      <c r="R244" s="17">
        <v>0.56664500011554397</v>
      </c>
      <c r="S244" s="17"/>
      <c r="T244" s="17">
        <v>0.69794861360757099</v>
      </c>
      <c r="U244" s="17">
        <v>0.495238164552952</v>
      </c>
    </row>
    <row r="245" spans="2:21" x14ac:dyDescent="0.5">
      <c r="C245" s="17"/>
      <c r="D245" s="17"/>
      <c r="E245" s="17"/>
      <c r="F245" s="17"/>
      <c r="G245" s="17"/>
      <c r="H245" s="17"/>
      <c r="I245" s="17"/>
      <c r="J245" s="17"/>
      <c r="K245" s="17"/>
      <c r="L245" s="17"/>
      <c r="M245" s="17"/>
      <c r="N245" s="17"/>
      <c r="O245" s="17"/>
      <c r="P245" s="17"/>
      <c r="Q245" s="17"/>
      <c r="R245" s="17"/>
      <c r="S245" s="17"/>
      <c r="T245" s="17"/>
      <c r="U245" s="17"/>
    </row>
    <row r="246" spans="2:21" x14ac:dyDescent="0.5">
      <c r="B246" s="6" t="s">
        <v>180</v>
      </c>
      <c r="C246" s="17"/>
      <c r="D246" s="17"/>
      <c r="E246" s="17"/>
      <c r="F246" s="17"/>
      <c r="G246" s="17"/>
      <c r="H246" s="17"/>
      <c r="I246" s="17"/>
      <c r="J246" s="17"/>
      <c r="K246" s="17"/>
      <c r="L246" s="17"/>
      <c r="M246" s="17"/>
      <c r="N246" s="17"/>
      <c r="O246" s="17"/>
      <c r="P246" s="17"/>
      <c r="Q246" s="17"/>
      <c r="R246" s="17"/>
      <c r="S246" s="17"/>
      <c r="T246" s="17"/>
      <c r="U246" s="17"/>
    </row>
    <row r="247" spans="2:21" x14ac:dyDescent="0.5">
      <c r="B247" s="24" t="s">
        <v>46</v>
      </c>
      <c r="C247" s="17"/>
      <c r="D247" s="17"/>
      <c r="E247" s="17"/>
      <c r="F247" s="17"/>
      <c r="G247" s="17"/>
      <c r="H247" s="17"/>
      <c r="I247" s="17"/>
      <c r="J247" s="17"/>
      <c r="K247" s="17"/>
      <c r="L247" s="17"/>
      <c r="M247" s="17"/>
      <c r="N247" s="17"/>
      <c r="O247" s="17"/>
      <c r="P247" s="17"/>
      <c r="Q247" s="17"/>
      <c r="R247" s="17"/>
      <c r="S247" s="17"/>
      <c r="T247" s="17"/>
      <c r="U247" s="17"/>
    </row>
    <row r="248" spans="2:21" x14ac:dyDescent="0.5">
      <c r="B248" t="s">
        <v>81</v>
      </c>
      <c r="C248" s="17">
        <v>0.68829650156702105</v>
      </c>
      <c r="D248" s="17">
        <v>0.70800542274886702</v>
      </c>
      <c r="E248" s="17">
        <v>0.66751249588431205</v>
      </c>
      <c r="F248" s="17"/>
      <c r="G248" s="17">
        <v>0.586221493765677</v>
      </c>
      <c r="H248" s="17">
        <v>0.65346863052144599</v>
      </c>
      <c r="I248" s="17">
        <v>0.68601394595988796</v>
      </c>
      <c r="J248" s="17">
        <v>0.77273741015802699</v>
      </c>
      <c r="K248" s="17">
        <v>0.78381437781978403</v>
      </c>
      <c r="L248" s="17">
        <v>0.61806608097538995</v>
      </c>
      <c r="M248" s="17"/>
      <c r="N248" s="17">
        <v>0.68150094786165005</v>
      </c>
      <c r="O248" s="17">
        <v>0.61812480027261296</v>
      </c>
      <c r="P248" s="17">
        <v>0.68445761925141102</v>
      </c>
      <c r="Q248" s="17">
        <v>0.73117772827095595</v>
      </c>
      <c r="R248" s="17">
        <v>0.74706107174852399</v>
      </c>
      <c r="S248" s="17"/>
      <c r="T248" s="17">
        <v>0.73263765081635501</v>
      </c>
      <c r="U248" s="17">
        <v>0.677128281930655</v>
      </c>
    </row>
    <row r="249" spans="2:21" x14ac:dyDescent="0.5">
      <c r="B249" t="s">
        <v>82</v>
      </c>
      <c r="C249" s="17">
        <v>0.248448330825953</v>
      </c>
      <c r="D249" s="17">
        <v>0.23131646591569099</v>
      </c>
      <c r="E249" s="17">
        <v>0.26633861656689301</v>
      </c>
      <c r="F249" s="17"/>
      <c r="G249" s="17">
        <v>0.30618348079707902</v>
      </c>
      <c r="H249" s="17">
        <v>0.27203428782165401</v>
      </c>
      <c r="I249" s="17">
        <v>0.26501160381467298</v>
      </c>
      <c r="J249" s="17">
        <v>0.17336988026434699</v>
      </c>
      <c r="K249" s="17">
        <v>0.188943653421802</v>
      </c>
      <c r="L249" s="17">
        <v>0.30025578240685102</v>
      </c>
      <c r="M249" s="17"/>
      <c r="N249" s="17">
        <v>0.272372235762952</v>
      </c>
      <c r="O249" s="17">
        <v>0.29079960723339998</v>
      </c>
      <c r="P249" s="17">
        <v>0.239136567888378</v>
      </c>
      <c r="Q249" s="17">
        <v>0.205971767600372</v>
      </c>
      <c r="R249" s="17">
        <v>0.22048218006272</v>
      </c>
      <c r="S249" s="17"/>
      <c r="T249" s="17">
        <v>0.24569732126851601</v>
      </c>
      <c r="U249" s="17">
        <v>0.24914122849503401</v>
      </c>
    </row>
    <row r="250" spans="2:21" x14ac:dyDescent="0.5">
      <c r="B250" t="s">
        <v>176</v>
      </c>
      <c r="C250" s="17">
        <v>4.2619050809905801E-2</v>
      </c>
      <c r="D250" s="17">
        <v>4.4777335299587002E-2</v>
      </c>
      <c r="E250" s="17">
        <v>4.0943773190242901E-2</v>
      </c>
      <c r="F250" s="17"/>
      <c r="G250" s="17">
        <v>9.1372138187745894E-2</v>
      </c>
      <c r="H250" s="17">
        <v>6.5550979066543294E-2</v>
      </c>
      <c r="I250" s="17">
        <v>3.1928170358909602E-2</v>
      </c>
      <c r="J250" s="17">
        <v>2.50325232486159E-2</v>
      </c>
      <c r="K250" s="17">
        <v>1.27793365869972E-2</v>
      </c>
      <c r="L250" s="17">
        <v>5.42483832434957E-2</v>
      </c>
      <c r="M250" s="17"/>
      <c r="N250" s="17">
        <v>2.44103999867607E-2</v>
      </c>
      <c r="O250" s="17">
        <v>7.3493864586058805E-2</v>
      </c>
      <c r="P250" s="17">
        <v>5.5674237883444701E-2</v>
      </c>
      <c r="Q250" s="17">
        <v>3.5536119067837199E-2</v>
      </c>
      <c r="R250" s="17">
        <v>2.3343844157649101E-2</v>
      </c>
      <c r="S250" s="17"/>
      <c r="T250" s="17">
        <v>1.9776582094053901E-2</v>
      </c>
      <c r="U250" s="17">
        <v>4.8372390810656599E-2</v>
      </c>
    </row>
    <row r="251" spans="2:21" x14ac:dyDescent="0.5">
      <c r="B251" t="s">
        <v>84</v>
      </c>
      <c r="C251" s="17">
        <v>1.0672631219365399E-2</v>
      </c>
      <c r="D251" s="17">
        <v>8.3320190223807097E-3</v>
      </c>
      <c r="E251" s="17">
        <v>1.29347204366936E-2</v>
      </c>
      <c r="F251" s="17"/>
      <c r="G251" s="17">
        <v>1.6222887249498299E-2</v>
      </c>
      <c r="H251" s="17">
        <v>8.9461025903570593E-3</v>
      </c>
      <c r="I251" s="17">
        <v>9.4455283912426198E-3</v>
      </c>
      <c r="J251" s="17">
        <v>2.15557229197532E-2</v>
      </c>
      <c r="K251" s="17">
        <v>0</v>
      </c>
      <c r="L251" s="17">
        <v>9.7521899901801806E-3</v>
      </c>
      <c r="M251" s="17"/>
      <c r="N251" s="17">
        <v>8.0804273018360399E-3</v>
      </c>
      <c r="O251" s="17">
        <v>4.9435244437412602E-3</v>
      </c>
      <c r="P251" s="17">
        <v>1.4172150416641801E-2</v>
      </c>
      <c r="Q251" s="17">
        <v>1.6262834013435801E-2</v>
      </c>
      <c r="R251" s="17">
        <v>9.1129040311066604E-3</v>
      </c>
      <c r="S251" s="17"/>
      <c r="T251" s="17">
        <v>1.8884458210755E-3</v>
      </c>
      <c r="U251" s="17">
        <v>1.28851068433736E-2</v>
      </c>
    </row>
    <row r="252" spans="2:21" x14ac:dyDescent="0.5">
      <c r="B252" t="s">
        <v>85</v>
      </c>
      <c r="C252" s="17">
        <v>2.6827238952203099E-3</v>
      </c>
      <c r="D252" s="17">
        <v>2.8818666153521901E-3</v>
      </c>
      <c r="E252" s="17">
        <v>2.51836653265025E-3</v>
      </c>
      <c r="F252" s="17"/>
      <c r="G252" s="17">
        <v>0</v>
      </c>
      <c r="H252" s="17">
        <v>0</v>
      </c>
      <c r="I252" s="17">
        <v>0</v>
      </c>
      <c r="J252" s="17">
        <v>7.3044634092575703E-3</v>
      </c>
      <c r="K252" s="17">
        <v>7.4336956956650903E-3</v>
      </c>
      <c r="L252" s="17">
        <v>0</v>
      </c>
      <c r="M252" s="17"/>
      <c r="N252" s="17">
        <v>0</v>
      </c>
      <c r="O252" s="17">
        <v>7.0969953608524903E-3</v>
      </c>
      <c r="P252" s="17">
        <v>6.5594245601239996E-3</v>
      </c>
      <c r="Q252" s="17">
        <v>0</v>
      </c>
      <c r="R252" s="17">
        <v>0</v>
      </c>
      <c r="S252" s="17"/>
      <c r="T252" s="17">
        <v>0</v>
      </c>
      <c r="U252" s="17">
        <v>3.35842243242043E-3</v>
      </c>
    </row>
    <row r="253" spans="2:21" x14ac:dyDescent="0.5">
      <c r="B253" t="s">
        <v>65</v>
      </c>
      <c r="C253" s="17">
        <v>7.2807616825344198E-3</v>
      </c>
      <c r="D253" s="17">
        <v>4.6868903981219798E-3</v>
      </c>
      <c r="E253" s="17">
        <v>9.7520273892082003E-3</v>
      </c>
      <c r="F253" s="17"/>
      <c r="G253" s="17">
        <v>0</v>
      </c>
      <c r="H253" s="17">
        <v>0</v>
      </c>
      <c r="I253" s="17">
        <v>7.6007514752862099E-3</v>
      </c>
      <c r="J253" s="17">
        <v>0</v>
      </c>
      <c r="K253" s="17">
        <v>7.0289364757513701E-3</v>
      </c>
      <c r="L253" s="17">
        <v>1.76775633840838E-2</v>
      </c>
      <c r="M253" s="17"/>
      <c r="N253" s="17">
        <v>1.3635989086801499E-2</v>
      </c>
      <c r="O253" s="17">
        <v>5.5412081033340398E-3</v>
      </c>
      <c r="P253" s="17">
        <v>0</v>
      </c>
      <c r="Q253" s="17">
        <v>1.10515510473994E-2</v>
      </c>
      <c r="R253" s="17">
        <v>0</v>
      </c>
      <c r="S253" s="17"/>
      <c r="T253" s="17">
        <v>0</v>
      </c>
      <c r="U253" s="17">
        <v>9.1145694878610496E-3</v>
      </c>
    </row>
    <row r="254" spans="2:21" x14ac:dyDescent="0.5">
      <c r="B254" t="s">
        <v>86</v>
      </c>
      <c r="C254" s="17">
        <v>0.93674483239297401</v>
      </c>
      <c r="D254" s="17">
        <v>0.93932188866455801</v>
      </c>
      <c r="E254" s="17">
        <v>0.933851112451205</v>
      </c>
      <c r="F254" s="17"/>
      <c r="G254" s="17">
        <v>0.89240497456275603</v>
      </c>
      <c r="H254" s="17">
        <v>0.92550291834309995</v>
      </c>
      <c r="I254" s="17">
        <v>0.951025549774562</v>
      </c>
      <c r="J254" s="17">
        <v>0.94610729042237296</v>
      </c>
      <c r="K254" s="17">
        <v>0.972758031241586</v>
      </c>
      <c r="L254" s="17">
        <v>0.91832186338223998</v>
      </c>
      <c r="M254" s="17"/>
      <c r="N254" s="17">
        <v>0.95387318362460205</v>
      </c>
      <c r="O254" s="17">
        <v>0.908924407506013</v>
      </c>
      <c r="P254" s="17">
        <v>0.92359418713979002</v>
      </c>
      <c r="Q254" s="17">
        <v>0.93714949587132801</v>
      </c>
      <c r="R254" s="17">
        <v>0.96754325181124401</v>
      </c>
      <c r="S254" s="17"/>
      <c r="T254" s="17">
        <v>0.97833497208487097</v>
      </c>
      <c r="U254" s="17">
        <v>0.92626951042568795</v>
      </c>
    </row>
    <row r="255" spans="2:21" x14ac:dyDescent="0.5">
      <c r="B255" t="s">
        <v>87</v>
      </c>
      <c r="C255" s="17">
        <v>1.33553551145857E-2</v>
      </c>
      <c r="D255" s="17">
        <v>1.1213885637732899E-2</v>
      </c>
      <c r="E255" s="17">
        <v>1.5453086969343799E-2</v>
      </c>
      <c r="F255" s="17"/>
      <c r="G255" s="17">
        <v>1.6222887249498299E-2</v>
      </c>
      <c r="H255" s="17">
        <v>8.9461025903570593E-3</v>
      </c>
      <c r="I255" s="17">
        <v>9.4455283912426198E-3</v>
      </c>
      <c r="J255" s="17">
        <v>2.8860186329010801E-2</v>
      </c>
      <c r="K255" s="17">
        <v>7.4336956956650903E-3</v>
      </c>
      <c r="L255" s="17">
        <v>9.7521899901801806E-3</v>
      </c>
      <c r="M255" s="17"/>
      <c r="N255" s="17">
        <v>8.0804273018360399E-3</v>
      </c>
      <c r="O255" s="17">
        <v>1.2040519804593801E-2</v>
      </c>
      <c r="P255" s="17">
        <v>2.0731574976765799E-2</v>
      </c>
      <c r="Q255" s="17">
        <v>1.6262834013435801E-2</v>
      </c>
      <c r="R255" s="17">
        <v>9.1129040311066604E-3</v>
      </c>
      <c r="S255" s="17"/>
      <c r="T255" s="17">
        <v>1.8884458210755E-3</v>
      </c>
      <c r="U255" s="17">
        <v>1.6243529275794099E-2</v>
      </c>
    </row>
    <row r="256" spans="2:21" x14ac:dyDescent="0.5">
      <c r="B256" t="s">
        <v>88</v>
      </c>
      <c r="C256" s="17">
        <v>0.92338947727838805</v>
      </c>
      <c r="D256" s="17">
        <v>0.92810800302682495</v>
      </c>
      <c r="E256" s="17">
        <v>0.918398025481861</v>
      </c>
      <c r="F256" s="17"/>
      <c r="G256" s="17">
        <v>0.87618208731325797</v>
      </c>
      <c r="H256" s="17">
        <v>0.91655681575274295</v>
      </c>
      <c r="I256" s="17">
        <v>0.94158002138331898</v>
      </c>
      <c r="J256" s="17">
        <v>0.91724710409336296</v>
      </c>
      <c r="K256" s="17">
        <v>0.96532433554592101</v>
      </c>
      <c r="L256" s="17">
        <v>0.90856967339205996</v>
      </c>
      <c r="M256" s="17"/>
      <c r="N256" s="17">
        <v>0.94579275632276605</v>
      </c>
      <c r="O256" s="17">
        <v>0.89688388770142002</v>
      </c>
      <c r="P256" s="17">
        <v>0.90286261216302399</v>
      </c>
      <c r="Q256" s="17">
        <v>0.92088666185789203</v>
      </c>
      <c r="R256" s="17">
        <v>0.95843034778013803</v>
      </c>
      <c r="S256" s="17"/>
      <c r="T256" s="17">
        <v>0.97644652626379502</v>
      </c>
      <c r="U256" s="17">
        <v>0.91002598114989397</v>
      </c>
    </row>
    <row r="257" spans="2:21" x14ac:dyDescent="0.5">
      <c r="C257" s="17"/>
      <c r="D257" s="17"/>
      <c r="E257" s="17"/>
      <c r="F257" s="17"/>
      <c r="G257" s="17"/>
      <c r="H257" s="17"/>
      <c r="I257" s="17"/>
      <c r="J257" s="17"/>
      <c r="K257" s="17"/>
      <c r="L257" s="17"/>
      <c r="M257" s="17"/>
      <c r="N257" s="17"/>
      <c r="O257" s="17"/>
      <c r="P257" s="17"/>
      <c r="Q257" s="17"/>
      <c r="R257" s="17"/>
      <c r="S257" s="17"/>
      <c r="T257" s="17"/>
      <c r="U257" s="17"/>
    </row>
    <row r="258" spans="2:21" x14ac:dyDescent="0.5">
      <c r="B258" s="6" t="s">
        <v>181</v>
      </c>
      <c r="C258" s="17"/>
      <c r="D258" s="17"/>
      <c r="E258" s="17"/>
      <c r="F258" s="17"/>
      <c r="G258" s="17"/>
      <c r="H258" s="17"/>
      <c r="I258" s="17"/>
      <c r="J258" s="17"/>
      <c r="K258" s="17"/>
      <c r="L258" s="17"/>
      <c r="M258" s="17"/>
      <c r="N258" s="17"/>
      <c r="O258" s="17"/>
      <c r="P258" s="17"/>
      <c r="Q258" s="17"/>
      <c r="R258" s="17"/>
      <c r="S258" s="17"/>
      <c r="T258" s="17"/>
      <c r="U258" s="17"/>
    </row>
    <row r="259" spans="2:21" x14ac:dyDescent="0.5">
      <c r="B259" s="24" t="s">
        <v>46</v>
      </c>
      <c r="C259" s="17"/>
      <c r="D259" s="17"/>
      <c r="E259" s="17"/>
      <c r="F259" s="17"/>
      <c r="G259" s="17"/>
      <c r="H259" s="17"/>
      <c r="I259" s="17"/>
      <c r="J259" s="17"/>
      <c r="K259" s="17"/>
      <c r="L259" s="17"/>
      <c r="M259" s="17"/>
      <c r="N259" s="17"/>
      <c r="O259" s="17"/>
      <c r="P259" s="17"/>
      <c r="Q259" s="17"/>
      <c r="R259" s="17"/>
      <c r="S259" s="17"/>
      <c r="T259" s="17"/>
      <c r="U259" s="17"/>
    </row>
    <row r="260" spans="2:21" x14ac:dyDescent="0.5">
      <c r="B260" t="s">
        <v>81</v>
      </c>
      <c r="C260" s="17">
        <v>0.409391451640852</v>
      </c>
      <c r="D260" s="17">
        <v>0.46266513712094498</v>
      </c>
      <c r="E260" s="17">
        <v>0.359154198023455</v>
      </c>
      <c r="F260" s="17"/>
      <c r="G260" s="17">
        <v>0.50623404339828904</v>
      </c>
      <c r="H260" s="17">
        <v>0.47784879561343602</v>
      </c>
      <c r="I260" s="17">
        <v>0.42350408991618999</v>
      </c>
      <c r="J260" s="17">
        <v>0.47264791051337102</v>
      </c>
      <c r="K260" s="17">
        <v>0.44528397907791201</v>
      </c>
      <c r="L260" s="17">
        <v>0.27644654385098499</v>
      </c>
      <c r="M260" s="17"/>
      <c r="N260" s="17">
        <v>0.35232343449282599</v>
      </c>
      <c r="O260" s="17">
        <v>0.37441819994609499</v>
      </c>
      <c r="P260" s="17">
        <v>0.44024150398819401</v>
      </c>
      <c r="Q260" s="17">
        <v>0.438754794323784</v>
      </c>
      <c r="R260" s="17">
        <v>0.49443412538051601</v>
      </c>
      <c r="S260" s="17"/>
      <c r="T260" s="17">
        <v>0.47240686825209799</v>
      </c>
      <c r="U260" s="17">
        <v>0.39351973823003999</v>
      </c>
    </row>
    <row r="261" spans="2:21" x14ac:dyDescent="0.5">
      <c r="B261" t="s">
        <v>82</v>
      </c>
      <c r="C261" s="17">
        <v>0.36437682769839702</v>
      </c>
      <c r="D261" s="17">
        <v>0.341319962135746</v>
      </c>
      <c r="E261" s="17">
        <v>0.38681667761793398</v>
      </c>
      <c r="F261" s="17"/>
      <c r="G261" s="17">
        <v>0.33964713078317299</v>
      </c>
      <c r="H261" s="17">
        <v>0.35939908752633398</v>
      </c>
      <c r="I261" s="17">
        <v>0.40744809465683501</v>
      </c>
      <c r="J261" s="17">
        <v>0.37756648678184801</v>
      </c>
      <c r="K261" s="17">
        <v>0.308793723832058</v>
      </c>
      <c r="L261" s="17">
        <v>0.37676070187852001</v>
      </c>
      <c r="M261" s="17"/>
      <c r="N261" s="17">
        <v>0.43355368721507598</v>
      </c>
      <c r="O261" s="17">
        <v>0.410734310910912</v>
      </c>
      <c r="P261" s="17">
        <v>0.320912071852615</v>
      </c>
      <c r="Q261" s="17">
        <v>0.28511498443727101</v>
      </c>
      <c r="R261" s="17">
        <v>0.35787314069714399</v>
      </c>
      <c r="S261" s="17"/>
      <c r="T261" s="17">
        <v>0.37705755180580097</v>
      </c>
      <c r="U261" s="17">
        <v>0.361182929606508</v>
      </c>
    </row>
    <row r="262" spans="2:21" x14ac:dyDescent="0.5">
      <c r="B262" t="s">
        <v>176</v>
      </c>
      <c r="C262" s="17">
        <v>0.12935957031216899</v>
      </c>
      <c r="D262" s="17">
        <v>0.121388728982643</v>
      </c>
      <c r="E262" s="17">
        <v>0.1356930280086</v>
      </c>
      <c r="F262" s="17"/>
      <c r="G262" s="17">
        <v>0.119442660505333</v>
      </c>
      <c r="H262" s="17">
        <v>0.12567619118723999</v>
      </c>
      <c r="I262" s="17">
        <v>9.3564241358830305E-2</v>
      </c>
      <c r="J262" s="17">
        <v>9.2912268235987999E-2</v>
      </c>
      <c r="K262" s="17">
        <v>0.14487057862126501</v>
      </c>
      <c r="L262" s="17">
        <v>0.16831113554098001</v>
      </c>
      <c r="M262" s="17"/>
      <c r="N262" s="17">
        <v>0.11871152950365001</v>
      </c>
      <c r="O262" s="17">
        <v>0.12983381304928199</v>
      </c>
      <c r="P262" s="17">
        <v>0.14500625889956101</v>
      </c>
      <c r="Q262" s="17">
        <v>0.14252265604429401</v>
      </c>
      <c r="R262" s="17">
        <v>9.8327280329525202E-2</v>
      </c>
      <c r="S262" s="17"/>
      <c r="T262" s="17">
        <v>8.7305876680580402E-2</v>
      </c>
      <c r="U262" s="17">
        <v>0.13995164776052399</v>
      </c>
    </row>
    <row r="263" spans="2:21" x14ac:dyDescent="0.5">
      <c r="B263" t="s">
        <v>84</v>
      </c>
      <c r="C263" s="17">
        <v>4.3795347728573103E-2</v>
      </c>
      <c r="D263" s="17">
        <v>3.9490857571831899E-2</v>
      </c>
      <c r="E263" s="17">
        <v>4.8144589935471702E-2</v>
      </c>
      <c r="F263" s="17"/>
      <c r="G263" s="17">
        <v>1.9467052993115099E-2</v>
      </c>
      <c r="H263" s="17">
        <v>2.16309532129801E-2</v>
      </c>
      <c r="I263" s="17">
        <v>4.0560471036886099E-2</v>
      </c>
      <c r="J263" s="17">
        <v>3.2510801898661498E-2</v>
      </c>
      <c r="K263" s="17">
        <v>5.2026021179763897E-2</v>
      </c>
      <c r="L263" s="17">
        <v>6.5287997177385496E-2</v>
      </c>
      <c r="M263" s="17"/>
      <c r="N263" s="17">
        <v>4.1643375872778603E-2</v>
      </c>
      <c r="O263" s="17">
        <v>2.74472048457652E-2</v>
      </c>
      <c r="P263" s="17">
        <v>4.5415124054239697E-2</v>
      </c>
      <c r="Q263" s="17">
        <v>6.5960807728744505E-2</v>
      </c>
      <c r="R263" s="17">
        <v>2.8477863886280499E-2</v>
      </c>
      <c r="S263" s="17"/>
      <c r="T263" s="17">
        <v>3.5481663470983998E-2</v>
      </c>
      <c r="U263" s="17">
        <v>4.5889318077741402E-2</v>
      </c>
    </row>
    <row r="264" spans="2:21" x14ac:dyDescent="0.5">
      <c r="B264" t="s">
        <v>85</v>
      </c>
      <c r="C264" s="17">
        <v>1.52698849347815E-2</v>
      </c>
      <c r="D264" s="17">
        <v>7.5401088328110703E-3</v>
      </c>
      <c r="E264" s="17">
        <v>2.2583991985776899E-2</v>
      </c>
      <c r="F264" s="17"/>
      <c r="G264" s="17">
        <v>0</v>
      </c>
      <c r="H264" s="17">
        <v>7.4149146396509597E-3</v>
      </c>
      <c r="I264" s="17">
        <v>2.7322351555972801E-2</v>
      </c>
      <c r="J264" s="17">
        <v>5.0880395964836801E-3</v>
      </c>
      <c r="K264" s="17">
        <v>1.44626321714165E-2</v>
      </c>
      <c r="L264" s="17">
        <v>2.43180012222756E-2</v>
      </c>
      <c r="M264" s="17"/>
      <c r="N264" s="17">
        <v>2.88342606107799E-3</v>
      </c>
      <c r="O264" s="17">
        <v>2.6133401876276399E-2</v>
      </c>
      <c r="P264" s="17">
        <v>3.04969847413782E-2</v>
      </c>
      <c r="Q264" s="17">
        <v>1.1130161339908001E-2</v>
      </c>
      <c r="R264" s="17">
        <v>7.3468179918457898E-3</v>
      </c>
      <c r="S264" s="17"/>
      <c r="T264" s="17">
        <v>1.1248254560904799E-2</v>
      </c>
      <c r="U264" s="17">
        <v>1.62828142808202E-2</v>
      </c>
    </row>
    <row r="265" spans="2:21" x14ac:dyDescent="0.5">
      <c r="B265" t="s">
        <v>65</v>
      </c>
      <c r="C265" s="17">
        <v>3.7806917685227003E-2</v>
      </c>
      <c r="D265" s="17">
        <v>2.7595205356023601E-2</v>
      </c>
      <c r="E265" s="17">
        <v>4.7607514428762703E-2</v>
      </c>
      <c r="F265" s="17"/>
      <c r="G265" s="17">
        <v>1.52091123200894E-2</v>
      </c>
      <c r="H265" s="17">
        <v>8.0300578203583595E-3</v>
      </c>
      <c r="I265" s="17">
        <v>7.6007514752862099E-3</v>
      </c>
      <c r="J265" s="17">
        <v>1.9274492973647799E-2</v>
      </c>
      <c r="K265" s="17">
        <v>3.45630651175853E-2</v>
      </c>
      <c r="L265" s="17">
        <v>8.88756203298533E-2</v>
      </c>
      <c r="M265" s="17"/>
      <c r="N265" s="17">
        <v>5.08845468545919E-2</v>
      </c>
      <c r="O265" s="17">
        <v>3.1433069371669703E-2</v>
      </c>
      <c r="P265" s="17">
        <v>1.7928056464011601E-2</v>
      </c>
      <c r="Q265" s="17">
        <v>5.6516596125997999E-2</v>
      </c>
      <c r="R265" s="17">
        <v>1.35407717146881E-2</v>
      </c>
      <c r="S265" s="17"/>
      <c r="T265" s="17">
        <v>1.6499785229632399E-2</v>
      </c>
      <c r="U265" s="17">
        <v>4.3173552044366799E-2</v>
      </c>
    </row>
    <row r="266" spans="2:21" x14ac:dyDescent="0.5">
      <c r="B266" t="s">
        <v>86</v>
      </c>
      <c r="C266" s="17">
        <v>0.77376827933924996</v>
      </c>
      <c r="D266" s="17">
        <v>0.80398509925669104</v>
      </c>
      <c r="E266" s="17">
        <v>0.74597087564138898</v>
      </c>
      <c r="F266" s="17"/>
      <c r="G266" s="17">
        <v>0.84588117418146203</v>
      </c>
      <c r="H266" s="17">
        <v>0.83724788313977005</v>
      </c>
      <c r="I266" s="17">
        <v>0.830952184573024</v>
      </c>
      <c r="J266" s="17">
        <v>0.85021439729521897</v>
      </c>
      <c r="K266" s="17">
        <v>0.75407770290996901</v>
      </c>
      <c r="L266" s="17">
        <v>0.65320724572950495</v>
      </c>
      <c r="M266" s="17"/>
      <c r="N266" s="17">
        <v>0.78587712170790203</v>
      </c>
      <c r="O266" s="17">
        <v>0.78515251085700699</v>
      </c>
      <c r="P266" s="17">
        <v>0.761153575840809</v>
      </c>
      <c r="Q266" s="17">
        <v>0.72386977876105496</v>
      </c>
      <c r="R266" s="17">
        <v>0.85230726607766005</v>
      </c>
      <c r="S266" s="17"/>
      <c r="T266" s="17">
        <v>0.84946442005789802</v>
      </c>
      <c r="U266" s="17">
        <v>0.75470266783654705</v>
      </c>
    </row>
    <row r="267" spans="2:21" x14ac:dyDescent="0.5">
      <c r="B267" t="s">
        <v>87</v>
      </c>
      <c r="C267" s="17">
        <v>5.9065232663354603E-2</v>
      </c>
      <c r="D267" s="17">
        <v>4.7030966404643E-2</v>
      </c>
      <c r="E267" s="17">
        <v>7.0728581921248604E-2</v>
      </c>
      <c r="F267" s="17"/>
      <c r="G267" s="17">
        <v>1.9467052993115099E-2</v>
      </c>
      <c r="H267" s="17">
        <v>2.9045867852631E-2</v>
      </c>
      <c r="I267" s="17">
        <v>6.7882822592858993E-2</v>
      </c>
      <c r="J267" s="17">
        <v>3.7598841495145197E-2</v>
      </c>
      <c r="K267" s="17">
        <v>6.6488653351180302E-2</v>
      </c>
      <c r="L267" s="17">
        <v>8.9605998399661005E-2</v>
      </c>
      <c r="M267" s="17"/>
      <c r="N267" s="17">
        <v>4.4526801933856601E-2</v>
      </c>
      <c r="O267" s="17">
        <v>5.3580606722041603E-2</v>
      </c>
      <c r="P267" s="17">
        <v>7.5912108795617897E-2</v>
      </c>
      <c r="Q267" s="17">
        <v>7.7090969068652496E-2</v>
      </c>
      <c r="R267" s="17">
        <v>3.5824681878126298E-2</v>
      </c>
      <c r="S267" s="17"/>
      <c r="T267" s="17">
        <v>4.6729918031888799E-2</v>
      </c>
      <c r="U267" s="17">
        <v>6.2172132358561602E-2</v>
      </c>
    </row>
    <row r="268" spans="2:21" x14ac:dyDescent="0.5">
      <c r="B268" t="s">
        <v>88</v>
      </c>
      <c r="C268" s="17">
        <v>0.71470304667589502</v>
      </c>
      <c r="D268" s="17">
        <v>0.75695413285204804</v>
      </c>
      <c r="E268" s="17">
        <v>0.67524229372014</v>
      </c>
      <c r="F268" s="17"/>
      <c r="G268" s="17">
        <v>0.82641412118834701</v>
      </c>
      <c r="H268" s="17">
        <v>0.80820201528713997</v>
      </c>
      <c r="I268" s="17">
        <v>0.76306936198016595</v>
      </c>
      <c r="J268" s="17">
        <v>0.81261555580007405</v>
      </c>
      <c r="K268" s="17">
        <v>0.68758904955878897</v>
      </c>
      <c r="L268" s="17">
        <v>0.56360124732984396</v>
      </c>
      <c r="M268" s="17"/>
      <c r="N268" s="17">
        <v>0.74135031977404497</v>
      </c>
      <c r="O268" s="17">
        <v>0.73157190413496498</v>
      </c>
      <c r="P268" s="17">
        <v>0.68524146704519195</v>
      </c>
      <c r="Q268" s="17">
        <v>0.64677880969240298</v>
      </c>
      <c r="R268" s="17">
        <v>0.81648258419953401</v>
      </c>
      <c r="S268" s="17"/>
      <c r="T268" s="17">
        <v>0.80273450202601004</v>
      </c>
      <c r="U268" s="17">
        <v>0.69253053547798604</v>
      </c>
    </row>
    <row r="269" spans="2:21" x14ac:dyDescent="0.5">
      <c r="C269" s="17"/>
      <c r="D269" s="17"/>
      <c r="E269" s="17"/>
      <c r="F269" s="17"/>
      <c r="G269" s="17"/>
      <c r="H269" s="17"/>
      <c r="I269" s="17"/>
      <c r="J269" s="17"/>
      <c r="K269" s="17"/>
      <c r="L269" s="17"/>
      <c r="M269" s="17"/>
      <c r="N269" s="17"/>
      <c r="O269" s="17"/>
      <c r="P269" s="17"/>
      <c r="Q269" s="17"/>
      <c r="R269" s="17"/>
      <c r="S269" s="17"/>
      <c r="T269" s="17"/>
      <c r="U269" s="17"/>
    </row>
    <row r="270" spans="2:21" x14ac:dyDescent="0.5">
      <c r="B270" s="6" t="s">
        <v>182</v>
      </c>
      <c r="C270" s="17"/>
      <c r="D270" s="17"/>
      <c r="E270" s="17"/>
      <c r="F270" s="17"/>
      <c r="G270" s="17"/>
      <c r="H270" s="17"/>
      <c r="I270" s="17"/>
      <c r="J270" s="17"/>
      <c r="K270" s="17"/>
      <c r="L270" s="17"/>
      <c r="M270" s="17"/>
      <c r="N270" s="17"/>
      <c r="O270" s="17"/>
      <c r="P270" s="17"/>
      <c r="Q270" s="17"/>
      <c r="R270" s="17"/>
      <c r="S270" s="17"/>
      <c r="T270" s="17"/>
      <c r="U270" s="17"/>
    </row>
    <row r="271" spans="2:21" x14ac:dyDescent="0.5">
      <c r="B271" s="24" t="s">
        <v>46</v>
      </c>
      <c r="C271" s="17"/>
      <c r="D271" s="17"/>
      <c r="E271" s="17"/>
      <c r="F271" s="17"/>
      <c r="G271" s="17"/>
      <c r="H271" s="17"/>
      <c r="I271" s="17"/>
      <c r="J271" s="17"/>
      <c r="K271" s="17"/>
      <c r="L271" s="17"/>
      <c r="M271" s="17"/>
      <c r="N271" s="17"/>
      <c r="O271" s="17"/>
      <c r="P271" s="17"/>
      <c r="Q271" s="17"/>
      <c r="R271" s="17"/>
      <c r="S271" s="17"/>
      <c r="T271" s="17"/>
      <c r="U271" s="17"/>
    </row>
    <row r="272" spans="2:21" x14ac:dyDescent="0.5">
      <c r="B272" t="s">
        <v>81</v>
      </c>
      <c r="C272" s="17">
        <v>0.43047566728553699</v>
      </c>
      <c r="D272" s="17">
        <v>0.43324669601723897</v>
      </c>
      <c r="E272" s="17">
        <v>0.42343889624689501</v>
      </c>
      <c r="F272" s="17"/>
      <c r="G272" s="17">
        <v>0.47309367997232799</v>
      </c>
      <c r="H272" s="17">
        <v>0.49470597612654199</v>
      </c>
      <c r="I272" s="17">
        <v>0.47036005724895202</v>
      </c>
      <c r="J272" s="17">
        <v>0.50250081110901201</v>
      </c>
      <c r="K272" s="17">
        <v>0.47780233578519499</v>
      </c>
      <c r="L272" s="17">
        <v>0.28855793967201698</v>
      </c>
      <c r="M272" s="17"/>
      <c r="N272" s="17">
        <v>0.42858639606668802</v>
      </c>
      <c r="O272" s="17">
        <v>0.41128483742788002</v>
      </c>
      <c r="P272" s="17">
        <v>0.46210138603020101</v>
      </c>
      <c r="Q272" s="17">
        <v>0.38934598750228799</v>
      </c>
      <c r="R272" s="17">
        <v>0.49916561222339201</v>
      </c>
      <c r="S272" s="17"/>
      <c r="T272" s="17">
        <v>0.465217368491189</v>
      </c>
      <c r="U272" s="17">
        <v>0.42172526373997399</v>
      </c>
    </row>
    <row r="273" spans="2:21" x14ac:dyDescent="0.5">
      <c r="B273" t="s">
        <v>82</v>
      </c>
      <c r="C273" s="17">
        <v>0.33759979856044398</v>
      </c>
      <c r="D273" s="17">
        <v>0.34348463821638697</v>
      </c>
      <c r="E273" s="17">
        <v>0.33476475966635899</v>
      </c>
      <c r="F273" s="17"/>
      <c r="G273" s="17">
        <v>0.296021155263889</v>
      </c>
      <c r="H273" s="17">
        <v>0.32705841981690198</v>
      </c>
      <c r="I273" s="17">
        <v>0.40222315776926398</v>
      </c>
      <c r="J273" s="17">
        <v>0.34364343465859298</v>
      </c>
      <c r="K273" s="17">
        <v>0.266046422415676</v>
      </c>
      <c r="L273" s="17">
        <v>0.36081972051674999</v>
      </c>
      <c r="M273" s="17"/>
      <c r="N273" s="17">
        <v>0.318587897031542</v>
      </c>
      <c r="O273" s="17">
        <v>0.40141881228674198</v>
      </c>
      <c r="P273" s="17">
        <v>0.338695069987687</v>
      </c>
      <c r="Q273" s="17">
        <v>0.32901438940432998</v>
      </c>
      <c r="R273" s="17">
        <v>0.28616559815347298</v>
      </c>
      <c r="S273" s="17"/>
      <c r="T273" s="17">
        <v>0.36210512038991299</v>
      </c>
      <c r="U273" s="17">
        <v>0.33142763520688701</v>
      </c>
    </row>
    <row r="274" spans="2:21" x14ac:dyDescent="0.5">
      <c r="B274" t="s">
        <v>176</v>
      </c>
      <c r="C274" s="17">
        <v>0.12927940126495799</v>
      </c>
      <c r="D274" s="17">
        <v>0.12570223845082101</v>
      </c>
      <c r="E274" s="17">
        <v>0.13362074745557401</v>
      </c>
      <c r="F274" s="17"/>
      <c r="G274" s="17">
        <v>0.15280865564583301</v>
      </c>
      <c r="H274" s="17">
        <v>0.14350491126519699</v>
      </c>
      <c r="I274" s="17">
        <v>9.6104971071383494E-2</v>
      </c>
      <c r="J274" s="17">
        <v>0.112244099501783</v>
      </c>
      <c r="K274" s="17">
        <v>0.118788120716824</v>
      </c>
      <c r="L274" s="17">
        <v>0.151904876833998</v>
      </c>
      <c r="M274" s="17"/>
      <c r="N274" s="17">
        <v>0.12576856926659</v>
      </c>
      <c r="O274" s="17">
        <v>0.13061659973030501</v>
      </c>
      <c r="P274" s="17">
        <v>0.102608740138496</v>
      </c>
      <c r="Q274" s="17">
        <v>0.14509636889472799</v>
      </c>
      <c r="R274" s="17">
        <v>0.150621221504669</v>
      </c>
      <c r="S274" s="17"/>
      <c r="T274" s="17">
        <v>0.105925989784691</v>
      </c>
      <c r="U274" s="17">
        <v>0.13516143258542501</v>
      </c>
    </row>
    <row r="275" spans="2:21" x14ac:dyDescent="0.5">
      <c r="B275" t="s">
        <v>84</v>
      </c>
      <c r="C275" s="17">
        <v>3.9696235567343002E-2</v>
      </c>
      <c r="D275" s="17">
        <v>3.8215842381237701E-2</v>
      </c>
      <c r="E275" s="17">
        <v>4.1384828854321501E-2</v>
      </c>
      <c r="F275" s="17"/>
      <c r="G275" s="17">
        <v>3.8145434218801101E-2</v>
      </c>
      <c r="H275" s="17">
        <v>2.0514654218029602E-2</v>
      </c>
      <c r="I275" s="17">
        <v>9.4455283912426198E-3</v>
      </c>
      <c r="J275" s="17">
        <v>2.04509908731914E-2</v>
      </c>
      <c r="K275" s="17">
        <v>5.7979748890364301E-2</v>
      </c>
      <c r="L275" s="17">
        <v>6.6700902176855106E-2</v>
      </c>
      <c r="M275" s="17"/>
      <c r="N275" s="17">
        <v>4.7355793914846199E-2</v>
      </c>
      <c r="O275" s="17">
        <v>2.16879949234372E-2</v>
      </c>
      <c r="P275" s="17">
        <v>4.5798988484132601E-2</v>
      </c>
      <c r="Q275" s="17">
        <v>5.1829568767574302E-2</v>
      </c>
      <c r="R275" s="17">
        <v>1.6257064635867E-2</v>
      </c>
      <c r="S275" s="17"/>
      <c r="T275" s="17">
        <v>2.0973894164325099E-2</v>
      </c>
      <c r="U275" s="17">
        <v>4.4411837766108103E-2</v>
      </c>
    </row>
    <row r="276" spans="2:21" x14ac:dyDescent="0.5">
      <c r="B276" t="s">
        <v>85</v>
      </c>
      <c r="C276" s="17">
        <v>2.87475503383272E-2</v>
      </c>
      <c r="D276" s="17">
        <v>3.1296051407098797E-2</v>
      </c>
      <c r="E276" s="17">
        <v>2.6600502882311399E-2</v>
      </c>
      <c r="F276" s="17"/>
      <c r="G276" s="17">
        <v>2.7627392346685799E-2</v>
      </c>
      <c r="H276" s="17">
        <v>1.42160385733291E-2</v>
      </c>
      <c r="I276" s="17">
        <v>1.4265534043871399E-2</v>
      </c>
      <c r="J276" s="17">
        <v>3.6392051796559901E-3</v>
      </c>
      <c r="K276" s="17">
        <v>3.0993949305549599E-2</v>
      </c>
      <c r="L276" s="17">
        <v>5.9117250644894898E-2</v>
      </c>
      <c r="M276" s="17"/>
      <c r="N276" s="17">
        <v>3.2136631518625898E-2</v>
      </c>
      <c r="O276" s="17">
        <v>5.5412081033340398E-3</v>
      </c>
      <c r="P276" s="17">
        <v>2.24329516519657E-2</v>
      </c>
      <c r="Q276" s="17">
        <v>5.1076980998392897E-2</v>
      </c>
      <c r="R276" s="17">
        <v>2.6189161753656098E-2</v>
      </c>
      <c r="S276" s="17"/>
      <c r="T276" s="17">
        <v>1.97340200183375E-2</v>
      </c>
      <c r="U276" s="17">
        <v>3.1017791142115201E-2</v>
      </c>
    </row>
    <row r="277" spans="2:21" x14ac:dyDescent="0.5">
      <c r="B277" t="s">
        <v>65</v>
      </c>
      <c r="C277" s="17">
        <v>3.4201346983389801E-2</v>
      </c>
      <c r="D277" s="17">
        <v>2.8054533527215701E-2</v>
      </c>
      <c r="E277" s="17">
        <v>4.0190264894539501E-2</v>
      </c>
      <c r="F277" s="17"/>
      <c r="G277" s="17">
        <v>1.23036825524635E-2</v>
      </c>
      <c r="H277" s="17">
        <v>0</v>
      </c>
      <c r="I277" s="17">
        <v>7.6007514752862099E-3</v>
      </c>
      <c r="J277" s="17">
        <v>1.7521458677765299E-2</v>
      </c>
      <c r="K277" s="17">
        <v>4.8389422886391198E-2</v>
      </c>
      <c r="L277" s="17">
        <v>7.2899310155484398E-2</v>
      </c>
      <c r="M277" s="17"/>
      <c r="N277" s="17">
        <v>4.7564712201708201E-2</v>
      </c>
      <c r="O277" s="17">
        <v>2.9450547528301799E-2</v>
      </c>
      <c r="P277" s="17">
        <v>2.8362863707517099E-2</v>
      </c>
      <c r="Q277" s="17">
        <v>3.3636704432687001E-2</v>
      </c>
      <c r="R277" s="17">
        <v>2.1601341728943398E-2</v>
      </c>
      <c r="S277" s="17"/>
      <c r="T277" s="17">
        <v>2.60436071515447E-2</v>
      </c>
      <c r="U277" s="17">
        <v>3.6256039559490402E-2</v>
      </c>
    </row>
    <row r="278" spans="2:21" x14ac:dyDescent="0.5">
      <c r="B278" t="s">
        <v>86</v>
      </c>
      <c r="C278" s="17">
        <v>0.76807546584598196</v>
      </c>
      <c r="D278" s="17">
        <v>0.77673133423362695</v>
      </c>
      <c r="E278" s="17">
        <v>0.758203655913254</v>
      </c>
      <c r="F278" s="17"/>
      <c r="G278" s="17">
        <v>0.76911483523621704</v>
      </c>
      <c r="H278" s="17">
        <v>0.82176439594344397</v>
      </c>
      <c r="I278" s="17">
        <v>0.87258321501821601</v>
      </c>
      <c r="J278" s="17">
        <v>0.84614424576760505</v>
      </c>
      <c r="K278" s="17">
        <v>0.74384875820087104</v>
      </c>
      <c r="L278" s="17">
        <v>0.64937766018876697</v>
      </c>
      <c r="M278" s="17"/>
      <c r="N278" s="17">
        <v>0.74717429309823002</v>
      </c>
      <c r="O278" s="17">
        <v>0.81270364971462195</v>
      </c>
      <c r="P278" s="17">
        <v>0.80079645601788796</v>
      </c>
      <c r="Q278" s="17">
        <v>0.71836037690661803</v>
      </c>
      <c r="R278" s="17">
        <v>0.78533121037686504</v>
      </c>
      <c r="S278" s="17"/>
      <c r="T278" s="17">
        <v>0.82732248888110205</v>
      </c>
      <c r="U278" s="17">
        <v>0.75315289894686099</v>
      </c>
    </row>
    <row r="279" spans="2:21" x14ac:dyDescent="0.5">
      <c r="B279" t="s">
        <v>87</v>
      </c>
      <c r="C279" s="17">
        <v>6.8443785905670199E-2</v>
      </c>
      <c r="D279" s="17">
        <v>6.9511893788336498E-2</v>
      </c>
      <c r="E279" s="17">
        <v>6.7985331736632904E-2</v>
      </c>
      <c r="F279" s="17"/>
      <c r="G279" s="17">
        <v>6.57728265654869E-2</v>
      </c>
      <c r="H279" s="17">
        <v>3.4730692791358701E-2</v>
      </c>
      <c r="I279" s="17">
        <v>2.3711062435113998E-2</v>
      </c>
      <c r="J279" s="17">
        <v>2.4090196052847401E-2</v>
      </c>
      <c r="K279" s="17">
        <v>8.8973698195913803E-2</v>
      </c>
      <c r="L279" s="17">
        <v>0.12581815282174999</v>
      </c>
      <c r="M279" s="17"/>
      <c r="N279" s="17">
        <v>7.9492425433472097E-2</v>
      </c>
      <c r="O279" s="17">
        <v>2.72292030267712E-2</v>
      </c>
      <c r="P279" s="17">
        <v>6.8231940136098401E-2</v>
      </c>
      <c r="Q279" s="17">
        <v>0.102906549765967</v>
      </c>
      <c r="R279" s="17">
        <v>4.2446226389523098E-2</v>
      </c>
      <c r="S279" s="17"/>
      <c r="T279" s="17">
        <v>4.0707914182662598E-2</v>
      </c>
      <c r="U279" s="17">
        <v>7.5429628908223301E-2</v>
      </c>
    </row>
    <row r="280" spans="2:21" x14ac:dyDescent="0.5">
      <c r="B280" t="s">
        <v>88</v>
      </c>
      <c r="C280" s="17">
        <v>0.69963167994031095</v>
      </c>
      <c r="D280" s="17">
        <v>0.70721944044528995</v>
      </c>
      <c r="E280" s="17">
        <v>0.69021832417662099</v>
      </c>
      <c r="F280" s="17"/>
      <c r="G280" s="17">
        <v>0.70334200867073005</v>
      </c>
      <c r="H280" s="17">
        <v>0.78703370315208498</v>
      </c>
      <c r="I280" s="17">
        <v>0.848872152583102</v>
      </c>
      <c r="J280" s="17">
        <v>0.82205404971475704</v>
      </c>
      <c r="K280" s="17">
        <v>0.65487506000495699</v>
      </c>
      <c r="L280" s="17">
        <v>0.52355950736701695</v>
      </c>
      <c r="M280" s="17"/>
      <c r="N280" s="17">
        <v>0.66768186766475801</v>
      </c>
      <c r="O280" s="17">
        <v>0.78547444668785105</v>
      </c>
      <c r="P280" s="17">
        <v>0.73256451588178995</v>
      </c>
      <c r="Q280" s="17">
        <v>0.61545382714065</v>
      </c>
      <c r="R280" s="17">
        <v>0.74288498398734104</v>
      </c>
      <c r="S280" s="17"/>
      <c r="T280" s="17">
        <v>0.78661457469843998</v>
      </c>
      <c r="U280" s="17">
        <v>0.67772327003863797</v>
      </c>
    </row>
    <row r="281" spans="2:21" x14ac:dyDescent="0.5">
      <c r="C281" s="17"/>
      <c r="D281" s="17"/>
      <c r="E281" s="17"/>
      <c r="F281" s="17"/>
      <c r="G281" s="17"/>
      <c r="H281" s="17"/>
      <c r="I281" s="17"/>
      <c r="J281" s="17"/>
      <c r="K281" s="17"/>
      <c r="L281" s="17"/>
      <c r="M281" s="17"/>
      <c r="N281" s="17"/>
      <c r="O281" s="17"/>
      <c r="P281" s="17"/>
      <c r="Q281" s="17"/>
      <c r="R281" s="17"/>
      <c r="S281" s="17"/>
      <c r="T281" s="17"/>
      <c r="U281" s="17"/>
    </row>
    <row r="282" spans="2:21" x14ac:dyDescent="0.5">
      <c r="B282" s="6" t="s">
        <v>183</v>
      </c>
      <c r="C282" s="17"/>
      <c r="D282" s="17"/>
      <c r="E282" s="17"/>
      <c r="F282" s="17"/>
      <c r="G282" s="17"/>
      <c r="H282" s="17"/>
      <c r="I282" s="17"/>
      <c r="J282" s="17"/>
      <c r="K282" s="17"/>
      <c r="L282" s="17"/>
      <c r="M282" s="17"/>
      <c r="N282" s="17"/>
      <c r="O282" s="17"/>
      <c r="P282" s="17"/>
      <c r="Q282" s="17"/>
      <c r="R282" s="17"/>
      <c r="S282" s="17"/>
      <c r="T282" s="17"/>
      <c r="U282" s="17"/>
    </row>
    <row r="283" spans="2:21" x14ac:dyDescent="0.5">
      <c r="B283" s="24" t="s">
        <v>46</v>
      </c>
      <c r="C283" s="17"/>
      <c r="D283" s="17"/>
      <c r="E283" s="17"/>
      <c r="F283" s="17"/>
      <c r="G283" s="17"/>
      <c r="H283" s="17"/>
      <c r="I283" s="17"/>
      <c r="J283" s="17"/>
      <c r="K283" s="17"/>
      <c r="L283" s="17"/>
      <c r="M283" s="17"/>
      <c r="N283" s="17"/>
      <c r="O283" s="17"/>
      <c r="P283" s="17"/>
      <c r="Q283" s="17"/>
      <c r="R283" s="17"/>
      <c r="S283" s="17"/>
      <c r="T283" s="17"/>
      <c r="U283" s="17"/>
    </row>
    <row r="284" spans="2:21" x14ac:dyDescent="0.5">
      <c r="B284" t="s">
        <v>81</v>
      </c>
      <c r="C284" s="17">
        <v>0.24728675939815101</v>
      </c>
      <c r="D284" s="17">
        <v>0.28182839834579299</v>
      </c>
      <c r="E284" s="17">
        <v>0.21519958838823999</v>
      </c>
      <c r="F284" s="17"/>
      <c r="G284" s="17">
        <v>0.23261071899406</v>
      </c>
      <c r="H284" s="17">
        <v>0.35332400848302498</v>
      </c>
      <c r="I284" s="17">
        <v>0.25026481941364298</v>
      </c>
      <c r="J284" s="17">
        <v>0.30255785539216601</v>
      </c>
      <c r="K284" s="17">
        <v>0.236693758679039</v>
      </c>
      <c r="L284" s="17">
        <v>0.17124688827203199</v>
      </c>
      <c r="M284" s="17"/>
      <c r="N284" s="17">
        <v>0.210830098849519</v>
      </c>
      <c r="O284" s="17">
        <v>0.22028324571462601</v>
      </c>
      <c r="P284" s="17">
        <v>0.26293694765068698</v>
      </c>
      <c r="Q284" s="17">
        <v>0.27684564010741403</v>
      </c>
      <c r="R284" s="17">
        <v>0.29446972468993499</v>
      </c>
      <c r="S284" s="17"/>
      <c r="T284" s="17">
        <v>0.36038128033916</v>
      </c>
      <c r="U284" s="17">
        <v>0.21880160574467999</v>
      </c>
    </row>
    <row r="285" spans="2:21" x14ac:dyDescent="0.5">
      <c r="B285" t="s">
        <v>82</v>
      </c>
      <c r="C285" s="17">
        <v>0.32287642815197898</v>
      </c>
      <c r="D285" s="17">
        <v>0.36759412709811101</v>
      </c>
      <c r="E285" s="17">
        <v>0.28378195312832399</v>
      </c>
      <c r="F285" s="17"/>
      <c r="G285" s="17">
        <v>0.378264132219291</v>
      </c>
      <c r="H285" s="17">
        <v>0.33350218426888201</v>
      </c>
      <c r="I285" s="17">
        <v>0.41443076531582501</v>
      </c>
      <c r="J285" s="17">
        <v>0.334184460351093</v>
      </c>
      <c r="K285" s="17">
        <v>0.26833107237668002</v>
      </c>
      <c r="L285" s="17">
        <v>0.27891671983654398</v>
      </c>
      <c r="M285" s="17"/>
      <c r="N285" s="17">
        <v>0.37881079517765498</v>
      </c>
      <c r="O285" s="17">
        <v>0.38512221300674199</v>
      </c>
      <c r="P285" s="17">
        <v>0.25905249327876201</v>
      </c>
      <c r="Q285" s="17">
        <v>0.24808137948134901</v>
      </c>
      <c r="R285" s="17">
        <v>0.34817422669918702</v>
      </c>
      <c r="S285" s="17"/>
      <c r="T285" s="17">
        <v>0.36752337430114201</v>
      </c>
      <c r="U285" s="17">
        <v>0.31163118735131701</v>
      </c>
    </row>
    <row r="286" spans="2:21" x14ac:dyDescent="0.5">
      <c r="B286" t="s">
        <v>176</v>
      </c>
      <c r="C286" s="17">
        <v>0.185995241866491</v>
      </c>
      <c r="D286" s="17">
        <v>0.165975316988792</v>
      </c>
      <c r="E286" s="17">
        <v>0.20013050068503699</v>
      </c>
      <c r="F286" s="17"/>
      <c r="G286" s="17">
        <v>0.27599234811450502</v>
      </c>
      <c r="H286" s="17">
        <v>0.19105840294569901</v>
      </c>
      <c r="I286" s="17">
        <v>0.16214617450837901</v>
      </c>
      <c r="J286" s="17">
        <v>0.169300838456276</v>
      </c>
      <c r="K286" s="17">
        <v>0.211108400591143</v>
      </c>
      <c r="L286" s="17">
        <v>0.16533561719288101</v>
      </c>
      <c r="M286" s="17"/>
      <c r="N286" s="17">
        <v>0.15093062032757601</v>
      </c>
      <c r="O286" s="17">
        <v>0.19789282723916801</v>
      </c>
      <c r="P286" s="17">
        <v>0.217038898176798</v>
      </c>
      <c r="Q286" s="17">
        <v>0.18428832312469901</v>
      </c>
      <c r="R286" s="17">
        <v>0.19816925360166299</v>
      </c>
      <c r="S286" s="17"/>
      <c r="T286" s="17">
        <v>0.14498968115740399</v>
      </c>
      <c r="U286" s="17">
        <v>0.196323325735863</v>
      </c>
    </row>
    <row r="287" spans="2:21" x14ac:dyDescent="0.5">
      <c r="B287" t="s">
        <v>84</v>
      </c>
      <c r="C287" s="17">
        <v>9.3069888997403302E-2</v>
      </c>
      <c r="D287" s="17">
        <v>9.4326233597366402E-2</v>
      </c>
      <c r="E287" s="17">
        <v>9.2628976596642307E-2</v>
      </c>
      <c r="F287" s="17"/>
      <c r="G287" s="17">
        <v>6.9448013802372005E-2</v>
      </c>
      <c r="H287" s="17">
        <v>4.8436620092662801E-2</v>
      </c>
      <c r="I287" s="17">
        <v>5.3308880794687902E-2</v>
      </c>
      <c r="J287" s="17">
        <v>9.4638221914717505E-2</v>
      </c>
      <c r="K287" s="17">
        <v>9.5281847388352298E-2</v>
      </c>
      <c r="L287" s="17">
        <v>0.139160251822983</v>
      </c>
      <c r="M287" s="17"/>
      <c r="N287" s="17">
        <v>9.61068967809737E-2</v>
      </c>
      <c r="O287" s="17">
        <v>7.2542286728438696E-2</v>
      </c>
      <c r="P287" s="17">
        <v>0.111897399818603</v>
      </c>
      <c r="Q287" s="17">
        <v>0.106195858730414</v>
      </c>
      <c r="R287" s="17">
        <v>6.0250063983924899E-2</v>
      </c>
      <c r="S287" s="17"/>
      <c r="T287" s="17">
        <v>4.66607633620649E-2</v>
      </c>
      <c r="U287" s="17">
        <v>0.10475897051652799</v>
      </c>
    </row>
    <row r="288" spans="2:21" x14ac:dyDescent="0.5">
      <c r="B288" t="s">
        <v>85</v>
      </c>
      <c r="C288" s="17">
        <v>6.1943194713891002E-2</v>
      </c>
      <c r="D288" s="17">
        <v>3.7821744490452502E-2</v>
      </c>
      <c r="E288" s="17">
        <v>8.48793759877359E-2</v>
      </c>
      <c r="F288" s="17"/>
      <c r="G288" s="17">
        <v>1.23036825524635E-2</v>
      </c>
      <c r="H288" s="17">
        <v>4.4770936877804299E-2</v>
      </c>
      <c r="I288" s="17">
        <v>4.4631275100302001E-2</v>
      </c>
      <c r="J288" s="17">
        <v>4.6423457406881599E-2</v>
      </c>
      <c r="K288" s="17">
        <v>9.5858391467237902E-2</v>
      </c>
      <c r="L288" s="17">
        <v>8.3037462066620896E-2</v>
      </c>
      <c r="M288" s="17"/>
      <c r="N288" s="17">
        <v>3.5069766018684001E-2</v>
      </c>
      <c r="O288" s="17">
        <v>6.4042045309558204E-2</v>
      </c>
      <c r="P288" s="17">
        <v>7.7676674581357394E-2</v>
      </c>
      <c r="Q288" s="17">
        <v>8.6284351907513504E-2</v>
      </c>
      <c r="R288" s="17">
        <v>4.4157826049043801E-2</v>
      </c>
      <c r="S288" s="17"/>
      <c r="T288" s="17">
        <v>3.6548584360242303E-2</v>
      </c>
      <c r="U288" s="17">
        <v>6.8339343456331206E-2</v>
      </c>
    </row>
    <row r="289" spans="2:21" x14ac:dyDescent="0.5">
      <c r="B289" t="s">
        <v>65</v>
      </c>
      <c r="C289" s="17">
        <v>8.8828486872083695E-2</v>
      </c>
      <c r="D289" s="17">
        <v>5.2454179479485503E-2</v>
      </c>
      <c r="E289" s="17">
        <v>0.123379605214021</v>
      </c>
      <c r="F289" s="17"/>
      <c r="G289" s="17">
        <v>3.1381104317307999E-2</v>
      </c>
      <c r="H289" s="17">
        <v>2.8907847331926199E-2</v>
      </c>
      <c r="I289" s="17">
        <v>7.5218084867163207E-2</v>
      </c>
      <c r="J289" s="17">
        <v>5.2895166478865802E-2</v>
      </c>
      <c r="K289" s="17">
        <v>9.2726529497547505E-2</v>
      </c>
      <c r="L289" s="17">
        <v>0.162303060808939</v>
      </c>
      <c r="M289" s="17"/>
      <c r="N289" s="17">
        <v>0.128251822845592</v>
      </c>
      <c r="O289" s="17">
        <v>6.0117382001467601E-2</v>
      </c>
      <c r="P289" s="17">
        <v>7.1397586493792797E-2</v>
      </c>
      <c r="Q289" s="17">
        <v>9.8304446648610905E-2</v>
      </c>
      <c r="R289" s="17">
        <v>5.4778904976246302E-2</v>
      </c>
      <c r="S289" s="17"/>
      <c r="T289" s="17">
        <v>4.3896316479986597E-2</v>
      </c>
      <c r="U289" s="17">
        <v>0.10014556719528001</v>
      </c>
    </row>
    <row r="290" spans="2:21" x14ac:dyDescent="0.5">
      <c r="B290" t="s">
        <v>86</v>
      </c>
      <c r="C290" s="17">
        <v>0.57016318755013096</v>
      </c>
      <c r="D290" s="17">
        <v>0.649422525443904</v>
      </c>
      <c r="E290" s="17">
        <v>0.49898154151656399</v>
      </c>
      <c r="F290" s="17"/>
      <c r="G290" s="17">
        <v>0.61087485121335094</v>
      </c>
      <c r="H290" s="17">
        <v>0.68682619275190704</v>
      </c>
      <c r="I290" s="17">
        <v>0.66469558472946799</v>
      </c>
      <c r="J290" s="17">
        <v>0.63674231574325901</v>
      </c>
      <c r="K290" s="17">
        <v>0.50502483105571905</v>
      </c>
      <c r="L290" s="17">
        <v>0.45016360810857597</v>
      </c>
      <c r="M290" s="17"/>
      <c r="N290" s="17">
        <v>0.58964089402717401</v>
      </c>
      <c r="O290" s="17">
        <v>0.60540545872136797</v>
      </c>
      <c r="P290" s="17">
        <v>0.52198944092944899</v>
      </c>
      <c r="Q290" s="17">
        <v>0.52492701958876198</v>
      </c>
      <c r="R290" s="17">
        <v>0.642643951389122</v>
      </c>
      <c r="S290" s="17"/>
      <c r="T290" s="17">
        <v>0.72790465464030296</v>
      </c>
      <c r="U290" s="17">
        <v>0.530432793095998</v>
      </c>
    </row>
    <row r="291" spans="2:21" x14ac:dyDescent="0.5">
      <c r="B291" t="s">
        <v>87</v>
      </c>
      <c r="C291" s="17">
        <v>0.15501308371129399</v>
      </c>
      <c r="D291" s="17">
        <v>0.132147978087819</v>
      </c>
      <c r="E291" s="17">
        <v>0.177508352584378</v>
      </c>
      <c r="F291" s="17"/>
      <c r="G291" s="17">
        <v>8.1751696354835507E-2</v>
      </c>
      <c r="H291" s="17">
        <v>9.3207556970467106E-2</v>
      </c>
      <c r="I291" s="17">
        <v>9.7940155894989805E-2</v>
      </c>
      <c r="J291" s="17">
        <v>0.14106167932159899</v>
      </c>
      <c r="K291" s="17">
        <v>0.19114023885559001</v>
      </c>
      <c r="L291" s="17">
        <v>0.22219771388960399</v>
      </c>
      <c r="M291" s="17"/>
      <c r="N291" s="17">
        <v>0.13117666279965801</v>
      </c>
      <c r="O291" s="17">
        <v>0.136584332037997</v>
      </c>
      <c r="P291" s="17">
        <v>0.18957407439995999</v>
      </c>
      <c r="Q291" s="17">
        <v>0.192480210637928</v>
      </c>
      <c r="R291" s="17">
        <v>0.10440789003296901</v>
      </c>
      <c r="S291" s="17"/>
      <c r="T291" s="17">
        <v>8.3209347722307203E-2</v>
      </c>
      <c r="U291" s="17">
        <v>0.17309831397285999</v>
      </c>
    </row>
    <row r="292" spans="2:21" x14ac:dyDescent="0.5">
      <c r="B292" t="s">
        <v>88</v>
      </c>
      <c r="C292" s="17">
        <v>0.41515010383883599</v>
      </c>
      <c r="D292" s="17">
        <v>0.51727454735608502</v>
      </c>
      <c r="E292" s="17">
        <v>0.32147318893218602</v>
      </c>
      <c r="F292" s="17"/>
      <c r="G292" s="17">
        <v>0.52912315485851602</v>
      </c>
      <c r="H292" s="17">
        <v>0.59361863578144003</v>
      </c>
      <c r="I292" s="17">
        <v>0.56675542883447805</v>
      </c>
      <c r="J292" s="17">
        <v>0.49568063642165999</v>
      </c>
      <c r="K292" s="17">
        <v>0.31388459220012899</v>
      </c>
      <c r="L292" s="17">
        <v>0.22796589421897201</v>
      </c>
      <c r="M292" s="17"/>
      <c r="N292" s="17">
        <v>0.45846423122751701</v>
      </c>
      <c r="O292" s="17">
        <v>0.468821126683371</v>
      </c>
      <c r="P292" s="17">
        <v>0.332415366529489</v>
      </c>
      <c r="Q292" s="17">
        <v>0.332446808950835</v>
      </c>
      <c r="R292" s="17">
        <v>0.53823606135615298</v>
      </c>
      <c r="S292" s="17"/>
      <c r="T292" s="17">
        <v>0.64469530691799604</v>
      </c>
      <c r="U292" s="17">
        <v>0.35733447912313798</v>
      </c>
    </row>
    <row r="293" spans="2:21" x14ac:dyDescent="0.5">
      <c r="C293" s="17"/>
      <c r="D293" s="17"/>
      <c r="E293" s="17"/>
      <c r="F293" s="17"/>
      <c r="G293" s="17"/>
      <c r="H293" s="17"/>
      <c r="I293" s="17"/>
      <c r="J293" s="17"/>
      <c r="K293" s="17"/>
      <c r="L293" s="17"/>
      <c r="M293" s="17"/>
      <c r="N293" s="17"/>
      <c r="O293" s="17"/>
      <c r="P293" s="17"/>
      <c r="Q293" s="17"/>
      <c r="R293" s="17"/>
      <c r="S293" s="17"/>
      <c r="T293" s="17"/>
      <c r="U293" s="17"/>
    </row>
    <row r="294" spans="2:21" x14ac:dyDescent="0.5">
      <c r="B294" s="6" t="s">
        <v>184</v>
      </c>
      <c r="C294" s="17"/>
      <c r="D294" s="17"/>
      <c r="E294" s="17"/>
      <c r="F294" s="17"/>
      <c r="G294" s="17"/>
      <c r="H294" s="17"/>
      <c r="I294" s="17"/>
      <c r="J294" s="17"/>
      <c r="K294" s="17"/>
      <c r="L294" s="17"/>
      <c r="M294" s="17"/>
      <c r="N294" s="17"/>
      <c r="O294" s="17"/>
      <c r="P294" s="17"/>
      <c r="Q294" s="17"/>
      <c r="R294" s="17"/>
      <c r="S294" s="17"/>
      <c r="T294" s="17"/>
      <c r="U294" s="17"/>
    </row>
    <row r="295" spans="2:21" x14ac:dyDescent="0.5">
      <c r="B295" s="24" t="s">
        <v>46</v>
      </c>
      <c r="C295" s="17"/>
      <c r="D295" s="17"/>
      <c r="E295" s="17"/>
      <c r="F295" s="17"/>
      <c r="G295" s="17"/>
      <c r="H295" s="17"/>
      <c r="I295" s="17"/>
      <c r="J295" s="17"/>
      <c r="K295" s="17"/>
      <c r="L295" s="17"/>
      <c r="M295" s="17"/>
      <c r="N295" s="17"/>
      <c r="O295" s="17"/>
      <c r="P295" s="17"/>
      <c r="Q295" s="17"/>
      <c r="R295" s="17"/>
      <c r="S295" s="17"/>
      <c r="T295" s="17"/>
      <c r="U295" s="17"/>
    </row>
    <row r="296" spans="2:21" x14ac:dyDescent="0.5">
      <c r="B296" t="s">
        <v>81</v>
      </c>
      <c r="C296" s="17">
        <v>0.47069394068235698</v>
      </c>
      <c r="D296" s="17">
        <v>0.48887272091179801</v>
      </c>
      <c r="E296" s="17">
        <v>0.451728974973168</v>
      </c>
      <c r="F296" s="17"/>
      <c r="G296" s="17">
        <v>0.38552527884141102</v>
      </c>
      <c r="H296" s="17">
        <v>0.510276205776936</v>
      </c>
      <c r="I296" s="17">
        <v>0.50429910119899601</v>
      </c>
      <c r="J296" s="17">
        <v>0.59354299337484795</v>
      </c>
      <c r="K296" s="17">
        <v>0.486194352213698</v>
      </c>
      <c r="L296" s="17">
        <v>0.36669542670704802</v>
      </c>
      <c r="M296" s="17"/>
      <c r="N296" s="17">
        <v>0.44240960438625898</v>
      </c>
      <c r="O296" s="17">
        <v>0.43530087071879903</v>
      </c>
      <c r="P296" s="17">
        <v>0.44479517195942903</v>
      </c>
      <c r="Q296" s="17">
        <v>0.50348339709076795</v>
      </c>
      <c r="R296" s="17">
        <v>0.58168122339385797</v>
      </c>
      <c r="S296" s="17"/>
      <c r="T296" s="17">
        <v>0.54162837578538903</v>
      </c>
      <c r="U296" s="17">
        <v>0.45282766151675602</v>
      </c>
    </row>
    <row r="297" spans="2:21" x14ac:dyDescent="0.5">
      <c r="B297" t="s">
        <v>82</v>
      </c>
      <c r="C297" s="17">
        <v>0.40543237461394499</v>
      </c>
      <c r="D297" s="17">
        <v>0.406348349768691</v>
      </c>
      <c r="E297" s="17">
        <v>0.40565509924667098</v>
      </c>
      <c r="F297" s="17"/>
      <c r="G297" s="17">
        <v>0.51488468265765197</v>
      </c>
      <c r="H297" s="17">
        <v>0.37283293261035599</v>
      </c>
      <c r="I297" s="17">
        <v>0.39675196193877299</v>
      </c>
      <c r="J297" s="17">
        <v>0.33382719292555502</v>
      </c>
      <c r="K297" s="17">
        <v>0.40048088621761702</v>
      </c>
      <c r="L297" s="17">
        <v>0.444103948264919</v>
      </c>
      <c r="M297" s="17"/>
      <c r="N297" s="17">
        <v>0.43040227441970302</v>
      </c>
      <c r="O297" s="17">
        <v>0.44476286018234301</v>
      </c>
      <c r="P297" s="17">
        <v>0.41041783548965199</v>
      </c>
      <c r="Q297" s="17">
        <v>0.35768760442286202</v>
      </c>
      <c r="R297" s="17">
        <v>0.36541325499747901</v>
      </c>
      <c r="S297" s="17"/>
      <c r="T297" s="17">
        <v>0.37749707429440199</v>
      </c>
      <c r="U297" s="17">
        <v>0.412468447761761</v>
      </c>
    </row>
    <row r="298" spans="2:21" x14ac:dyDescent="0.5">
      <c r="B298" t="s">
        <v>176</v>
      </c>
      <c r="C298" s="17">
        <v>8.6623384784641905E-2</v>
      </c>
      <c r="D298" s="17">
        <v>7.95374113446225E-2</v>
      </c>
      <c r="E298" s="17">
        <v>9.3896739355610895E-2</v>
      </c>
      <c r="F298" s="17"/>
      <c r="G298" s="17">
        <v>8.76973087714151E-2</v>
      </c>
      <c r="H298" s="17">
        <v>8.0525383085744598E-2</v>
      </c>
      <c r="I298" s="17">
        <v>5.8740627573270601E-2</v>
      </c>
      <c r="J298" s="17">
        <v>5.1507814750967502E-2</v>
      </c>
      <c r="K298" s="17">
        <v>8.5052547818531499E-2</v>
      </c>
      <c r="L298" s="17">
        <v>0.128962726399594</v>
      </c>
      <c r="M298" s="17"/>
      <c r="N298" s="17">
        <v>7.8325370467782304E-2</v>
      </c>
      <c r="O298" s="17">
        <v>8.4891248933305893E-2</v>
      </c>
      <c r="P298" s="17">
        <v>0.10434775052402499</v>
      </c>
      <c r="Q298" s="17">
        <v>0.106567031807104</v>
      </c>
      <c r="R298" s="17">
        <v>3.5581433067075598E-2</v>
      </c>
      <c r="S298" s="17"/>
      <c r="T298" s="17">
        <v>7.7065358392848504E-2</v>
      </c>
      <c r="U298" s="17">
        <v>8.9030767990554899E-2</v>
      </c>
    </row>
    <row r="299" spans="2:21" x14ac:dyDescent="0.5">
      <c r="B299" t="s">
        <v>84</v>
      </c>
      <c r="C299" s="17">
        <v>1.6899304346330801E-2</v>
      </c>
      <c r="D299" s="17">
        <v>1.17488297315949E-2</v>
      </c>
      <c r="E299" s="17">
        <v>2.1825445652105702E-2</v>
      </c>
      <c r="F299" s="17"/>
      <c r="G299" s="17">
        <v>1.1892729729521901E-2</v>
      </c>
      <c r="H299" s="17">
        <v>3.6365478526963799E-2</v>
      </c>
      <c r="I299" s="17">
        <v>3.2607557813674803E-2</v>
      </c>
      <c r="J299" s="17">
        <v>8.7294959428876693E-3</v>
      </c>
      <c r="K299" s="17">
        <v>1.42143407986509E-2</v>
      </c>
      <c r="L299" s="17">
        <v>8.4151172472469102E-3</v>
      </c>
      <c r="M299" s="17"/>
      <c r="N299" s="17">
        <v>2.5172015269757701E-2</v>
      </c>
      <c r="O299" s="17">
        <v>0</v>
      </c>
      <c r="P299" s="17">
        <v>3.34015254263079E-2</v>
      </c>
      <c r="Q299" s="17">
        <v>1.01588645844677E-2</v>
      </c>
      <c r="R299" s="17">
        <v>1.1030538439123E-2</v>
      </c>
      <c r="S299" s="17"/>
      <c r="T299" s="17">
        <v>3.80919152736045E-3</v>
      </c>
      <c r="U299" s="17">
        <v>2.0196315305722301E-2</v>
      </c>
    </row>
    <row r="300" spans="2:21" x14ac:dyDescent="0.5">
      <c r="B300" t="s">
        <v>85</v>
      </c>
      <c r="C300" s="17">
        <v>8.9952984995987102E-3</v>
      </c>
      <c r="D300" s="17">
        <v>5.1319769549761501E-3</v>
      </c>
      <c r="E300" s="17">
        <v>1.2661541323742699E-2</v>
      </c>
      <c r="F300" s="17"/>
      <c r="G300" s="17">
        <v>0</v>
      </c>
      <c r="H300" s="17">
        <v>0</v>
      </c>
      <c r="I300" s="17">
        <v>0</v>
      </c>
      <c r="J300" s="17">
        <v>7.3044634092575703E-3</v>
      </c>
      <c r="K300" s="17">
        <v>7.0289364757513701E-3</v>
      </c>
      <c r="L300" s="17">
        <v>2.29565393713019E-2</v>
      </c>
      <c r="M300" s="17"/>
      <c r="N300" s="17">
        <v>5.0273731848479997E-3</v>
      </c>
      <c r="O300" s="17">
        <v>1.90190795151431E-2</v>
      </c>
      <c r="P300" s="17">
        <v>7.0377166005860699E-3</v>
      </c>
      <c r="Q300" s="17">
        <v>1.10515510473994E-2</v>
      </c>
      <c r="R300" s="17">
        <v>0</v>
      </c>
      <c r="S300" s="17"/>
      <c r="T300" s="17">
        <v>0</v>
      </c>
      <c r="U300" s="17">
        <v>1.1260947248874199E-2</v>
      </c>
    </row>
    <row r="301" spans="2:21" x14ac:dyDescent="0.5">
      <c r="B301" t="s">
        <v>65</v>
      </c>
      <c r="C301" s="17">
        <v>1.1355697073126E-2</v>
      </c>
      <c r="D301" s="17">
        <v>8.3607112883169899E-3</v>
      </c>
      <c r="E301" s="17">
        <v>1.42321994487023E-2</v>
      </c>
      <c r="F301" s="17"/>
      <c r="G301" s="17">
        <v>0</v>
      </c>
      <c r="H301" s="17">
        <v>0</v>
      </c>
      <c r="I301" s="17">
        <v>7.6007514752862099E-3</v>
      </c>
      <c r="J301" s="17">
        <v>5.0880395964836801E-3</v>
      </c>
      <c r="K301" s="17">
        <v>7.0289364757513701E-3</v>
      </c>
      <c r="L301" s="17">
        <v>2.88662420098908E-2</v>
      </c>
      <c r="M301" s="17"/>
      <c r="N301" s="17">
        <v>1.8663362271649501E-2</v>
      </c>
      <c r="O301" s="17">
        <v>1.6025940650409298E-2</v>
      </c>
      <c r="P301" s="17">
        <v>0</v>
      </c>
      <c r="Q301" s="17">
        <v>1.10515510473994E-2</v>
      </c>
      <c r="R301" s="17">
        <v>6.2935501024644997E-3</v>
      </c>
      <c r="S301" s="17"/>
      <c r="T301" s="17">
        <v>0</v>
      </c>
      <c r="U301" s="17">
        <v>1.42158601763323E-2</v>
      </c>
    </row>
    <row r="302" spans="2:21" x14ac:dyDescent="0.5">
      <c r="B302" t="s">
        <v>86</v>
      </c>
      <c r="C302" s="17">
        <v>0.87612631529630303</v>
      </c>
      <c r="D302" s="17">
        <v>0.89522107068048895</v>
      </c>
      <c r="E302" s="17">
        <v>0.85738407421983798</v>
      </c>
      <c r="F302" s="17"/>
      <c r="G302" s="17">
        <v>0.90040996149906305</v>
      </c>
      <c r="H302" s="17">
        <v>0.88310913838729199</v>
      </c>
      <c r="I302" s="17">
        <v>0.90105106313776795</v>
      </c>
      <c r="J302" s="17">
        <v>0.92737018630040402</v>
      </c>
      <c r="K302" s="17">
        <v>0.88667523843131502</v>
      </c>
      <c r="L302" s="17">
        <v>0.81079937497196597</v>
      </c>
      <c r="M302" s="17"/>
      <c r="N302" s="17">
        <v>0.872811878805962</v>
      </c>
      <c r="O302" s="17">
        <v>0.88006373090114198</v>
      </c>
      <c r="P302" s="17">
        <v>0.85521300744908102</v>
      </c>
      <c r="Q302" s="17">
        <v>0.86117100151362902</v>
      </c>
      <c r="R302" s="17">
        <v>0.94709447839133698</v>
      </c>
      <c r="S302" s="17"/>
      <c r="T302" s="17">
        <v>0.91912545007979096</v>
      </c>
      <c r="U302" s="17">
        <v>0.86529610927851597</v>
      </c>
    </row>
    <row r="303" spans="2:21" x14ac:dyDescent="0.5">
      <c r="B303" t="s">
        <v>87</v>
      </c>
      <c r="C303" s="17">
        <v>2.5894602845929499E-2</v>
      </c>
      <c r="D303" s="17">
        <v>1.68808066865711E-2</v>
      </c>
      <c r="E303" s="17">
        <v>3.4486986975848399E-2</v>
      </c>
      <c r="F303" s="17"/>
      <c r="G303" s="17">
        <v>1.1892729729521901E-2</v>
      </c>
      <c r="H303" s="17">
        <v>3.6365478526963799E-2</v>
      </c>
      <c r="I303" s="17">
        <v>3.2607557813674803E-2</v>
      </c>
      <c r="J303" s="17">
        <v>1.6033959352145199E-2</v>
      </c>
      <c r="K303" s="17">
        <v>2.1243277274402301E-2</v>
      </c>
      <c r="L303" s="17">
        <v>3.13716566185488E-2</v>
      </c>
      <c r="M303" s="17"/>
      <c r="N303" s="17">
        <v>3.0199388454605701E-2</v>
      </c>
      <c r="O303" s="17">
        <v>1.90190795151431E-2</v>
      </c>
      <c r="P303" s="17">
        <v>4.0439242026894001E-2</v>
      </c>
      <c r="Q303" s="17">
        <v>2.12104156318671E-2</v>
      </c>
      <c r="R303" s="17">
        <v>1.1030538439123E-2</v>
      </c>
      <c r="S303" s="17"/>
      <c r="T303" s="17">
        <v>3.80919152736045E-3</v>
      </c>
      <c r="U303" s="17">
        <v>3.14572625545965E-2</v>
      </c>
    </row>
    <row r="304" spans="2:21" x14ac:dyDescent="0.5">
      <c r="B304" t="s">
        <v>88</v>
      </c>
      <c r="C304" s="17">
        <v>0.85023171245037299</v>
      </c>
      <c r="D304" s="17">
        <v>0.87834026399391796</v>
      </c>
      <c r="E304" s="17">
        <v>0.82289708724399002</v>
      </c>
      <c r="F304" s="17"/>
      <c r="G304" s="17">
        <v>0.888517231769541</v>
      </c>
      <c r="H304" s="17">
        <v>0.84674365986032796</v>
      </c>
      <c r="I304" s="17">
        <v>0.86844350532409398</v>
      </c>
      <c r="J304" s="17">
        <v>0.911336226948258</v>
      </c>
      <c r="K304" s="17">
        <v>0.86543196115691301</v>
      </c>
      <c r="L304" s="17">
        <v>0.77942771835341795</v>
      </c>
      <c r="M304" s="17"/>
      <c r="N304" s="17">
        <v>0.84261249035135699</v>
      </c>
      <c r="O304" s="17">
        <v>0.86104465138599895</v>
      </c>
      <c r="P304" s="17">
        <v>0.81477376542218705</v>
      </c>
      <c r="Q304" s="17">
        <v>0.83996058588176203</v>
      </c>
      <c r="R304" s="17">
        <v>0.93606393995221404</v>
      </c>
      <c r="S304" s="17"/>
      <c r="T304" s="17">
        <v>0.91531625855243104</v>
      </c>
      <c r="U304" s="17">
        <v>0.83383884672391995</v>
      </c>
    </row>
    <row r="305" spans="2:21" x14ac:dyDescent="0.5">
      <c r="C305" s="17"/>
      <c r="D305" s="17"/>
      <c r="E305" s="17"/>
      <c r="F305" s="17"/>
      <c r="G305" s="17"/>
      <c r="H305" s="17"/>
      <c r="I305" s="17"/>
      <c r="J305" s="17"/>
      <c r="K305" s="17"/>
      <c r="L305" s="17"/>
      <c r="M305" s="17"/>
      <c r="N305" s="17"/>
      <c r="O305" s="17"/>
      <c r="P305" s="17"/>
      <c r="Q305" s="17"/>
      <c r="R305" s="17"/>
      <c r="S305" s="17"/>
      <c r="T305" s="17"/>
      <c r="U305" s="17"/>
    </row>
    <row r="306" spans="2:21" x14ac:dyDescent="0.5">
      <c r="B306" s="6" t="s">
        <v>185</v>
      </c>
      <c r="C306" s="17"/>
      <c r="D306" s="17"/>
      <c r="E306" s="17"/>
      <c r="F306" s="17"/>
      <c r="G306" s="17"/>
      <c r="H306" s="17"/>
      <c r="I306" s="17"/>
      <c r="J306" s="17"/>
      <c r="K306" s="17"/>
      <c r="L306" s="17"/>
      <c r="M306" s="17"/>
      <c r="N306" s="17"/>
      <c r="O306" s="17"/>
      <c r="P306" s="17"/>
      <c r="Q306" s="17"/>
      <c r="R306" s="17"/>
      <c r="S306" s="17"/>
      <c r="T306" s="17"/>
      <c r="U306" s="17"/>
    </row>
    <row r="307" spans="2:21" x14ac:dyDescent="0.5">
      <c r="B307" s="24" t="s">
        <v>46</v>
      </c>
      <c r="C307" s="17"/>
      <c r="D307" s="17"/>
      <c r="E307" s="17"/>
      <c r="F307" s="17"/>
      <c r="G307" s="17"/>
      <c r="H307" s="17"/>
      <c r="I307" s="17"/>
      <c r="J307" s="17"/>
      <c r="K307" s="17"/>
      <c r="L307" s="17"/>
      <c r="M307" s="17"/>
      <c r="N307" s="17"/>
      <c r="O307" s="17"/>
      <c r="P307" s="17"/>
      <c r="Q307" s="17"/>
      <c r="R307" s="17"/>
      <c r="S307" s="17"/>
      <c r="T307" s="17"/>
      <c r="U307" s="17"/>
    </row>
    <row r="308" spans="2:21" x14ac:dyDescent="0.5">
      <c r="B308" t="s">
        <v>81</v>
      </c>
      <c r="C308" s="17">
        <v>0.54480970311827304</v>
      </c>
      <c r="D308" s="17">
        <v>0.56104054754510202</v>
      </c>
      <c r="E308" s="17">
        <v>0.52823789972933199</v>
      </c>
      <c r="F308" s="17"/>
      <c r="G308" s="17">
        <v>0.47764895998426998</v>
      </c>
      <c r="H308" s="17">
        <v>0.54775067401760202</v>
      </c>
      <c r="I308" s="17">
        <v>0.52957640091916003</v>
      </c>
      <c r="J308" s="17">
        <v>0.64402752843895095</v>
      </c>
      <c r="K308" s="17">
        <v>0.59297919091400997</v>
      </c>
      <c r="L308" s="17">
        <v>0.47381146451605899</v>
      </c>
      <c r="M308" s="17"/>
      <c r="N308" s="17">
        <v>0.57807625038680499</v>
      </c>
      <c r="O308" s="17">
        <v>0.46733199237504902</v>
      </c>
      <c r="P308" s="17">
        <v>0.55366471053181099</v>
      </c>
      <c r="Q308" s="17">
        <v>0.536889359128079</v>
      </c>
      <c r="R308" s="17">
        <v>0.60246069735071295</v>
      </c>
      <c r="S308" s="17"/>
      <c r="T308" s="17">
        <v>0.64559142782671297</v>
      </c>
      <c r="U308" s="17">
        <v>0.51942577744357898</v>
      </c>
    </row>
    <row r="309" spans="2:21" x14ac:dyDescent="0.5">
      <c r="B309" t="s">
        <v>82</v>
      </c>
      <c r="C309" s="17">
        <v>0.36443845433886402</v>
      </c>
      <c r="D309" s="17">
        <v>0.36269786610072702</v>
      </c>
      <c r="E309" s="17">
        <v>0.36681295598302399</v>
      </c>
      <c r="F309" s="17"/>
      <c r="G309" s="17">
        <v>0.36657902750458399</v>
      </c>
      <c r="H309" s="17">
        <v>0.33404439563918997</v>
      </c>
      <c r="I309" s="17">
        <v>0.40091204077429798</v>
      </c>
      <c r="J309" s="17">
        <v>0.30193085725847302</v>
      </c>
      <c r="K309" s="17">
        <v>0.33276421431458397</v>
      </c>
      <c r="L309" s="17">
        <v>0.420373049499428</v>
      </c>
      <c r="M309" s="17"/>
      <c r="N309" s="17">
        <v>0.33629960784588803</v>
      </c>
      <c r="O309" s="17">
        <v>0.43345229364089899</v>
      </c>
      <c r="P309" s="17">
        <v>0.31904654795860199</v>
      </c>
      <c r="Q309" s="17">
        <v>0.38797549051618002</v>
      </c>
      <c r="R309" s="17">
        <v>0.34282374429212897</v>
      </c>
      <c r="S309" s="17"/>
      <c r="T309" s="17">
        <v>0.28886242415239699</v>
      </c>
      <c r="U309" s="17">
        <v>0.38347381356288701</v>
      </c>
    </row>
    <row r="310" spans="2:21" x14ac:dyDescent="0.5">
      <c r="B310" t="s">
        <v>176</v>
      </c>
      <c r="C310" s="17">
        <v>6.1064949675791E-2</v>
      </c>
      <c r="D310" s="17">
        <v>5.59066138801343E-2</v>
      </c>
      <c r="E310" s="17">
        <v>6.6344087143316494E-2</v>
      </c>
      <c r="F310" s="17"/>
      <c r="G310" s="17">
        <v>0.15118288142004199</v>
      </c>
      <c r="H310" s="17">
        <v>8.2120210834429094E-2</v>
      </c>
      <c r="I310" s="17">
        <v>2.19651412200953E-2</v>
      </c>
      <c r="J310" s="17">
        <v>2.3332004656935301E-2</v>
      </c>
      <c r="K310" s="17">
        <v>5.53992197418594E-2</v>
      </c>
      <c r="L310" s="17">
        <v>7.5039079890198895E-2</v>
      </c>
      <c r="M310" s="17"/>
      <c r="N310" s="17">
        <v>4.63819611060367E-2</v>
      </c>
      <c r="O310" s="17">
        <v>6.9887022249461195E-2</v>
      </c>
      <c r="P310" s="17">
        <v>9.4925389655766496E-2</v>
      </c>
      <c r="Q310" s="17">
        <v>5.06090899633806E-2</v>
      </c>
      <c r="R310" s="17">
        <v>4.1894383349530197E-2</v>
      </c>
      <c r="S310" s="17"/>
      <c r="T310" s="17">
        <v>3.89092250441938E-2</v>
      </c>
      <c r="U310" s="17">
        <v>6.6645319221405194E-2</v>
      </c>
    </row>
    <row r="311" spans="2:21" x14ac:dyDescent="0.5">
      <c r="B311" t="s">
        <v>84</v>
      </c>
      <c r="C311" s="17">
        <v>1.4378104683554299E-2</v>
      </c>
      <c r="D311" s="17">
        <v>8.9365161349513195E-3</v>
      </c>
      <c r="E311" s="17">
        <v>1.9555471008074199E-2</v>
      </c>
      <c r="F311" s="17"/>
      <c r="G311" s="17">
        <v>4.5891310911035299E-3</v>
      </c>
      <c r="H311" s="17">
        <v>3.60847195087797E-2</v>
      </c>
      <c r="I311" s="17">
        <v>3.2344914135874502E-2</v>
      </c>
      <c r="J311" s="17">
        <v>1.7513950274851298E-2</v>
      </c>
      <c r="K311" s="17">
        <v>0</v>
      </c>
      <c r="L311" s="17">
        <v>4.7396299047078204E-3</v>
      </c>
      <c r="M311" s="17"/>
      <c r="N311" s="17">
        <v>1.8497514450525901E-2</v>
      </c>
      <c r="O311" s="17">
        <v>4.7684041161141898E-3</v>
      </c>
      <c r="P311" s="17">
        <v>2.2202856206409698E-2</v>
      </c>
      <c r="Q311" s="17">
        <v>1.3474509344960601E-2</v>
      </c>
      <c r="R311" s="17">
        <v>9.1129040311066604E-3</v>
      </c>
      <c r="S311" s="17"/>
      <c r="T311" s="17">
        <v>1.7273159942478099E-2</v>
      </c>
      <c r="U311" s="17">
        <v>1.36489261769426E-2</v>
      </c>
    </row>
    <row r="312" spans="2:21" x14ac:dyDescent="0.5">
      <c r="B312" t="s">
        <v>85</v>
      </c>
      <c r="C312" s="17">
        <v>4.8789990303024604E-3</v>
      </c>
      <c r="D312" s="17">
        <v>5.1319769549761501E-3</v>
      </c>
      <c r="E312" s="17">
        <v>4.6817238229357201E-3</v>
      </c>
      <c r="F312" s="17"/>
      <c r="G312" s="17">
        <v>0</v>
      </c>
      <c r="H312" s="17">
        <v>0</v>
      </c>
      <c r="I312" s="17">
        <v>0</v>
      </c>
      <c r="J312" s="17">
        <v>1.31956593707892E-2</v>
      </c>
      <c r="K312" s="17">
        <v>7.4336956956650903E-3</v>
      </c>
      <c r="L312" s="17">
        <v>3.8852382801526199E-3</v>
      </c>
      <c r="M312" s="17"/>
      <c r="N312" s="17">
        <v>0</v>
      </c>
      <c r="O312" s="17">
        <v>1.2638203464186501E-2</v>
      </c>
      <c r="P312" s="17">
        <v>1.0160495647410299E-2</v>
      </c>
      <c r="Q312" s="17">
        <v>0</v>
      </c>
      <c r="R312" s="17">
        <v>3.7082709765212099E-3</v>
      </c>
      <c r="S312" s="17"/>
      <c r="T312" s="17">
        <v>5.5465712829165098E-3</v>
      </c>
      <c r="U312" s="17">
        <v>4.7108573906166299E-3</v>
      </c>
    </row>
    <row r="313" spans="2:21" x14ac:dyDescent="0.5">
      <c r="B313" t="s">
        <v>65</v>
      </c>
      <c r="C313" s="17">
        <v>1.04297891532153E-2</v>
      </c>
      <c r="D313" s="17">
        <v>6.2864793841088101E-3</v>
      </c>
      <c r="E313" s="17">
        <v>1.43678623133185E-2</v>
      </c>
      <c r="F313" s="17"/>
      <c r="G313" s="17">
        <v>0</v>
      </c>
      <c r="H313" s="17">
        <v>0</v>
      </c>
      <c r="I313" s="17">
        <v>1.5201502950572401E-2</v>
      </c>
      <c r="J313" s="17">
        <v>0</v>
      </c>
      <c r="K313" s="17">
        <v>1.14236793338819E-2</v>
      </c>
      <c r="L313" s="17">
        <v>2.2151537909453001E-2</v>
      </c>
      <c r="M313" s="17"/>
      <c r="N313" s="17">
        <v>2.07446662107444E-2</v>
      </c>
      <c r="O313" s="17">
        <v>1.1922084154290601E-2</v>
      </c>
      <c r="P313" s="17">
        <v>0</v>
      </c>
      <c r="Q313" s="17">
        <v>1.10515510473994E-2</v>
      </c>
      <c r="R313" s="17">
        <v>0</v>
      </c>
      <c r="S313" s="17"/>
      <c r="T313" s="17">
        <v>3.81719175130179E-3</v>
      </c>
      <c r="U313" s="17">
        <v>1.209530620457E-2</v>
      </c>
    </row>
    <row r="314" spans="2:21" x14ac:dyDescent="0.5">
      <c r="B314" t="s">
        <v>86</v>
      </c>
      <c r="C314" s="17">
        <v>0.90924815745713705</v>
      </c>
      <c r="D314" s="17">
        <v>0.92373841364582998</v>
      </c>
      <c r="E314" s="17">
        <v>0.89505085571235499</v>
      </c>
      <c r="F314" s="17"/>
      <c r="G314" s="17">
        <v>0.84422798748885497</v>
      </c>
      <c r="H314" s="17">
        <v>0.881795069656791</v>
      </c>
      <c r="I314" s="17">
        <v>0.93048844169345801</v>
      </c>
      <c r="J314" s="17">
        <v>0.94595838569742396</v>
      </c>
      <c r="K314" s="17">
        <v>0.925743405228594</v>
      </c>
      <c r="L314" s="17">
        <v>0.89418451401548804</v>
      </c>
      <c r="M314" s="17"/>
      <c r="N314" s="17">
        <v>0.91437585823269296</v>
      </c>
      <c r="O314" s="17">
        <v>0.90078428601594795</v>
      </c>
      <c r="P314" s="17">
        <v>0.87271125849041398</v>
      </c>
      <c r="Q314" s="17">
        <v>0.92486484964425897</v>
      </c>
      <c r="R314" s="17">
        <v>0.94528444164284198</v>
      </c>
      <c r="S314" s="17"/>
      <c r="T314" s="17">
        <v>0.93445385197911002</v>
      </c>
      <c r="U314" s="17">
        <v>0.902899591006466</v>
      </c>
    </row>
    <row r="315" spans="2:21" x14ac:dyDescent="0.5">
      <c r="B315" t="s">
        <v>87</v>
      </c>
      <c r="C315" s="17">
        <v>1.9257103713856801E-2</v>
      </c>
      <c r="D315" s="17">
        <v>1.4068493089927501E-2</v>
      </c>
      <c r="E315" s="17">
        <v>2.42371948310099E-2</v>
      </c>
      <c r="F315" s="17"/>
      <c r="G315" s="17">
        <v>4.5891310911035299E-3</v>
      </c>
      <c r="H315" s="17">
        <v>3.60847195087797E-2</v>
      </c>
      <c r="I315" s="17">
        <v>3.2344914135874502E-2</v>
      </c>
      <c r="J315" s="17">
        <v>3.0709609645640502E-2</v>
      </c>
      <c r="K315" s="17">
        <v>7.4336956956650903E-3</v>
      </c>
      <c r="L315" s="17">
        <v>8.6248681848604403E-3</v>
      </c>
      <c r="M315" s="17"/>
      <c r="N315" s="17">
        <v>1.8497514450525901E-2</v>
      </c>
      <c r="O315" s="17">
        <v>1.7406607580300701E-2</v>
      </c>
      <c r="P315" s="17">
        <v>3.2363351853819999E-2</v>
      </c>
      <c r="Q315" s="17">
        <v>1.3474509344960601E-2</v>
      </c>
      <c r="R315" s="17">
        <v>1.2821175007627901E-2</v>
      </c>
      <c r="S315" s="17"/>
      <c r="T315" s="17">
        <v>2.2819731225394602E-2</v>
      </c>
      <c r="U315" s="17">
        <v>1.8359783567559199E-2</v>
      </c>
    </row>
    <row r="316" spans="2:21" x14ac:dyDescent="0.5">
      <c r="B316" t="s">
        <v>88</v>
      </c>
      <c r="C316" s="17">
        <v>0.88999105374328003</v>
      </c>
      <c r="D316" s="17">
        <v>0.90966992055590201</v>
      </c>
      <c r="E316" s="17">
        <v>0.87081366088134504</v>
      </c>
      <c r="F316" s="17"/>
      <c r="G316" s="17">
        <v>0.83963885639775104</v>
      </c>
      <c r="H316" s="17">
        <v>0.84571035014801199</v>
      </c>
      <c r="I316" s="17">
        <v>0.89814352755758298</v>
      </c>
      <c r="J316" s="17">
        <v>0.91524877605178401</v>
      </c>
      <c r="K316" s="17">
        <v>0.91830970953292801</v>
      </c>
      <c r="L316" s="17">
        <v>0.88555964583062696</v>
      </c>
      <c r="M316" s="17"/>
      <c r="N316" s="17">
        <v>0.89587834378216702</v>
      </c>
      <c r="O316" s="17">
        <v>0.88337767843564696</v>
      </c>
      <c r="P316" s="17">
        <v>0.84034790663659398</v>
      </c>
      <c r="Q316" s="17">
        <v>0.911390340299299</v>
      </c>
      <c r="R316" s="17">
        <v>0.93246326663521395</v>
      </c>
      <c r="S316" s="17"/>
      <c r="T316" s="17">
        <v>0.91163412075371497</v>
      </c>
      <c r="U316" s="17">
        <v>0.88453980743890603</v>
      </c>
    </row>
    <row r="317" spans="2:21" x14ac:dyDescent="0.5">
      <c r="C317" s="17"/>
      <c r="D317" s="17"/>
      <c r="E317" s="17"/>
      <c r="F317" s="17"/>
      <c r="G317" s="17"/>
      <c r="H317" s="17"/>
      <c r="I317" s="17"/>
      <c r="J317" s="17"/>
      <c r="K317" s="17"/>
      <c r="L317" s="17"/>
      <c r="M317" s="17"/>
      <c r="N317" s="17"/>
      <c r="O317" s="17"/>
      <c r="P317" s="17"/>
      <c r="Q317" s="17"/>
      <c r="R317" s="17"/>
      <c r="S317" s="17"/>
      <c r="T317" s="17"/>
      <c r="U317" s="17"/>
    </row>
    <row r="318" spans="2:21" x14ac:dyDescent="0.5">
      <c r="B318" s="6" t="s">
        <v>186</v>
      </c>
      <c r="C318" s="17"/>
      <c r="D318" s="17"/>
      <c r="E318" s="17"/>
      <c r="F318" s="17"/>
      <c r="G318" s="17"/>
      <c r="H318" s="17"/>
      <c r="I318" s="17"/>
      <c r="J318" s="17"/>
      <c r="K318" s="17"/>
      <c r="L318" s="17"/>
      <c r="M318" s="17"/>
      <c r="N318" s="17"/>
      <c r="O318" s="17"/>
      <c r="P318" s="17"/>
      <c r="Q318" s="17"/>
      <c r="R318" s="17"/>
      <c r="S318" s="17"/>
      <c r="T318" s="17"/>
      <c r="U318" s="17"/>
    </row>
    <row r="319" spans="2:21" x14ac:dyDescent="0.5">
      <c r="B319" s="24" t="s">
        <v>46</v>
      </c>
      <c r="C319" s="17"/>
      <c r="D319" s="17"/>
      <c r="E319" s="17"/>
      <c r="F319" s="17"/>
      <c r="G319" s="17"/>
      <c r="H319" s="17"/>
      <c r="I319" s="17"/>
      <c r="J319" s="17"/>
      <c r="K319" s="17"/>
      <c r="L319" s="17"/>
      <c r="M319" s="17"/>
      <c r="N319" s="17"/>
      <c r="O319" s="17"/>
      <c r="P319" s="17"/>
      <c r="Q319" s="17"/>
      <c r="R319" s="17"/>
      <c r="S319" s="17"/>
      <c r="T319" s="17"/>
      <c r="U319" s="17"/>
    </row>
    <row r="320" spans="2:21" x14ac:dyDescent="0.5">
      <c r="B320" t="s">
        <v>81</v>
      </c>
      <c r="C320" s="17">
        <v>0.29819587070341602</v>
      </c>
      <c r="D320" s="17">
        <v>0.31604002206695297</v>
      </c>
      <c r="E320" s="17">
        <v>0.28017599973339302</v>
      </c>
      <c r="F320" s="17"/>
      <c r="G320" s="17">
        <v>0.449368651242469</v>
      </c>
      <c r="H320" s="17">
        <v>0.479471514176745</v>
      </c>
      <c r="I320" s="17">
        <v>0.35895903850502903</v>
      </c>
      <c r="J320" s="17">
        <v>0.326441006772345</v>
      </c>
      <c r="K320" s="17">
        <v>0.27483430351837401</v>
      </c>
      <c r="L320" s="17">
        <v>0.13419846984019401</v>
      </c>
      <c r="M320" s="17"/>
      <c r="N320" s="17">
        <v>0.26552836168502397</v>
      </c>
      <c r="O320" s="17">
        <v>0.25568272439533801</v>
      </c>
      <c r="P320" s="17">
        <v>0.38304570276768302</v>
      </c>
      <c r="Q320" s="17">
        <v>0.24964224320616099</v>
      </c>
      <c r="R320" s="17">
        <v>0.403387966770477</v>
      </c>
      <c r="S320" s="17"/>
      <c r="T320" s="17">
        <v>0.37397848375453902</v>
      </c>
      <c r="U320" s="17">
        <v>0.27910847938630001</v>
      </c>
    </row>
    <row r="321" spans="2:21" x14ac:dyDescent="0.5">
      <c r="B321" t="s">
        <v>82</v>
      </c>
      <c r="C321" s="17">
        <v>0.38701876649150002</v>
      </c>
      <c r="D321" s="17">
        <v>0.41485067150756</v>
      </c>
      <c r="E321" s="17">
        <v>0.360061255417992</v>
      </c>
      <c r="F321" s="17"/>
      <c r="G321" s="17">
        <v>0.34727823124302398</v>
      </c>
      <c r="H321" s="17">
        <v>0.35840465581069603</v>
      </c>
      <c r="I321" s="17">
        <v>0.40499978111054602</v>
      </c>
      <c r="J321" s="17">
        <v>0.45420143104421301</v>
      </c>
      <c r="K321" s="17">
        <v>0.39208419920212101</v>
      </c>
      <c r="L321" s="17">
        <v>0.35312936705924902</v>
      </c>
      <c r="M321" s="17"/>
      <c r="N321" s="17">
        <v>0.375144021028749</v>
      </c>
      <c r="O321" s="17">
        <v>0.42000281994605099</v>
      </c>
      <c r="P321" s="17">
        <v>0.33984813646166401</v>
      </c>
      <c r="Q321" s="17">
        <v>0.412268325505391</v>
      </c>
      <c r="R321" s="17">
        <v>0.38956078057065002</v>
      </c>
      <c r="S321" s="17"/>
      <c r="T321" s="17">
        <v>0.34604230912553902</v>
      </c>
      <c r="U321" s="17">
        <v>0.39733952009240298</v>
      </c>
    </row>
    <row r="322" spans="2:21" x14ac:dyDescent="0.5">
      <c r="B322" t="s">
        <v>176</v>
      </c>
      <c r="C322" s="17">
        <v>0.153163280691263</v>
      </c>
      <c r="D322" s="17">
        <v>0.14497973607901801</v>
      </c>
      <c r="E322" s="17">
        <v>0.161979014033103</v>
      </c>
      <c r="F322" s="17"/>
      <c r="G322" s="17">
        <v>0.143427776808078</v>
      </c>
      <c r="H322" s="17">
        <v>0.110043705117375</v>
      </c>
      <c r="I322" s="17">
        <v>0.13570669912125499</v>
      </c>
      <c r="J322" s="17">
        <v>0.105822977763877</v>
      </c>
      <c r="K322" s="17">
        <v>0.14883358552936801</v>
      </c>
      <c r="L322" s="17">
        <v>0.21986698671819399</v>
      </c>
      <c r="M322" s="17"/>
      <c r="N322" s="17">
        <v>0.15853790308893301</v>
      </c>
      <c r="O322" s="17">
        <v>0.19635546786529001</v>
      </c>
      <c r="P322" s="17">
        <v>0.15631084548591201</v>
      </c>
      <c r="Q322" s="17">
        <v>0.13784465151015099</v>
      </c>
      <c r="R322" s="17">
        <v>8.9126508259944101E-2</v>
      </c>
      <c r="S322" s="17"/>
      <c r="T322" s="17">
        <v>0.12782385608534999</v>
      </c>
      <c r="U322" s="17">
        <v>0.15954552978153</v>
      </c>
    </row>
    <row r="323" spans="2:21" x14ac:dyDescent="0.5">
      <c r="B323" t="s">
        <v>84</v>
      </c>
      <c r="C323" s="17">
        <v>7.7864395586625501E-2</v>
      </c>
      <c r="D323" s="17">
        <v>6.9160728041755798E-2</v>
      </c>
      <c r="E323" s="17">
        <v>8.6574884800433599E-2</v>
      </c>
      <c r="F323" s="17"/>
      <c r="G323" s="17">
        <v>2.6842868478484199E-2</v>
      </c>
      <c r="H323" s="17">
        <v>3.9358433949927503E-2</v>
      </c>
      <c r="I323" s="17">
        <v>6.7270525567681497E-2</v>
      </c>
      <c r="J323" s="17">
        <v>7.08968172864472E-2</v>
      </c>
      <c r="K323" s="17">
        <v>8.1116971868048393E-2</v>
      </c>
      <c r="L323" s="17">
        <v>0.11882004998573401</v>
      </c>
      <c r="M323" s="17"/>
      <c r="N323" s="17">
        <v>9.6560139893251101E-2</v>
      </c>
      <c r="O323" s="17">
        <v>5.99750288805381E-2</v>
      </c>
      <c r="P323" s="17">
        <v>9.5271317734377595E-2</v>
      </c>
      <c r="Q323" s="17">
        <v>7.2288341998630296E-2</v>
      </c>
      <c r="R323" s="17">
        <v>4.3936255731083902E-2</v>
      </c>
      <c r="S323" s="17"/>
      <c r="T323" s="17">
        <v>8.8828527358062306E-2</v>
      </c>
      <c r="U323" s="17">
        <v>7.5102856162896997E-2</v>
      </c>
    </row>
    <row r="324" spans="2:21" x14ac:dyDescent="0.5">
      <c r="B324" t="s">
        <v>85</v>
      </c>
      <c r="C324" s="17">
        <v>4.9949513621473401E-2</v>
      </c>
      <c r="D324" s="17">
        <v>3.4279223731093697E-2</v>
      </c>
      <c r="E324" s="17">
        <v>6.4925792376362298E-2</v>
      </c>
      <c r="F324" s="17"/>
      <c r="G324" s="17">
        <v>2.0778789675481101E-2</v>
      </c>
      <c r="H324" s="17">
        <v>4.69163312489786E-3</v>
      </c>
      <c r="I324" s="17">
        <v>1.7862452744915699E-2</v>
      </c>
      <c r="J324" s="17">
        <v>2.5418750739445699E-2</v>
      </c>
      <c r="K324" s="17">
        <v>8.4690967402832301E-2</v>
      </c>
      <c r="L324" s="17">
        <v>9.1181010276076294E-2</v>
      </c>
      <c r="M324" s="17"/>
      <c r="N324" s="17">
        <v>6.0262487066447101E-2</v>
      </c>
      <c r="O324" s="17">
        <v>2.8024725499886501E-2</v>
      </c>
      <c r="P324" s="17">
        <v>2.0380486961506801E-2</v>
      </c>
      <c r="Q324" s="17">
        <v>8.2269005449076296E-2</v>
      </c>
      <c r="R324" s="17">
        <v>4.9218281714756902E-2</v>
      </c>
      <c r="S324" s="17"/>
      <c r="T324" s="17">
        <v>3.3116533568920997E-2</v>
      </c>
      <c r="U324" s="17">
        <v>5.4189241764385603E-2</v>
      </c>
    </row>
    <row r="325" spans="2:21" x14ac:dyDescent="0.5">
      <c r="B325" t="s">
        <v>65</v>
      </c>
      <c r="C325" s="17">
        <v>3.3808172905722501E-2</v>
      </c>
      <c r="D325" s="17">
        <v>2.0689618573619499E-2</v>
      </c>
      <c r="E325" s="17">
        <v>4.6283053638715703E-2</v>
      </c>
      <c r="F325" s="17"/>
      <c r="G325" s="17">
        <v>1.23036825524635E-2</v>
      </c>
      <c r="H325" s="17">
        <v>8.0300578203583595E-3</v>
      </c>
      <c r="I325" s="17">
        <v>1.5201502950572401E-2</v>
      </c>
      <c r="J325" s="17">
        <v>1.72190163936717E-2</v>
      </c>
      <c r="K325" s="17">
        <v>1.8439972479256699E-2</v>
      </c>
      <c r="L325" s="17">
        <v>8.2804116120552801E-2</v>
      </c>
      <c r="M325" s="17"/>
      <c r="N325" s="17">
        <v>4.3967087237596403E-2</v>
      </c>
      <c r="O325" s="17">
        <v>3.9959233412895999E-2</v>
      </c>
      <c r="P325" s="17">
        <v>5.1435105888576697E-3</v>
      </c>
      <c r="Q325" s="17">
        <v>4.5687432330591297E-2</v>
      </c>
      <c r="R325" s="17">
        <v>2.4770206953088101E-2</v>
      </c>
      <c r="S325" s="17"/>
      <c r="T325" s="17">
        <v>3.02102901075883E-2</v>
      </c>
      <c r="U325" s="17">
        <v>3.4714372812484497E-2</v>
      </c>
    </row>
    <row r="326" spans="2:21" x14ac:dyDescent="0.5">
      <c r="B326" t="s">
        <v>86</v>
      </c>
      <c r="C326" s="17">
        <v>0.68521463719491604</v>
      </c>
      <c r="D326" s="17">
        <v>0.73089069357451197</v>
      </c>
      <c r="E326" s="17">
        <v>0.64023725515138497</v>
      </c>
      <c r="F326" s="17"/>
      <c r="G326" s="17">
        <v>0.79664688248549298</v>
      </c>
      <c r="H326" s="17">
        <v>0.83787616998744097</v>
      </c>
      <c r="I326" s="17">
        <v>0.76395881961557499</v>
      </c>
      <c r="J326" s="17">
        <v>0.78064243781655795</v>
      </c>
      <c r="K326" s="17">
        <v>0.66691850272049402</v>
      </c>
      <c r="L326" s="17">
        <v>0.48732783689944298</v>
      </c>
      <c r="M326" s="17"/>
      <c r="N326" s="17">
        <v>0.64067238271377303</v>
      </c>
      <c r="O326" s="17">
        <v>0.67568554434138905</v>
      </c>
      <c r="P326" s="17">
        <v>0.72289383922934602</v>
      </c>
      <c r="Q326" s="17">
        <v>0.66191056871155096</v>
      </c>
      <c r="R326" s="17">
        <v>0.79294874734112697</v>
      </c>
      <c r="S326" s="17"/>
      <c r="T326" s="17">
        <v>0.72002079288007803</v>
      </c>
      <c r="U326" s="17">
        <v>0.67644799947870304</v>
      </c>
    </row>
    <row r="327" spans="2:21" x14ac:dyDescent="0.5">
      <c r="B327" t="s">
        <v>87</v>
      </c>
      <c r="C327" s="17">
        <v>0.12781390920809901</v>
      </c>
      <c r="D327" s="17">
        <v>0.10343995177284999</v>
      </c>
      <c r="E327" s="17">
        <v>0.15150067717679599</v>
      </c>
      <c r="F327" s="17"/>
      <c r="G327" s="17">
        <v>4.7621658153965303E-2</v>
      </c>
      <c r="H327" s="17">
        <v>4.4050067074825297E-2</v>
      </c>
      <c r="I327" s="17">
        <v>8.5132978312597196E-2</v>
      </c>
      <c r="J327" s="17">
        <v>9.6315568025892903E-2</v>
      </c>
      <c r="K327" s="17">
        <v>0.165807939270881</v>
      </c>
      <c r="L327" s="17">
        <v>0.21000106026181001</v>
      </c>
      <c r="M327" s="17"/>
      <c r="N327" s="17">
        <v>0.15682262695969801</v>
      </c>
      <c r="O327" s="17">
        <v>8.7999754380424705E-2</v>
      </c>
      <c r="P327" s="17">
        <v>0.115651804695884</v>
      </c>
      <c r="Q327" s="17">
        <v>0.15455734744770699</v>
      </c>
      <c r="R327" s="17">
        <v>9.3154537445840804E-2</v>
      </c>
      <c r="S327" s="17"/>
      <c r="T327" s="17">
        <v>0.121945060926983</v>
      </c>
      <c r="U327" s="17">
        <v>0.129292097927283</v>
      </c>
    </row>
    <row r="328" spans="2:21" x14ac:dyDescent="0.5">
      <c r="B328" t="s">
        <v>88</v>
      </c>
      <c r="C328" s="17">
        <v>0.55740072798681695</v>
      </c>
      <c r="D328" s="17">
        <v>0.62745074180166305</v>
      </c>
      <c r="E328" s="17">
        <v>0.48873657797458903</v>
      </c>
      <c r="F328" s="17"/>
      <c r="G328" s="17">
        <v>0.74902522433152796</v>
      </c>
      <c r="H328" s="17">
        <v>0.79382610291261602</v>
      </c>
      <c r="I328" s="17">
        <v>0.67882584130297796</v>
      </c>
      <c r="J328" s="17">
        <v>0.68432686979066504</v>
      </c>
      <c r="K328" s="17">
        <v>0.50111056344961402</v>
      </c>
      <c r="L328" s="17">
        <v>0.277326776637632</v>
      </c>
      <c r="M328" s="17"/>
      <c r="N328" s="17">
        <v>0.48384975575407402</v>
      </c>
      <c r="O328" s="17">
        <v>0.58768578996096399</v>
      </c>
      <c r="P328" s="17">
        <v>0.60724203453346204</v>
      </c>
      <c r="Q328" s="17">
        <v>0.50735322126384497</v>
      </c>
      <c r="R328" s="17">
        <v>0.69979420989528596</v>
      </c>
      <c r="S328" s="17"/>
      <c r="T328" s="17">
        <v>0.59807573195309505</v>
      </c>
      <c r="U328" s="17">
        <v>0.54715590155142102</v>
      </c>
    </row>
    <row r="329" spans="2:21" x14ac:dyDescent="0.5">
      <c r="C329" s="17"/>
      <c r="D329" s="17"/>
      <c r="E329" s="17"/>
      <c r="F329" s="17"/>
      <c r="G329" s="17"/>
      <c r="H329" s="17"/>
      <c r="I329" s="17"/>
      <c r="J329" s="17"/>
      <c r="K329" s="17"/>
      <c r="L329" s="17"/>
      <c r="M329" s="17"/>
      <c r="N329" s="17"/>
      <c r="O329" s="17"/>
      <c r="P329" s="17"/>
      <c r="Q329" s="17"/>
      <c r="R329" s="17"/>
      <c r="S329" s="17"/>
      <c r="T329" s="17"/>
      <c r="U329" s="17"/>
    </row>
    <row r="330" spans="2:21" x14ac:dyDescent="0.5">
      <c r="B330" s="6" t="s">
        <v>187</v>
      </c>
      <c r="C330" s="17"/>
      <c r="D330" s="17"/>
      <c r="E330" s="17"/>
      <c r="F330" s="17"/>
      <c r="G330" s="17"/>
      <c r="H330" s="17"/>
      <c r="I330" s="17"/>
      <c r="J330" s="17"/>
      <c r="K330" s="17"/>
      <c r="L330" s="17"/>
      <c r="M330" s="17"/>
      <c r="N330" s="17"/>
      <c r="O330" s="17"/>
      <c r="P330" s="17"/>
      <c r="Q330" s="17"/>
      <c r="R330" s="17"/>
      <c r="S330" s="17"/>
      <c r="T330" s="17"/>
      <c r="U330" s="17"/>
    </row>
    <row r="331" spans="2:21" x14ac:dyDescent="0.5">
      <c r="B331" s="24" t="s">
        <v>46</v>
      </c>
      <c r="C331" s="17"/>
      <c r="D331" s="17"/>
      <c r="E331" s="17"/>
      <c r="F331" s="17"/>
      <c r="G331" s="17"/>
      <c r="H331" s="17"/>
      <c r="I331" s="17"/>
      <c r="J331" s="17"/>
      <c r="K331" s="17"/>
      <c r="L331" s="17"/>
      <c r="M331" s="17"/>
      <c r="N331" s="17"/>
      <c r="O331" s="17"/>
      <c r="P331" s="17"/>
      <c r="Q331" s="17"/>
      <c r="R331" s="17"/>
      <c r="S331" s="17"/>
      <c r="T331" s="17"/>
      <c r="U331" s="17"/>
    </row>
    <row r="332" spans="2:21" x14ac:dyDescent="0.5">
      <c r="B332" t="s">
        <v>81</v>
      </c>
      <c r="C332" s="17">
        <v>0.105486819272385</v>
      </c>
      <c r="D332" s="17">
        <v>0.10982392973557401</v>
      </c>
      <c r="E332" s="17">
        <v>0.100403061855459</v>
      </c>
      <c r="F332" s="17"/>
      <c r="G332" s="17">
        <v>0.19667111784133401</v>
      </c>
      <c r="H332" s="17">
        <v>0.165556351278009</v>
      </c>
      <c r="I332" s="17">
        <v>0.108387468593305</v>
      </c>
      <c r="J332" s="17">
        <v>0.113380863442766</v>
      </c>
      <c r="K332" s="17">
        <v>8.6477548307633295E-2</v>
      </c>
      <c r="L332" s="17">
        <v>5.6259985712399499E-2</v>
      </c>
      <c r="M332" s="17"/>
      <c r="N332" s="17">
        <v>0.124367452481389</v>
      </c>
      <c r="O332" s="17">
        <v>0.118807940028515</v>
      </c>
      <c r="P332" s="17">
        <v>7.6012202504805101E-2</v>
      </c>
      <c r="Q332" s="17">
        <v>0.109315413195466</v>
      </c>
      <c r="R332" s="17">
        <v>8.0613656491500693E-2</v>
      </c>
      <c r="S332" s="17"/>
      <c r="T332" s="17">
        <v>0.19146677778311599</v>
      </c>
      <c r="U332" s="17">
        <v>8.3831019248485406E-2</v>
      </c>
    </row>
    <row r="333" spans="2:21" x14ac:dyDescent="0.5">
      <c r="B333" t="s">
        <v>82</v>
      </c>
      <c r="C333" s="17">
        <v>0.25460547879519602</v>
      </c>
      <c r="D333" s="17">
        <v>0.29254991930306101</v>
      </c>
      <c r="E333" s="17">
        <v>0.21918296471349</v>
      </c>
      <c r="F333" s="17"/>
      <c r="G333" s="17">
        <v>0.35400478441796002</v>
      </c>
      <c r="H333" s="17">
        <v>0.30130258114759201</v>
      </c>
      <c r="I333" s="17">
        <v>0.32175319558388799</v>
      </c>
      <c r="J333" s="17">
        <v>0.25141380867472302</v>
      </c>
      <c r="K333" s="17">
        <v>0.23787230516887001</v>
      </c>
      <c r="L333" s="17">
        <v>0.18052056179853501</v>
      </c>
      <c r="M333" s="17"/>
      <c r="N333" s="17">
        <v>0.232282226267152</v>
      </c>
      <c r="O333" s="17">
        <v>0.252054443319078</v>
      </c>
      <c r="P333" s="17">
        <v>0.29411168668588999</v>
      </c>
      <c r="Q333" s="17">
        <v>0.25364816188258599</v>
      </c>
      <c r="R333" s="17">
        <v>0.244257350187218</v>
      </c>
      <c r="S333" s="17"/>
      <c r="T333" s="17">
        <v>0.28612303339888101</v>
      </c>
      <c r="U333" s="17">
        <v>0.24666714209950499</v>
      </c>
    </row>
    <row r="334" spans="2:21" x14ac:dyDescent="0.5">
      <c r="B334" t="s">
        <v>176</v>
      </c>
      <c r="C334" s="17">
        <v>0.228777298192025</v>
      </c>
      <c r="D334" s="17">
        <v>0.24530588102577</v>
      </c>
      <c r="E334" s="17">
        <v>0.21132738994675701</v>
      </c>
      <c r="F334" s="17"/>
      <c r="G334" s="17">
        <v>0.28043925803987002</v>
      </c>
      <c r="H334" s="17">
        <v>0.230460928394425</v>
      </c>
      <c r="I334" s="17">
        <v>0.200981457425325</v>
      </c>
      <c r="J334" s="17">
        <v>0.19961284244789901</v>
      </c>
      <c r="K334" s="17">
        <v>0.221516368613664</v>
      </c>
      <c r="L334" s="17">
        <v>0.25202049407960703</v>
      </c>
      <c r="M334" s="17"/>
      <c r="N334" s="17">
        <v>0.20778952373200801</v>
      </c>
      <c r="O334" s="17">
        <v>0.28805434666190799</v>
      </c>
      <c r="P334" s="17">
        <v>0.213503779770636</v>
      </c>
      <c r="Q334" s="17">
        <v>0.21825551741868901</v>
      </c>
      <c r="R334" s="17">
        <v>0.22432604158677799</v>
      </c>
      <c r="S334" s="17"/>
      <c r="T334" s="17">
        <v>0.21168007478934101</v>
      </c>
      <c r="U334" s="17">
        <v>0.23308358139320001</v>
      </c>
    </row>
    <row r="335" spans="2:21" x14ac:dyDescent="0.5">
      <c r="B335" t="s">
        <v>84</v>
      </c>
      <c r="C335" s="17">
        <v>0.15685025332990801</v>
      </c>
      <c r="D335" s="17">
        <v>0.16575576162453901</v>
      </c>
      <c r="E335" s="17">
        <v>0.14978898186151299</v>
      </c>
      <c r="F335" s="17"/>
      <c r="G335" s="17">
        <v>9.4208096675782504E-2</v>
      </c>
      <c r="H335" s="17">
        <v>0.195665000733723</v>
      </c>
      <c r="I335" s="17">
        <v>0.143419843704022</v>
      </c>
      <c r="J335" s="17">
        <v>0.182343054794149</v>
      </c>
      <c r="K335" s="17">
        <v>0.138472891736558</v>
      </c>
      <c r="L335" s="17">
        <v>0.15940866981386501</v>
      </c>
      <c r="M335" s="17"/>
      <c r="N335" s="17">
        <v>0.164593133482141</v>
      </c>
      <c r="O335" s="17">
        <v>0.137019637169463</v>
      </c>
      <c r="P335" s="17">
        <v>0.16322090581135601</v>
      </c>
      <c r="Q335" s="17">
        <v>0.135967417829194</v>
      </c>
      <c r="R335" s="17">
        <v>0.20602464306759199</v>
      </c>
      <c r="S335" s="17"/>
      <c r="T335" s="17">
        <v>0.11205618546099499</v>
      </c>
      <c r="U335" s="17">
        <v>0.16813254972581901</v>
      </c>
    </row>
    <row r="336" spans="2:21" x14ac:dyDescent="0.5">
      <c r="B336" t="s">
        <v>85</v>
      </c>
      <c r="C336" s="17">
        <v>0.16638290888073601</v>
      </c>
      <c r="D336" s="17">
        <v>0.127736991303954</v>
      </c>
      <c r="E336" s="17">
        <v>0.20365536774036999</v>
      </c>
      <c r="F336" s="17"/>
      <c r="G336" s="17">
        <v>5.3897953349572703E-2</v>
      </c>
      <c r="H336" s="17">
        <v>7.7950732947856094E-2</v>
      </c>
      <c r="I336" s="17">
        <v>0.140324952585588</v>
      </c>
      <c r="J336" s="17">
        <v>0.18494549658435699</v>
      </c>
      <c r="K336" s="17">
        <v>0.22688713159757301</v>
      </c>
      <c r="L336" s="17">
        <v>0.20309688484883601</v>
      </c>
      <c r="M336" s="17"/>
      <c r="N336" s="17">
        <v>0.155180108103258</v>
      </c>
      <c r="O336" s="17">
        <v>0.118673824407109</v>
      </c>
      <c r="P336" s="17">
        <v>0.19290909365956099</v>
      </c>
      <c r="Q336" s="17">
        <v>0.193309330472689</v>
      </c>
      <c r="R336" s="17">
        <v>0.174176449250944</v>
      </c>
      <c r="S336" s="17"/>
      <c r="T336" s="17">
        <v>0.14927843859467599</v>
      </c>
      <c r="U336" s="17">
        <v>0.170691017356776</v>
      </c>
    </row>
    <row r="337" spans="2:21" x14ac:dyDescent="0.5">
      <c r="B337" t="s">
        <v>65</v>
      </c>
      <c r="C337" s="17">
        <v>8.7897241529749301E-2</v>
      </c>
      <c r="D337" s="17">
        <v>5.8827517007102099E-2</v>
      </c>
      <c r="E337" s="17">
        <v>0.115642233882411</v>
      </c>
      <c r="F337" s="17"/>
      <c r="G337" s="17">
        <v>2.0778789675481101E-2</v>
      </c>
      <c r="H337" s="17">
        <v>2.90644054983949E-2</v>
      </c>
      <c r="I337" s="17">
        <v>8.5133082107871696E-2</v>
      </c>
      <c r="J337" s="17">
        <v>6.8303934056106103E-2</v>
      </c>
      <c r="K337" s="17">
        <v>8.8773754575701094E-2</v>
      </c>
      <c r="L337" s="17">
        <v>0.14869340374675699</v>
      </c>
      <c r="M337" s="17"/>
      <c r="N337" s="17">
        <v>0.115787555934052</v>
      </c>
      <c r="O337" s="17">
        <v>8.5389808413928001E-2</v>
      </c>
      <c r="P337" s="17">
        <v>6.0242331567752098E-2</v>
      </c>
      <c r="Q337" s="17">
        <v>8.9504159201375499E-2</v>
      </c>
      <c r="R337" s="17">
        <v>7.0601859415968193E-2</v>
      </c>
      <c r="S337" s="17"/>
      <c r="T337" s="17">
        <v>4.9395489972990501E-2</v>
      </c>
      <c r="U337" s="17">
        <v>9.7594690176214693E-2</v>
      </c>
    </row>
    <row r="338" spans="2:21" x14ac:dyDescent="0.5">
      <c r="B338" t="s">
        <v>86</v>
      </c>
      <c r="C338" s="17">
        <v>0.36009229806758097</v>
      </c>
      <c r="D338" s="17">
        <v>0.40237384903863499</v>
      </c>
      <c r="E338" s="17">
        <v>0.31958602656895002</v>
      </c>
      <c r="F338" s="17"/>
      <c r="G338" s="17">
        <v>0.55067590225929297</v>
      </c>
      <c r="H338" s="17">
        <v>0.466858932425601</v>
      </c>
      <c r="I338" s="17">
        <v>0.43014066417719299</v>
      </c>
      <c r="J338" s="17">
        <v>0.36479467211748901</v>
      </c>
      <c r="K338" s="17">
        <v>0.32434985347650303</v>
      </c>
      <c r="L338" s="17">
        <v>0.236780547510934</v>
      </c>
      <c r="M338" s="17"/>
      <c r="N338" s="17">
        <v>0.35664967874854098</v>
      </c>
      <c r="O338" s="17">
        <v>0.37086238334759303</v>
      </c>
      <c r="P338" s="17">
        <v>0.370123889190695</v>
      </c>
      <c r="Q338" s="17">
        <v>0.36296357507805199</v>
      </c>
      <c r="R338" s="17">
        <v>0.32487100667871799</v>
      </c>
      <c r="S338" s="17"/>
      <c r="T338" s="17">
        <v>0.477589811181997</v>
      </c>
      <c r="U338" s="17">
        <v>0.33049816134798998</v>
      </c>
    </row>
    <row r="339" spans="2:21" x14ac:dyDescent="0.5">
      <c r="B339" t="s">
        <v>87</v>
      </c>
      <c r="C339" s="17">
        <v>0.32323316221064402</v>
      </c>
      <c r="D339" s="17">
        <v>0.29349275292849297</v>
      </c>
      <c r="E339" s="17">
        <v>0.35344434960188298</v>
      </c>
      <c r="F339" s="17"/>
      <c r="G339" s="17">
        <v>0.14810605002535501</v>
      </c>
      <c r="H339" s="17">
        <v>0.27361573368157899</v>
      </c>
      <c r="I339" s="17">
        <v>0.28374479628961002</v>
      </c>
      <c r="J339" s="17">
        <v>0.36728855137850602</v>
      </c>
      <c r="K339" s="17">
        <v>0.36536002333413098</v>
      </c>
      <c r="L339" s="17">
        <v>0.36250555466270101</v>
      </c>
      <c r="M339" s="17"/>
      <c r="N339" s="17">
        <v>0.31977324158539899</v>
      </c>
      <c r="O339" s="17">
        <v>0.25569346157657102</v>
      </c>
      <c r="P339" s="17">
        <v>0.356129999470916</v>
      </c>
      <c r="Q339" s="17">
        <v>0.32927674830188303</v>
      </c>
      <c r="R339" s="17">
        <v>0.38020109231853599</v>
      </c>
      <c r="S339" s="17"/>
      <c r="T339" s="17">
        <v>0.26133462405567098</v>
      </c>
      <c r="U339" s="17">
        <v>0.33882356708259498</v>
      </c>
    </row>
    <row r="340" spans="2:21" x14ac:dyDescent="0.5">
      <c r="B340" t="s">
        <v>88</v>
      </c>
      <c r="C340" s="17">
        <v>3.6859135856937002E-2</v>
      </c>
      <c r="D340" s="17">
        <v>0.108881096110141</v>
      </c>
      <c r="E340" s="17">
        <v>-3.3858323032933201E-2</v>
      </c>
      <c r="F340" s="17"/>
      <c r="G340" s="17">
        <v>0.40256985223393799</v>
      </c>
      <c r="H340" s="17">
        <v>0.19324319874402199</v>
      </c>
      <c r="I340" s="17">
        <v>0.14639586788758299</v>
      </c>
      <c r="J340" s="17">
        <v>-2.4938792610167998E-3</v>
      </c>
      <c r="K340" s="17">
        <v>-4.1010169857628301E-2</v>
      </c>
      <c r="L340" s="17">
        <v>-0.12572500715176699</v>
      </c>
      <c r="M340" s="17"/>
      <c r="N340" s="17">
        <v>3.6876437163142199E-2</v>
      </c>
      <c r="O340" s="17">
        <v>0.115168921771022</v>
      </c>
      <c r="P340" s="17">
        <v>1.3993889719779299E-2</v>
      </c>
      <c r="Q340" s="17">
        <v>3.3686826776168598E-2</v>
      </c>
      <c r="R340" s="17">
        <v>-5.5330085639817402E-2</v>
      </c>
      <c r="S340" s="17"/>
      <c r="T340" s="17">
        <v>0.21625518712632599</v>
      </c>
      <c r="U340" s="17">
        <v>-8.3254057346050497E-3</v>
      </c>
    </row>
    <row r="341" spans="2:21" x14ac:dyDescent="0.5">
      <c r="C341" s="17"/>
      <c r="D341" s="17"/>
      <c r="E341" s="17"/>
      <c r="F341" s="17"/>
      <c r="G341" s="17"/>
      <c r="H341" s="17"/>
      <c r="I341" s="17"/>
      <c r="J341" s="17"/>
      <c r="K341" s="17"/>
      <c r="L341" s="17"/>
      <c r="M341" s="17"/>
      <c r="N341" s="17"/>
      <c r="O341" s="17"/>
      <c r="P341" s="17"/>
      <c r="Q341" s="17"/>
      <c r="R341" s="17"/>
      <c r="S341" s="17"/>
      <c r="T341" s="17"/>
      <c r="U341" s="17"/>
    </row>
    <row r="342" spans="2:21" x14ac:dyDescent="0.5">
      <c r="B342" s="6" t="s">
        <v>188</v>
      </c>
      <c r="C342" s="17"/>
      <c r="D342" s="17"/>
      <c r="E342" s="17"/>
      <c r="F342" s="17"/>
      <c r="G342" s="17"/>
      <c r="H342" s="17"/>
      <c r="I342" s="17"/>
      <c r="J342" s="17"/>
      <c r="K342" s="17"/>
      <c r="L342" s="17"/>
      <c r="M342" s="17"/>
      <c r="N342" s="17"/>
      <c r="O342" s="17"/>
      <c r="P342" s="17"/>
      <c r="Q342" s="17"/>
      <c r="R342" s="17"/>
      <c r="S342" s="17"/>
      <c r="T342" s="17"/>
      <c r="U342" s="17"/>
    </row>
    <row r="343" spans="2:21" x14ac:dyDescent="0.5">
      <c r="B343" s="24" t="s">
        <v>46</v>
      </c>
      <c r="C343" s="17"/>
      <c r="D343" s="17"/>
      <c r="E343" s="17"/>
      <c r="F343" s="17"/>
      <c r="G343" s="17"/>
      <c r="H343" s="17"/>
      <c r="I343" s="17"/>
      <c r="J343" s="17"/>
      <c r="K343" s="17"/>
      <c r="L343" s="17"/>
      <c r="M343" s="17"/>
      <c r="N343" s="17"/>
      <c r="O343" s="17"/>
      <c r="P343" s="17"/>
      <c r="Q343" s="17"/>
      <c r="R343" s="17"/>
      <c r="S343" s="17"/>
      <c r="T343" s="17"/>
      <c r="U343" s="17"/>
    </row>
    <row r="344" spans="2:21" x14ac:dyDescent="0.5">
      <c r="B344" t="s">
        <v>81</v>
      </c>
      <c r="C344" s="17">
        <v>0.103475129772963</v>
      </c>
      <c r="D344" s="17">
        <v>0.112279475213429</v>
      </c>
      <c r="E344" s="17">
        <v>9.6090256214389394E-2</v>
      </c>
      <c r="F344" s="17"/>
      <c r="G344" s="17">
        <v>0.19133980450028601</v>
      </c>
      <c r="H344" s="17">
        <v>0.153907131066605</v>
      </c>
      <c r="I344" s="17">
        <v>9.1746323775481003E-2</v>
      </c>
      <c r="J344" s="17">
        <v>0.13302896495268701</v>
      </c>
      <c r="K344" s="17">
        <v>9.2207084456325999E-2</v>
      </c>
      <c r="L344" s="17">
        <v>4.7831873042228003E-2</v>
      </c>
      <c r="M344" s="17"/>
      <c r="N344" s="17">
        <v>8.3912772480059905E-2</v>
      </c>
      <c r="O344" s="17">
        <v>0.13223309587513801</v>
      </c>
      <c r="P344" s="17">
        <v>0.129824837254058</v>
      </c>
      <c r="Q344" s="17">
        <v>9.1537688225758806E-2</v>
      </c>
      <c r="R344" s="17">
        <v>7.7395957117995101E-2</v>
      </c>
      <c r="S344" s="17"/>
      <c r="T344" s="17">
        <v>0.166287120385892</v>
      </c>
      <c r="U344" s="17">
        <v>8.7654653334294799E-2</v>
      </c>
    </row>
    <row r="345" spans="2:21" x14ac:dyDescent="0.5">
      <c r="B345" t="s">
        <v>82</v>
      </c>
      <c r="C345" s="17">
        <v>0.21641960643163</v>
      </c>
      <c r="D345" s="17">
        <v>0.22935711854871099</v>
      </c>
      <c r="E345" s="17">
        <v>0.206071736264516</v>
      </c>
      <c r="F345" s="17"/>
      <c r="G345" s="17">
        <v>0.27733700582785498</v>
      </c>
      <c r="H345" s="17">
        <v>0.24761502159409701</v>
      </c>
      <c r="I345" s="17">
        <v>0.23321774159549999</v>
      </c>
      <c r="J345" s="17">
        <v>0.184677951899856</v>
      </c>
      <c r="K345" s="17">
        <v>0.19505747151852401</v>
      </c>
      <c r="L345" s="17">
        <v>0.21022770293086199</v>
      </c>
      <c r="M345" s="17"/>
      <c r="N345" s="17">
        <v>0.21520716266942</v>
      </c>
      <c r="O345" s="17">
        <v>0.28198486608913897</v>
      </c>
      <c r="P345" s="17">
        <v>0.20918609513334999</v>
      </c>
      <c r="Q345" s="17">
        <v>0.16649282116428199</v>
      </c>
      <c r="R345" s="17">
        <v>0.22081729715085499</v>
      </c>
      <c r="S345" s="17"/>
      <c r="T345" s="17">
        <v>0.237249109226879</v>
      </c>
      <c r="U345" s="17">
        <v>0.21117327280988399</v>
      </c>
    </row>
    <row r="346" spans="2:21" x14ac:dyDescent="0.5">
      <c r="B346" t="s">
        <v>176</v>
      </c>
      <c r="C346" s="17">
        <v>0.22877097489585199</v>
      </c>
      <c r="D346" s="17">
        <v>0.25992031546043898</v>
      </c>
      <c r="E346" s="17">
        <v>0.19572575202197201</v>
      </c>
      <c r="F346" s="17"/>
      <c r="G346" s="17">
        <v>0.24869956333799201</v>
      </c>
      <c r="H346" s="17">
        <v>0.18192482967975601</v>
      </c>
      <c r="I346" s="17">
        <v>0.17063882082590101</v>
      </c>
      <c r="J346" s="17">
        <v>0.27343879674285898</v>
      </c>
      <c r="K346" s="17">
        <v>0.23356652297797001</v>
      </c>
      <c r="L346" s="17">
        <v>0.24179037944383799</v>
      </c>
      <c r="M346" s="17"/>
      <c r="N346" s="17">
        <v>0.22430066667026999</v>
      </c>
      <c r="O346" s="17">
        <v>0.22886484789661801</v>
      </c>
      <c r="P346" s="17">
        <v>0.22184051269260999</v>
      </c>
      <c r="Q346" s="17">
        <v>0.24040280571869399</v>
      </c>
      <c r="R346" s="17">
        <v>0.22759499565922101</v>
      </c>
      <c r="S346" s="17"/>
      <c r="T346" s="17">
        <v>0.20011771644367701</v>
      </c>
      <c r="U346" s="17">
        <v>0.23598788039128801</v>
      </c>
    </row>
    <row r="347" spans="2:21" x14ac:dyDescent="0.5">
      <c r="B347" t="s">
        <v>84</v>
      </c>
      <c r="C347" s="17">
        <v>0.158376320843509</v>
      </c>
      <c r="D347" s="17">
        <v>0.15243785612663599</v>
      </c>
      <c r="E347" s="17">
        <v>0.16514321818709099</v>
      </c>
      <c r="F347" s="17"/>
      <c r="G347" s="17">
        <v>0.13774881036078401</v>
      </c>
      <c r="H347" s="17">
        <v>0.16185972973202001</v>
      </c>
      <c r="I347" s="17">
        <v>0.19080436369678599</v>
      </c>
      <c r="J347" s="17">
        <v>0.1476009753974</v>
      </c>
      <c r="K347" s="17">
        <v>0.14715399969623699</v>
      </c>
      <c r="L347" s="17">
        <v>0.15989561091746299</v>
      </c>
      <c r="M347" s="17"/>
      <c r="N347" s="17">
        <v>0.172169690682698</v>
      </c>
      <c r="O347" s="17">
        <v>0.143291208107382</v>
      </c>
      <c r="P347" s="17">
        <v>0.14612904551879299</v>
      </c>
      <c r="Q347" s="17">
        <v>0.16548405384633899</v>
      </c>
      <c r="R347" s="17">
        <v>0.15867655701674299</v>
      </c>
      <c r="S347" s="17"/>
      <c r="T347" s="17">
        <v>0.16234375797234099</v>
      </c>
      <c r="U347" s="17">
        <v>0.15737704116766901</v>
      </c>
    </row>
    <row r="348" spans="2:21" x14ac:dyDescent="0.5">
      <c r="B348" t="s">
        <v>85</v>
      </c>
      <c r="C348" s="17">
        <v>0.177151907262695</v>
      </c>
      <c r="D348" s="17">
        <v>0.15525668475121701</v>
      </c>
      <c r="E348" s="17">
        <v>0.19891772252894099</v>
      </c>
      <c r="F348" s="17"/>
      <c r="G348" s="17">
        <v>9.1332154376164598E-2</v>
      </c>
      <c r="H348" s="17">
        <v>0.176231431005376</v>
      </c>
      <c r="I348" s="17">
        <v>0.195234100733956</v>
      </c>
      <c r="J348" s="17">
        <v>0.17666259616240801</v>
      </c>
      <c r="K348" s="17">
        <v>0.19395287624895899</v>
      </c>
      <c r="L348" s="17">
        <v>0.183166399498432</v>
      </c>
      <c r="M348" s="17"/>
      <c r="N348" s="17">
        <v>0.16994060180517301</v>
      </c>
      <c r="O348" s="17">
        <v>0.13924434619062001</v>
      </c>
      <c r="P348" s="17">
        <v>0.20512749654103099</v>
      </c>
      <c r="Q348" s="17">
        <v>0.184867777605876</v>
      </c>
      <c r="R348" s="17">
        <v>0.19561106676544501</v>
      </c>
      <c r="S348" s="17"/>
      <c r="T348" s="17">
        <v>0.16291902416389101</v>
      </c>
      <c r="U348" s="17">
        <v>0.18073674814294299</v>
      </c>
    </row>
    <row r="349" spans="2:21" x14ac:dyDescent="0.5">
      <c r="B349" t="s">
        <v>65</v>
      </c>
      <c r="C349" s="17">
        <v>0.115806060793351</v>
      </c>
      <c r="D349" s="17">
        <v>9.0748549899569403E-2</v>
      </c>
      <c r="E349" s="17">
        <v>0.13805131478309099</v>
      </c>
      <c r="F349" s="17"/>
      <c r="G349" s="17">
        <v>5.3542661596918499E-2</v>
      </c>
      <c r="H349" s="17">
        <v>7.8461856922145204E-2</v>
      </c>
      <c r="I349" s="17">
        <v>0.118358649372377</v>
      </c>
      <c r="J349" s="17">
        <v>8.4590714844789403E-2</v>
      </c>
      <c r="K349" s="17">
        <v>0.138062045101984</v>
      </c>
      <c r="L349" s="17">
        <v>0.15708803416717701</v>
      </c>
      <c r="M349" s="17"/>
      <c r="N349" s="17">
        <v>0.13446910569237899</v>
      </c>
      <c r="O349" s="17">
        <v>7.4381635841102897E-2</v>
      </c>
      <c r="P349" s="17">
        <v>8.7892012860157701E-2</v>
      </c>
      <c r="Q349" s="17">
        <v>0.151214853439051</v>
      </c>
      <c r="R349" s="17">
        <v>0.11990412628974099</v>
      </c>
      <c r="S349" s="17"/>
      <c r="T349" s="17">
        <v>7.10832718073202E-2</v>
      </c>
      <c r="U349" s="17">
        <v>0.12707040415392201</v>
      </c>
    </row>
    <row r="350" spans="2:21" x14ac:dyDescent="0.5">
      <c r="B350" t="s">
        <v>86</v>
      </c>
      <c r="C350" s="17">
        <v>0.31989473620459302</v>
      </c>
      <c r="D350" s="17">
        <v>0.34163659376214001</v>
      </c>
      <c r="E350" s="17">
        <v>0.30216199247890502</v>
      </c>
      <c r="F350" s="17"/>
      <c r="G350" s="17">
        <v>0.46867681032814001</v>
      </c>
      <c r="H350" s="17">
        <v>0.40152215266070301</v>
      </c>
      <c r="I350" s="17">
        <v>0.32496406537098099</v>
      </c>
      <c r="J350" s="17">
        <v>0.31770691685254299</v>
      </c>
      <c r="K350" s="17">
        <v>0.28726455597485001</v>
      </c>
      <c r="L350" s="17">
        <v>0.25805957597308998</v>
      </c>
      <c r="M350" s="17"/>
      <c r="N350" s="17">
        <v>0.29911993514947999</v>
      </c>
      <c r="O350" s="17">
        <v>0.41421796196427701</v>
      </c>
      <c r="P350" s="17">
        <v>0.33901093238740898</v>
      </c>
      <c r="Q350" s="17">
        <v>0.25803050939004102</v>
      </c>
      <c r="R350" s="17">
        <v>0.29821325426884998</v>
      </c>
      <c r="S350" s="17"/>
      <c r="T350" s="17">
        <v>0.40353622961277102</v>
      </c>
      <c r="U350" s="17">
        <v>0.29882792614417902</v>
      </c>
    </row>
    <row r="351" spans="2:21" x14ac:dyDescent="0.5">
      <c r="B351" t="s">
        <v>87</v>
      </c>
      <c r="C351" s="17">
        <v>0.33552822810620497</v>
      </c>
      <c r="D351" s="17">
        <v>0.30769454087785197</v>
      </c>
      <c r="E351" s="17">
        <v>0.36406094071603201</v>
      </c>
      <c r="F351" s="17"/>
      <c r="G351" s="17">
        <v>0.229080964736949</v>
      </c>
      <c r="H351" s="17">
        <v>0.33809116073739598</v>
      </c>
      <c r="I351" s="17">
        <v>0.38603846443074102</v>
      </c>
      <c r="J351" s="17">
        <v>0.32426357155980801</v>
      </c>
      <c r="K351" s="17">
        <v>0.34110687594519601</v>
      </c>
      <c r="L351" s="17">
        <v>0.34306201041589501</v>
      </c>
      <c r="M351" s="17"/>
      <c r="N351" s="17">
        <v>0.342110292487871</v>
      </c>
      <c r="O351" s="17">
        <v>0.28253555429800198</v>
      </c>
      <c r="P351" s="17">
        <v>0.35125654205982398</v>
      </c>
      <c r="Q351" s="17">
        <v>0.35035183145221499</v>
      </c>
      <c r="R351" s="17">
        <v>0.35428762378218798</v>
      </c>
      <c r="S351" s="17"/>
      <c r="T351" s="17">
        <v>0.325262782136231</v>
      </c>
      <c r="U351" s="17">
        <v>0.33811378931061198</v>
      </c>
    </row>
    <row r="352" spans="2:21" x14ac:dyDescent="0.5">
      <c r="B352" t="s">
        <v>88</v>
      </c>
      <c r="C352" s="17">
        <v>-1.5633491901611899E-2</v>
      </c>
      <c r="D352" s="17">
        <v>3.3942052884287699E-2</v>
      </c>
      <c r="E352" s="17">
        <v>-6.18989482371268E-2</v>
      </c>
      <c r="F352" s="17"/>
      <c r="G352" s="17">
        <v>0.23959584559119099</v>
      </c>
      <c r="H352" s="17">
        <v>6.3430991923306895E-2</v>
      </c>
      <c r="I352" s="17">
        <v>-6.1074399059760802E-2</v>
      </c>
      <c r="J352" s="17">
        <v>-6.5566547072647401E-3</v>
      </c>
      <c r="K352" s="17">
        <v>-5.3842319970346199E-2</v>
      </c>
      <c r="L352" s="17">
        <v>-8.5002434442805405E-2</v>
      </c>
      <c r="M352" s="17"/>
      <c r="N352" s="17">
        <v>-4.29903573383911E-2</v>
      </c>
      <c r="O352" s="17">
        <v>0.13168240766627601</v>
      </c>
      <c r="P352" s="17">
        <v>-1.22456096724153E-2</v>
      </c>
      <c r="Q352" s="17">
        <v>-9.2321322062174402E-2</v>
      </c>
      <c r="R352" s="17">
        <v>-5.6074369513337698E-2</v>
      </c>
      <c r="S352" s="17"/>
      <c r="T352" s="17">
        <v>7.8273447476540095E-2</v>
      </c>
      <c r="U352" s="17">
        <v>-3.9285863166433198E-2</v>
      </c>
    </row>
    <row r="353" spans="2:21" x14ac:dyDescent="0.5">
      <c r="C353" s="17"/>
      <c r="D353" s="17"/>
      <c r="E353" s="17"/>
      <c r="F353" s="17"/>
      <c r="G353" s="17"/>
      <c r="H353" s="17"/>
      <c r="I353" s="17"/>
      <c r="J353" s="17"/>
      <c r="K353" s="17"/>
      <c r="L353" s="17"/>
      <c r="M353" s="17"/>
      <c r="N353" s="17"/>
      <c r="O353" s="17"/>
      <c r="P353" s="17"/>
      <c r="Q353" s="17"/>
      <c r="R353" s="17"/>
      <c r="S353" s="17"/>
      <c r="T353" s="17"/>
      <c r="U353" s="17"/>
    </row>
    <row r="354" spans="2:21" x14ac:dyDescent="0.5">
      <c r="B354" s="6" t="s">
        <v>189</v>
      </c>
      <c r="C354" s="17"/>
      <c r="D354" s="17"/>
      <c r="E354" s="17"/>
      <c r="F354" s="17"/>
      <c r="G354" s="17"/>
      <c r="H354" s="17"/>
      <c r="I354" s="17"/>
      <c r="J354" s="17"/>
      <c r="K354" s="17"/>
      <c r="L354" s="17"/>
      <c r="M354" s="17"/>
      <c r="N354" s="17"/>
      <c r="O354" s="17"/>
      <c r="P354" s="17"/>
      <c r="Q354" s="17"/>
      <c r="R354" s="17"/>
      <c r="S354" s="17"/>
      <c r="T354" s="17"/>
      <c r="U354" s="17"/>
    </row>
    <row r="355" spans="2:21" x14ac:dyDescent="0.5">
      <c r="B355" s="24" t="s">
        <v>46</v>
      </c>
      <c r="C355" s="17"/>
      <c r="D355" s="17"/>
      <c r="E355" s="17"/>
      <c r="F355" s="17"/>
      <c r="G355" s="17"/>
      <c r="H355" s="17"/>
      <c r="I355" s="17"/>
      <c r="J355" s="17"/>
      <c r="K355" s="17"/>
      <c r="L355" s="17"/>
      <c r="M355" s="17"/>
      <c r="N355" s="17"/>
      <c r="O355" s="17"/>
      <c r="P355" s="17"/>
      <c r="Q355" s="17"/>
      <c r="R355" s="17"/>
      <c r="S355" s="17"/>
      <c r="T355" s="17"/>
      <c r="U355" s="17"/>
    </row>
    <row r="356" spans="2:21" x14ac:dyDescent="0.5">
      <c r="B356" t="s">
        <v>81</v>
      </c>
      <c r="C356" s="17">
        <v>5.9599307056437699E-2</v>
      </c>
      <c r="D356" s="17">
        <v>6.9197998779024494E-2</v>
      </c>
      <c r="E356" s="17">
        <v>5.1131674319753399E-2</v>
      </c>
      <c r="F356" s="17"/>
      <c r="G356" s="17">
        <v>0.15321620882963899</v>
      </c>
      <c r="H356" s="17">
        <v>9.0486785737851003E-2</v>
      </c>
      <c r="I356" s="17">
        <v>5.5408253045236298E-2</v>
      </c>
      <c r="J356" s="17">
        <v>0.107187102825354</v>
      </c>
      <c r="K356" s="17">
        <v>2.2256781982562101E-2</v>
      </c>
      <c r="L356" s="17">
        <v>1.11025857466776E-2</v>
      </c>
      <c r="M356" s="17"/>
      <c r="N356" s="17">
        <v>4.1670667779448098E-2</v>
      </c>
      <c r="O356" s="17">
        <v>0.102694944198156</v>
      </c>
      <c r="P356" s="17">
        <v>6.3187489799346505E-2</v>
      </c>
      <c r="Q356" s="17">
        <v>3.3416450908543699E-2</v>
      </c>
      <c r="R356" s="17">
        <v>7.5474981604624694E-2</v>
      </c>
      <c r="S356" s="17"/>
      <c r="T356" s="17">
        <v>0.13992099838186101</v>
      </c>
      <c r="U356" s="17">
        <v>3.9368656622852299E-2</v>
      </c>
    </row>
    <row r="357" spans="2:21" x14ac:dyDescent="0.5">
      <c r="B357" t="s">
        <v>82</v>
      </c>
      <c r="C357" s="17">
        <v>0.20640358867466499</v>
      </c>
      <c r="D357" s="17">
        <v>0.19774755069911701</v>
      </c>
      <c r="E357" s="17">
        <v>0.21210524938112399</v>
      </c>
      <c r="F357" s="17"/>
      <c r="G357" s="17">
        <v>0.228401658513436</v>
      </c>
      <c r="H357" s="17">
        <v>0.234983468228604</v>
      </c>
      <c r="I357" s="17">
        <v>0.25970456396830899</v>
      </c>
      <c r="J357" s="17">
        <v>0.18686825645812299</v>
      </c>
      <c r="K357" s="17">
        <v>0.20825132263350599</v>
      </c>
      <c r="L357" s="17">
        <v>0.17043943691070301</v>
      </c>
      <c r="M357" s="17"/>
      <c r="N357" s="17">
        <v>0.189745049023474</v>
      </c>
      <c r="O357" s="17">
        <v>0.272004616225903</v>
      </c>
      <c r="P357" s="17">
        <v>0.210346046248755</v>
      </c>
      <c r="Q357" s="17">
        <v>0.168779737654039</v>
      </c>
      <c r="R357" s="17">
        <v>0.202371035217247</v>
      </c>
      <c r="S357" s="17"/>
      <c r="T357" s="17">
        <v>0.17038131291747</v>
      </c>
      <c r="U357" s="17">
        <v>0.21547653094767399</v>
      </c>
    </row>
    <row r="358" spans="2:21" x14ac:dyDescent="0.5">
      <c r="B358" t="s">
        <v>176</v>
      </c>
      <c r="C358" s="17">
        <v>0.28985268786171797</v>
      </c>
      <c r="D358" s="17">
        <v>0.33491289692350801</v>
      </c>
      <c r="E358" s="17">
        <v>0.24830837688763799</v>
      </c>
      <c r="F358" s="17"/>
      <c r="G358" s="17">
        <v>0.32456167200886499</v>
      </c>
      <c r="H358" s="17">
        <v>0.32934356647148999</v>
      </c>
      <c r="I358" s="17">
        <v>0.30785414590628701</v>
      </c>
      <c r="J358" s="17">
        <v>0.266072100878472</v>
      </c>
      <c r="K358" s="17">
        <v>0.26310744660211499</v>
      </c>
      <c r="L358" s="17">
        <v>0.28503633617381502</v>
      </c>
      <c r="M358" s="17"/>
      <c r="N358" s="17">
        <v>0.25101421414910502</v>
      </c>
      <c r="O358" s="17">
        <v>0.31287814437818801</v>
      </c>
      <c r="P358" s="17">
        <v>0.340809521845159</v>
      </c>
      <c r="Q358" s="17">
        <v>0.28586465436771102</v>
      </c>
      <c r="R358" s="17">
        <v>0.25989173657860498</v>
      </c>
      <c r="S358" s="17"/>
      <c r="T358" s="17">
        <v>0.30615034197178498</v>
      </c>
      <c r="U358" s="17">
        <v>0.28574779243748699</v>
      </c>
    </row>
    <row r="359" spans="2:21" x14ac:dyDescent="0.5">
      <c r="B359" t="s">
        <v>84</v>
      </c>
      <c r="C359" s="17">
        <v>0.15107079627681</v>
      </c>
      <c r="D359" s="17">
        <v>0.16405803960260601</v>
      </c>
      <c r="E359" s="17">
        <v>0.14016516074845001</v>
      </c>
      <c r="F359" s="17"/>
      <c r="G359" s="17">
        <v>0.16892235689299601</v>
      </c>
      <c r="H359" s="17">
        <v>0.113019116249388</v>
      </c>
      <c r="I359" s="17">
        <v>0.104881001381483</v>
      </c>
      <c r="J359" s="17">
        <v>0.20828984386309399</v>
      </c>
      <c r="K359" s="17">
        <v>0.16557922213975801</v>
      </c>
      <c r="L359" s="17">
        <v>0.139663843795795</v>
      </c>
      <c r="M359" s="17"/>
      <c r="N359" s="17">
        <v>0.16501328107443899</v>
      </c>
      <c r="O359" s="17">
        <v>0.124020420011066</v>
      </c>
      <c r="P359" s="17">
        <v>0.117951788573935</v>
      </c>
      <c r="Q359" s="17">
        <v>0.17464800604863501</v>
      </c>
      <c r="R359" s="17">
        <v>0.17560294450463099</v>
      </c>
      <c r="S359" s="17"/>
      <c r="T359" s="17">
        <v>0.12704491256247499</v>
      </c>
      <c r="U359" s="17">
        <v>0.15712220339687899</v>
      </c>
    </row>
    <row r="360" spans="2:21" x14ac:dyDescent="0.5">
      <c r="B360" t="s">
        <v>85</v>
      </c>
      <c r="C360" s="17">
        <v>0.14755915726365501</v>
      </c>
      <c r="D360" s="17">
        <v>0.12596346612374201</v>
      </c>
      <c r="E360" s="17">
        <v>0.168814560797487</v>
      </c>
      <c r="F360" s="17"/>
      <c r="G360" s="17">
        <v>8.9530690453120093E-2</v>
      </c>
      <c r="H360" s="17">
        <v>0.120708480730138</v>
      </c>
      <c r="I360" s="17">
        <v>0.152209528705988</v>
      </c>
      <c r="J360" s="17">
        <v>0.145485782927501</v>
      </c>
      <c r="K360" s="17">
        <v>0.176511250231629</v>
      </c>
      <c r="L360" s="17">
        <v>0.15765910845220699</v>
      </c>
      <c r="M360" s="17"/>
      <c r="N360" s="17">
        <v>0.15031437903773001</v>
      </c>
      <c r="O360" s="17">
        <v>7.8222555710222505E-2</v>
      </c>
      <c r="P360" s="17">
        <v>0.129822043045518</v>
      </c>
      <c r="Q360" s="17">
        <v>0.20343272086490499</v>
      </c>
      <c r="R360" s="17">
        <v>0.17904195155381</v>
      </c>
      <c r="S360" s="17"/>
      <c r="T360" s="17">
        <v>0.15344170028072601</v>
      </c>
      <c r="U360" s="17">
        <v>0.146077519246886</v>
      </c>
    </row>
    <row r="361" spans="2:21" x14ac:dyDescent="0.5">
      <c r="B361" t="s">
        <v>65</v>
      </c>
      <c r="C361" s="17">
        <v>0.14551446286671399</v>
      </c>
      <c r="D361" s="17">
        <v>0.10812004787200299</v>
      </c>
      <c r="E361" s="17">
        <v>0.179474977865547</v>
      </c>
      <c r="F361" s="17"/>
      <c r="G361" s="17">
        <v>3.5367413301944303E-2</v>
      </c>
      <c r="H361" s="17">
        <v>0.111458582582528</v>
      </c>
      <c r="I361" s="17">
        <v>0.119942506992697</v>
      </c>
      <c r="J361" s="17">
        <v>8.6096913047455106E-2</v>
      </c>
      <c r="K361" s="17">
        <v>0.164293976410429</v>
      </c>
      <c r="L361" s="17">
        <v>0.23609868892080199</v>
      </c>
      <c r="M361" s="17"/>
      <c r="N361" s="17">
        <v>0.202242408935804</v>
      </c>
      <c r="O361" s="17">
        <v>0.110179319476465</v>
      </c>
      <c r="P361" s="17">
        <v>0.13788311048728599</v>
      </c>
      <c r="Q361" s="17">
        <v>0.133858430156167</v>
      </c>
      <c r="R361" s="17">
        <v>0.107617350541082</v>
      </c>
      <c r="S361" s="17"/>
      <c r="T361" s="17">
        <v>0.103060733885683</v>
      </c>
      <c r="U361" s="17">
        <v>0.156207297348221</v>
      </c>
    </row>
    <row r="362" spans="2:21" x14ac:dyDescent="0.5">
      <c r="B362" t="s">
        <v>86</v>
      </c>
      <c r="C362" s="17">
        <v>0.26600289573110297</v>
      </c>
      <c r="D362" s="17">
        <v>0.26694554947814197</v>
      </c>
      <c r="E362" s="17">
        <v>0.26323692370087698</v>
      </c>
      <c r="F362" s="17"/>
      <c r="G362" s="17">
        <v>0.38161786734307401</v>
      </c>
      <c r="H362" s="17">
        <v>0.32547025396645501</v>
      </c>
      <c r="I362" s="17">
        <v>0.31511281701354499</v>
      </c>
      <c r="J362" s="17">
        <v>0.29405535928347698</v>
      </c>
      <c r="K362" s="17">
        <v>0.23050810461606799</v>
      </c>
      <c r="L362" s="17">
        <v>0.18154202265738101</v>
      </c>
      <c r="M362" s="17"/>
      <c r="N362" s="17">
        <v>0.231415716802922</v>
      </c>
      <c r="O362" s="17">
        <v>0.37469956042406</v>
      </c>
      <c r="P362" s="17">
        <v>0.27353353604810199</v>
      </c>
      <c r="Q362" s="17">
        <v>0.20219618856258301</v>
      </c>
      <c r="R362" s="17">
        <v>0.27784601682187199</v>
      </c>
      <c r="S362" s="17"/>
      <c r="T362" s="17">
        <v>0.310302311299331</v>
      </c>
      <c r="U362" s="17">
        <v>0.25484518757052699</v>
      </c>
    </row>
    <row r="363" spans="2:21" x14ac:dyDescent="0.5">
      <c r="B363" t="s">
        <v>87</v>
      </c>
      <c r="C363" s="17">
        <v>0.29862995354046501</v>
      </c>
      <c r="D363" s="17">
        <v>0.29002150572634799</v>
      </c>
      <c r="E363" s="17">
        <v>0.308979721545937</v>
      </c>
      <c r="F363" s="17"/>
      <c r="G363" s="17">
        <v>0.25845304734611702</v>
      </c>
      <c r="H363" s="17">
        <v>0.233727596979526</v>
      </c>
      <c r="I363" s="17">
        <v>0.25709053008747101</v>
      </c>
      <c r="J363" s="17">
        <v>0.35377562679059499</v>
      </c>
      <c r="K363" s="17">
        <v>0.34209047237138701</v>
      </c>
      <c r="L363" s="17">
        <v>0.29732295224800198</v>
      </c>
      <c r="M363" s="17"/>
      <c r="N363" s="17">
        <v>0.31532766011216901</v>
      </c>
      <c r="O363" s="17">
        <v>0.20224297572128799</v>
      </c>
      <c r="P363" s="17">
        <v>0.24777383161945299</v>
      </c>
      <c r="Q363" s="17">
        <v>0.37808072691354</v>
      </c>
      <c r="R363" s="17">
        <v>0.35464489605844102</v>
      </c>
      <c r="S363" s="17"/>
      <c r="T363" s="17">
        <v>0.28048661284320098</v>
      </c>
      <c r="U363" s="17">
        <v>0.30319972264376499</v>
      </c>
    </row>
    <row r="364" spans="2:21" x14ac:dyDescent="0.5">
      <c r="B364" t="s">
        <v>88</v>
      </c>
      <c r="C364" s="17">
        <v>-3.2627057809361898E-2</v>
      </c>
      <c r="D364" s="17">
        <v>-2.30759562482061E-2</v>
      </c>
      <c r="E364" s="17">
        <v>-4.5742797845060003E-2</v>
      </c>
      <c r="F364" s="17"/>
      <c r="G364" s="17">
        <v>0.123164819996958</v>
      </c>
      <c r="H364" s="17">
        <v>9.1742656986929003E-2</v>
      </c>
      <c r="I364" s="17">
        <v>5.8022286926074702E-2</v>
      </c>
      <c r="J364" s="17">
        <v>-5.9720267507118001E-2</v>
      </c>
      <c r="K364" s="17">
        <v>-0.111582367755319</v>
      </c>
      <c r="L364" s="17">
        <v>-0.115780929590622</v>
      </c>
      <c r="M364" s="17"/>
      <c r="N364" s="17">
        <v>-8.3911943309246506E-2</v>
      </c>
      <c r="O364" s="17">
        <v>0.172456584702772</v>
      </c>
      <c r="P364" s="17">
        <v>2.5759704428649201E-2</v>
      </c>
      <c r="Q364" s="17">
        <v>-0.17588453835095699</v>
      </c>
      <c r="R364" s="17">
        <v>-7.6798879236568807E-2</v>
      </c>
      <c r="S364" s="17"/>
      <c r="T364" s="17">
        <v>2.9815698456129299E-2</v>
      </c>
      <c r="U364" s="17">
        <v>-4.8354535073238697E-2</v>
      </c>
    </row>
    <row r="365" spans="2:21" x14ac:dyDescent="0.5">
      <c r="C365" s="17"/>
      <c r="D365" s="17"/>
      <c r="E365" s="17"/>
      <c r="F365" s="17"/>
      <c r="G365" s="17"/>
      <c r="H365" s="17"/>
      <c r="I365" s="17"/>
      <c r="J365" s="17"/>
      <c r="K365" s="17"/>
      <c r="L365" s="17"/>
      <c r="M365" s="17"/>
      <c r="N365" s="17"/>
      <c r="O365" s="17"/>
      <c r="P365" s="17"/>
      <c r="Q365" s="17"/>
      <c r="R365" s="17"/>
      <c r="S365" s="17"/>
      <c r="T365" s="17"/>
      <c r="U365" s="17"/>
    </row>
    <row r="366" spans="2:21" x14ac:dyDescent="0.5">
      <c r="B366" s="6" t="s">
        <v>190</v>
      </c>
      <c r="C366" s="17"/>
      <c r="D366" s="17"/>
      <c r="E366" s="17"/>
      <c r="F366" s="17"/>
      <c r="G366" s="17"/>
      <c r="H366" s="17"/>
      <c r="I366" s="17"/>
      <c r="J366" s="17"/>
      <c r="K366" s="17"/>
      <c r="L366" s="17"/>
      <c r="M366" s="17"/>
      <c r="N366" s="17"/>
      <c r="O366" s="17"/>
      <c r="P366" s="17"/>
      <c r="Q366" s="17"/>
      <c r="R366" s="17"/>
      <c r="S366" s="17"/>
      <c r="T366" s="17"/>
      <c r="U366" s="17"/>
    </row>
    <row r="367" spans="2:21" x14ac:dyDescent="0.5">
      <c r="B367" s="24" t="s">
        <v>46</v>
      </c>
      <c r="C367" s="17"/>
      <c r="D367" s="17"/>
      <c r="E367" s="17"/>
      <c r="F367" s="17"/>
      <c r="G367" s="17"/>
      <c r="H367" s="17"/>
      <c r="I367" s="17"/>
      <c r="J367" s="17"/>
      <c r="K367" s="17"/>
      <c r="L367" s="17"/>
      <c r="M367" s="17"/>
      <c r="N367" s="17"/>
      <c r="O367" s="17"/>
      <c r="P367" s="17"/>
      <c r="Q367" s="17"/>
      <c r="R367" s="17"/>
      <c r="S367" s="17"/>
      <c r="T367" s="17"/>
      <c r="U367" s="17"/>
    </row>
    <row r="368" spans="2:21" x14ac:dyDescent="0.5">
      <c r="B368" t="s">
        <v>81</v>
      </c>
      <c r="C368" s="17">
        <v>0.42135236345220001</v>
      </c>
      <c r="D368" s="17">
        <v>0.41989876316409303</v>
      </c>
      <c r="E368" s="17">
        <v>0.420160071214086</v>
      </c>
      <c r="F368" s="17"/>
      <c r="G368" s="17">
        <v>0.37260342586222001</v>
      </c>
      <c r="H368" s="17">
        <v>0.40744100147852802</v>
      </c>
      <c r="I368" s="17">
        <v>0.35046640631991599</v>
      </c>
      <c r="J368" s="17">
        <v>0.503282288981586</v>
      </c>
      <c r="K368" s="17">
        <v>0.49866889278732401</v>
      </c>
      <c r="L368" s="17">
        <v>0.37586935296350898</v>
      </c>
      <c r="M368" s="17"/>
      <c r="N368" s="17">
        <v>0.43952087398893702</v>
      </c>
      <c r="O368" s="17">
        <v>0.32937814165107498</v>
      </c>
      <c r="P368" s="17">
        <v>0.42326154378193398</v>
      </c>
      <c r="Q368" s="17">
        <v>0.44166982368292401</v>
      </c>
      <c r="R368" s="17">
        <v>0.49504179913476098</v>
      </c>
      <c r="S368" s="17"/>
      <c r="T368" s="17">
        <v>0.4985062408807</v>
      </c>
      <c r="U368" s="17">
        <v>0.40191959133180499</v>
      </c>
    </row>
    <row r="369" spans="2:21" x14ac:dyDescent="0.5">
      <c r="B369" t="s">
        <v>82</v>
      </c>
      <c r="C369" s="17">
        <v>0.40657470889596198</v>
      </c>
      <c r="D369" s="17">
        <v>0.41929463759228702</v>
      </c>
      <c r="E369" s="17">
        <v>0.39593392238592801</v>
      </c>
      <c r="F369" s="17"/>
      <c r="G369" s="17">
        <v>0.44002261562189199</v>
      </c>
      <c r="H369" s="17">
        <v>0.39074639987711801</v>
      </c>
      <c r="I369" s="17">
        <v>0.47485374916742001</v>
      </c>
      <c r="J369" s="17">
        <v>0.38438140506547602</v>
      </c>
      <c r="K369" s="17">
        <v>0.34441412229916801</v>
      </c>
      <c r="L369" s="17">
        <v>0.421205618409563</v>
      </c>
      <c r="M369" s="17"/>
      <c r="N369" s="17">
        <v>0.39837279112173402</v>
      </c>
      <c r="O369" s="17">
        <v>0.44266111495825899</v>
      </c>
      <c r="P369" s="17">
        <v>0.40909264511483401</v>
      </c>
      <c r="Q369" s="17">
        <v>0.38101712328373699</v>
      </c>
      <c r="R369" s="17">
        <v>0.41165844344580199</v>
      </c>
      <c r="S369" s="17"/>
      <c r="T369" s="17">
        <v>0.36527096148227101</v>
      </c>
      <c r="U369" s="17">
        <v>0.41697789714729</v>
      </c>
    </row>
    <row r="370" spans="2:21" x14ac:dyDescent="0.5">
      <c r="B370" t="s">
        <v>176</v>
      </c>
      <c r="C370" s="17">
        <v>0.12311757271408</v>
      </c>
      <c r="D370" s="17">
        <v>0.120284635800099</v>
      </c>
      <c r="E370" s="17">
        <v>0.12671799289151001</v>
      </c>
      <c r="F370" s="17"/>
      <c r="G370" s="17">
        <v>0.16175819968757299</v>
      </c>
      <c r="H370" s="17">
        <v>0.16419669118486699</v>
      </c>
      <c r="I370" s="17">
        <v>0.118537721959718</v>
      </c>
      <c r="J370" s="17">
        <v>8.1651683614014398E-2</v>
      </c>
      <c r="K370" s="17">
        <v>0.114319008696235</v>
      </c>
      <c r="L370" s="17">
        <v>0.12933144342074401</v>
      </c>
      <c r="M370" s="17"/>
      <c r="N370" s="17">
        <v>9.9296635531931604E-2</v>
      </c>
      <c r="O370" s="17">
        <v>0.18781383573041299</v>
      </c>
      <c r="P370" s="17">
        <v>0.12510166783579801</v>
      </c>
      <c r="Q370" s="17">
        <v>0.122571724872182</v>
      </c>
      <c r="R370" s="17">
        <v>6.3299263681795906E-2</v>
      </c>
      <c r="S370" s="17"/>
      <c r="T370" s="17">
        <v>0.100877751700282</v>
      </c>
      <c r="U370" s="17">
        <v>0.12871912364274199</v>
      </c>
    </row>
    <row r="371" spans="2:21" x14ac:dyDescent="0.5">
      <c r="B371" t="s">
        <v>84</v>
      </c>
      <c r="C371" s="17">
        <v>2.1904971718419201E-2</v>
      </c>
      <c r="D371" s="17">
        <v>1.98223592188921E-2</v>
      </c>
      <c r="E371" s="17">
        <v>2.4014838496387299E-2</v>
      </c>
      <c r="F371" s="17"/>
      <c r="G371" s="17">
        <v>1.55708173690373E-2</v>
      </c>
      <c r="H371" s="17">
        <v>2.86698048691288E-2</v>
      </c>
      <c r="I371" s="17">
        <v>2.42253644538988E-2</v>
      </c>
      <c r="J371" s="17">
        <v>2.1734506829565899E-2</v>
      </c>
      <c r="K371" s="17">
        <v>1.58865218061526E-2</v>
      </c>
      <c r="L371" s="17">
        <v>2.33909753470798E-2</v>
      </c>
      <c r="M371" s="17"/>
      <c r="N371" s="17">
        <v>2.8509711912143802E-2</v>
      </c>
      <c r="O371" s="17">
        <v>1.5397900287662299E-2</v>
      </c>
      <c r="P371" s="17">
        <v>3.5409709451379202E-2</v>
      </c>
      <c r="Q371" s="17">
        <v>1.0687577493500499E-2</v>
      </c>
      <c r="R371" s="17">
        <v>1.64597220229524E-2</v>
      </c>
      <c r="S371" s="17"/>
      <c r="T371" s="17">
        <v>1.63445480952314E-2</v>
      </c>
      <c r="U371" s="17">
        <v>2.3305477419022599E-2</v>
      </c>
    </row>
    <row r="372" spans="2:21" x14ac:dyDescent="0.5">
      <c r="B372" t="s">
        <v>85</v>
      </c>
      <c r="C372" s="17">
        <v>5.1000078770968302E-3</v>
      </c>
      <c r="D372" s="17">
        <v>4.0682984067223604E-3</v>
      </c>
      <c r="E372" s="17">
        <v>6.10020228609927E-3</v>
      </c>
      <c r="F372" s="17"/>
      <c r="G372" s="17">
        <v>1.00449414592776E-2</v>
      </c>
      <c r="H372" s="17">
        <v>8.9461025903570593E-3</v>
      </c>
      <c r="I372" s="17">
        <v>0</v>
      </c>
      <c r="J372" s="17">
        <v>3.55995861617778E-3</v>
      </c>
      <c r="K372" s="17">
        <v>7.0289364757513701E-3</v>
      </c>
      <c r="L372" s="17">
        <v>4.4739745253691201E-3</v>
      </c>
      <c r="M372" s="17"/>
      <c r="N372" s="17">
        <v>7.2888958579762396E-3</v>
      </c>
      <c r="O372" s="17">
        <v>6.3808760509565399E-3</v>
      </c>
      <c r="P372" s="17">
        <v>0</v>
      </c>
      <c r="Q372" s="17">
        <v>8.2582974602559908E-3</v>
      </c>
      <c r="R372" s="17">
        <v>0</v>
      </c>
      <c r="S372" s="17"/>
      <c r="T372" s="17">
        <v>7.4852408875449904E-3</v>
      </c>
      <c r="U372" s="17">
        <v>4.4992384654876901E-3</v>
      </c>
    </row>
    <row r="373" spans="2:21" x14ac:dyDescent="0.5">
      <c r="B373" t="s">
        <v>65</v>
      </c>
      <c r="C373" s="17">
        <v>2.1950375342242701E-2</v>
      </c>
      <c r="D373" s="17">
        <v>1.6631305817906099E-2</v>
      </c>
      <c r="E373" s="17">
        <v>2.7072972725990001E-2</v>
      </c>
      <c r="F373" s="17"/>
      <c r="G373" s="17">
        <v>0</v>
      </c>
      <c r="H373" s="17">
        <v>0</v>
      </c>
      <c r="I373" s="17">
        <v>3.19167580990471E-2</v>
      </c>
      <c r="J373" s="17">
        <v>5.3901568931803302E-3</v>
      </c>
      <c r="K373" s="17">
        <v>1.9682517935369001E-2</v>
      </c>
      <c r="L373" s="17">
        <v>4.5728635333735397E-2</v>
      </c>
      <c r="M373" s="17"/>
      <c r="N373" s="17">
        <v>2.7011091587278099E-2</v>
      </c>
      <c r="O373" s="17">
        <v>1.8368131321633799E-2</v>
      </c>
      <c r="P373" s="17">
        <v>7.1344338160557099E-3</v>
      </c>
      <c r="Q373" s="17">
        <v>3.5795453207400102E-2</v>
      </c>
      <c r="R373" s="17">
        <v>1.35407717146881E-2</v>
      </c>
      <c r="S373" s="17"/>
      <c r="T373" s="17">
        <v>1.1515256953970999E-2</v>
      </c>
      <c r="U373" s="17">
        <v>2.4578671993652702E-2</v>
      </c>
    </row>
    <row r="374" spans="2:21" x14ac:dyDescent="0.5">
      <c r="B374" t="s">
        <v>86</v>
      </c>
      <c r="C374" s="17">
        <v>0.82792707234816199</v>
      </c>
      <c r="D374" s="17">
        <v>0.83919340075638005</v>
      </c>
      <c r="E374" s="17">
        <v>0.816093993600013</v>
      </c>
      <c r="F374" s="17"/>
      <c r="G374" s="17">
        <v>0.81262604148411199</v>
      </c>
      <c r="H374" s="17">
        <v>0.79818740135564703</v>
      </c>
      <c r="I374" s="17">
        <v>0.82532015548733595</v>
      </c>
      <c r="J374" s="17">
        <v>0.88766369404706202</v>
      </c>
      <c r="K374" s="17">
        <v>0.84308301508649197</v>
      </c>
      <c r="L374" s="17">
        <v>0.79707497137307204</v>
      </c>
      <c r="M374" s="17"/>
      <c r="N374" s="17">
        <v>0.83789366511066998</v>
      </c>
      <c r="O374" s="17">
        <v>0.77203925660933403</v>
      </c>
      <c r="P374" s="17">
        <v>0.83235418889676804</v>
      </c>
      <c r="Q374" s="17">
        <v>0.822686946966662</v>
      </c>
      <c r="R374" s="17">
        <v>0.90670024258056403</v>
      </c>
      <c r="S374" s="17"/>
      <c r="T374" s="17">
        <v>0.86377720236296995</v>
      </c>
      <c r="U374" s="17">
        <v>0.81889748847909505</v>
      </c>
    </row>
    <row r="375" spans="2:21" x14ac:dyDescent="0.5">
      <c r="B375" t="s">
        <v>87</v>
      </c>
      <c r="C375" s="17">
        <v>2.7004979595515999E-2</v>
      </c>
      <c r="D375" s="17">
        <v>2.38906576256144E-2</v>
      </c>
      <c r="E375" s="17">
        <v>3.0115040782486599E-2</v>
      </c>
      <c r="F375" s="17"/>
      <c r="G375" s="17">
        <v>2.5615758828314801E-2</v>
      </c>
      <c r="H375" s="17">
        <v>3.7615907459485801E-2</v>
      </c>
      <c r="I375" s="17">
        <v>2.42253644538988E-2</v>
      </c>
      <c r="J375" s="17">
        <v>2.52944654457436E-2</v>
      </c>
      <c r="K375" s="17">
        <v>2.2915458281903899E-2</v>
      </c>
      <c r="L375" s="17">
        <v>2.7864949872448998E-2</v>
      </c>
      <c r="M375" s="17"/>
      <c r="N375" s="17">
        <v>3.5798607770119999E-2</v>
      </c>
      <c r="O375" s="17">
        <v>2.17787763386189E-2</v>
      </c>
      <c r="P375" s="17">
        <v>3.5409709451379202E-2</v>
      </c>
      <c r="Q375" s="17">
        <v>1.8945874953756499E-2</v>
      </c>
      <c r="R375" s="17">
        <v>1.64597220229524E-2</v>
      </c>
      <c r="S375" s="17"/>
      <c r="T375" s="17">
        <v>2.38297889827764E-2</v>
      </c>
      <c r="U375" s="17">
        <v>2.7804715884510299E-2</v>
      </c>
    </row>
    <row r="376" spans="2:21" x14ac:dyDescent="0.5">
      <c r="B376" t="s">
        <v>88</v>
      </c>
      <c r="C376" s="17">
        <v>0.80092209275264603</v>
      </c>
      <c r="D376" s="17">
        <v>0.81530274313076601</v>
      </c>
      <c r="E376" s="17">
        <v>0.78597895281752705</v>
      </c>
      <c r="F376" s="17"/>
      <c r="G376" s="17">
        <v>0.78701028265579698</v>
      </c>
      <c r="H376" s="17">
        <v>0.76057149389616097</v>
      </c>
      <c r="I376" s="17">
        <v>0.80109479103343795</v>
      </c>
      <c r="J376" s="17">
        <v>0.86236922860131804</v>
      </c>
      <c r="K376" s="17">
        <v>0.82016755680458797</v>
      </c>
      <c r="L376" s="17">
        <v>0.76921002150062301</v>
      </c>
      <c r="M376" s="17"/>
      <c r="N376" s="17">
        <v>0.80209505734054998</v>
      </c>
      <c r="O376" s="17">
        <v>0.75026048027071501</v>
      </c>
      <c r="P376" s="17">
        <v>0.79694447944538804</v>
      </c>
      <c r="Q376" s="17">
        <v>0.80374107201290501</v>
      </c>
      <c r="R376" s="17">
        <v>0.89024052055761105</v>
      </c>
      <c r="S376" s="17"/>
      <c r="T376" s="17">
        <v>0.83994741338019396</v>
      </c>
      <c r="U376" s="17">
        <v>0.79109277259458499</v>
      </c>
    </row>
    <row r="377" spans="2:21" x14ac:dyDescent="0.5">
      <c r="C377" s="17"/>
      <c r="D377" s="17"/>
      <c r="E377" s="17"/>
      <c r="F377" s="17"/>
      <c r="G377" s="17"/>
      <c r="H377" s="17"/>
      <c r="I377" s="17"/>
      <c r="J377" s="17"/>
      <c r="K377" s="17"/>
      <c r="L377" s="17"/>
      <c r="M377" s="17"/>
      <c r="N377" s="17"/>
      <c r="O377" s="17"/>
      <c r="P377" s="17"/>
      <c r="Q377" s="17"/>
      <c r="R377" s="17"/>
      <c r="S377" s="17"/>
      <c r="T377" s="17"/>
      <c r="U377" s="17"/>
    </row>
    <row r="378" spans="2:21" x14ac:dyDescent="0.5">
      <c r="B378" s="6" t="s">
        <v>191</v>
      </c>
      <c r="C378" s="17"/>
      <c r="D378" s="17"/>
      <c r="E378" s="17"/>
      <c r="F378" s="17"/>
      <c r="G378" s="17"/>
      <c r="H378" s="17"/>
      <c r="I378" s="17"/>
      <c r="J378" s="17"/>
      <c r="K378" s="17"/>
      <c r="L378" s="17"/>
      <c r="M378" s="17"/>
      <c r="N378" s="17"/>
      <c r="O378" s="17"/>
      <c r="P378" s="17"/>
      <c r="Q378" s="17"/>
      <c r="R378" s="17"/>
      <c r="S378" s="17"/>
      <c r="T378" s="17"/>
      <c r="U378" s="17"/>
    </row>
    <row r="379" spans="2:21" x14ac:dyDescent="0.5">
      <c r="B379" s="24" t="s">
        <v>46</v>
      </c>
      <c r="C379" s="17"/>
      <c r="D379" s="17"/>
      <c r="E379" s="17"/>
      <c r="F379" s="17"/>
      <c r="G379" s="17"/>
      <c r="H379" s="17"/>
      <c r="I379" s="17"/>
      <c r="J379" s="17"/>
      <c r="K379" s="17"/>
      <c r="L379" s="17"/>
      <c r="M379" s="17"/>
      <c r="N379" s="17"/>
      <c r="O379" s="17"/>
      <c r="P379" s="17"/>
      <c r="Q379" s="17"/>
      <c r="R379" s="17"/>
      <c r="S379" s="17"/>
      <c r="T379" s="17"/>
      <c r="U379" s="17"/>
    </row>
    <row r="380" spans="2:21" x14ac:dyDescent="0.5">
      <c r="B380" t="s">
        <v>81</v>
      </c>
      <c r="C380" s="17">
        <v>0.22341259718086201</v>
      </c>
      <c r="D380" s="17">
        <v>0.26370859796940299</v>
      </c>
      <c r="E380" s="17">
        <v>0.18578261744736799</v>
      </c>
      <c r="F380" s="17"/>
      <c r="G380" s="17">
        <v>0.41795348490566903</v>
      </c>
      <c r="H380" s="17">
        <v>0.30732008055751098</v>
      </c>
      <c r="I380" s="17">
        <v>0.31450184908842299</v>
      </c>
      <c r="J380" s="17">
        <v>0.25352458791021099</v>
      </c>
      <c r="K380" s="17">
        <v>0.174319053219714</v>
      </c>
      <c r="L380" s="17">
        <v>8.8991137164388903E-2</v>
      </c>
      <c r="M380" s="17"/>
      <c r="N380" s="17">
        <v>0.21569438879001199</v>
      </c>
      <c r="O380" s="17">
        <v>0.23088334038736699</v>
      </c>
      <c r="P380" s="17">
        <v>0.240429651695169</v>
      </c>
      <c r="Q380" s="17">
        <v>0.19835315052746999</v>
      </c>
      <c r="R380" s="17">
        <v>0.25117428504963901</v>
      </c>
      <c r="S380" s="17"/>
      <c r="T380" s="17">
        <v>0.34937755190727598</v>
      </c>
      <c r="U380" s="17">
        <v>0.19168576319740099</v>
      </c>
    </row>
    <row r="381" spans="2:21" x14ac:dyDescent="0.5">
      <c r="B381" t="s">
        <v>82</v>
      </c>
      <c r="C381" s="17">
        <v>0.32326323901177101</v>
      </c>
      <c r="D381" s="17">
        <v>0.32351949583266598</v>
      </c>
      <c r="E381" s="17">
        <v>0.32158430992068598</v>
      </c>
      <c r="F381" s="17"/>
      <c r="G381" s="17">
        <v>0.35426426330997102</v>
      </c>
      <c r="H381" s="17">
        <v>0.43417148857907401</v>
      </c>
      <c r="I381" s="17">
        <v>0.34149208402151798</v>
      </c>
      <c r="J381" s="17">
        <v>0.30332187480014</v>
      </c>
      <c r="K381" s="17">
        <v>0.30354373941527801</v>
      </c>
      <c r="L381" s="17">
        <v>0.28019558477586398</v>
      </c>
      <c r="M381" s="17"/>
      <c r="N381" s="17">
        <v>0.30888767947897</v>
      </c>
      <c r="O381" s="17">
        <v>0.366412734273451</v>
      </c>
      <c r="P381" s="17">
        <v>0.339582628641175</v>
      </c>
      <c r="Q381" s="17">
        <v>0.284985768821648</v>
      </c>
      <c r="R381" s="17">
        <v>0.33271727054342298</v>
      </c>
      <c r="S381" s="17"/>
      <c r="T381" s="17">
        <v>0.345559495403854</v>
      </c>
      <c r="U381" s="17">
        <v>0.31764747368608498</v>
      </c>
    </row>
    <row r="382" spans="2:21" x14ac:dyDescent="0.5">
      <c r="B382" t="s">
        <v>176</v>
      </c>
      <c r="C382" s="17">
        <v>0.219493776931831</v>
      </c>
      <c r="D382" s="17">
        <v>0.25002702508038199</v>
      </c>
      <c r="E382" s="17">
        <v>0.19279250359654301</v>
      </c>
      <c r="F382" s="17"/>
      <c r="G382" s="17">
        <v>0.18347697622096301</v>
      </c>
      <c r="H382" s="17">
        <v>0.17677728989327801</v>
      </c>
      <c r="I382" s="17">
        <v>0.20496791497919101</v>
      </c>
      <c r="J382" s="17">
        <v>0.237077883210394</v>
      </c>
      <c r="K382" s="17">
        <v>0.26552891972449599</v>
      </c>
      <c r="L382" s="17">
        <v>0.21638221936579499</v>
      </c>
      <c r="M382" s="17"/>
      <c r="N382" s="17">
        <v>0.19795985522695</v>
      </c>
      <c r="O382" s="17">
        <v>0.24486555930463699</v>
      </c>
      <c r="P382" s="17">
        <v>0.211536080899801</v>
      </c>
      <c r="Q382" s="17">
        <v>0.219845296250928</v>
      </c>
      <c r="R382" s="17">
        <v>0.24084611214757401</v>
      </c>
      <c r="S382" s="17"/>
      <c r="T382" s="17">
        <v>0.18385784198864499</v>
      </c>
      <c r="U382" s="17">
        <v>0.228469411418768</v>
      </c>
    </row>
    <row r="383" spans="2:21" x14ac:dyDescent="0.5">
      <c r="B383" t="s">
        <v>84</v>
      </c>
      <c r="C383" s="17">
        <v>9.0329806337297702E-2</v>
      </c>
      <c r="D383" s="17">
        <v>7.2299517059373999E-2</v>
      </c>
      <c r="E383" s="17">
        <v>0.10781873753409001</v>
      </c>
      <c r="F383" s="17"/>
      <c r="G383" s="17">
        <v>3.24125458338759E-2</v>
      </c>
      <c r="H383" s="17">
        <v>6.96245932055886E-2</v>
      </c>
      <c r="I383" s="17">
        <v>7.8545690340906096E-2</v>
      </c>
      <c r="J383" s="17">
        <v>0.103056353623788</v>
      </c>
      <c r="K383" s="17">
        <v>7.8374216402534599E-2</v>
      </c>
      <c r="L383" s="17">
        <v>0.122094200147701</v>
      </c>
      <c r="M383" s="17"/>
      <c r="N383" s="17">
        <v>8.2770795374259701E-2</v>
      </c>
      <c r="O383" s="17">
        <v>5.8003817094693197E-2</v>
      </c>
      <c r="P383" s="17">
        <v>0.11625346641260099</v>
      </c>
      <c r="Q383" s="17">
        <v>0.12291333151787</v>
      </c>
      <c r="R383" s="17">
        <v>5.0618119635000298E-2</v>
      </c>
      <c r="S383" s="17"/>
      <c r="T383" s="17">
        <v>4.9544423131579203E-2</v>
      </c>
      <c r="U383" s="17">
        <v>0.10060243402751599</v>
      </c>
    </row>
    <row r="384" spans="2:21" x14ac:dyDescent="0.5">
      <c r="B384" t="s">
        <v>85</v>
      </c>
      <c r="C384" s="17">
        <v>5.4089553585736902E-2</v>
      </c>
      <c r="D384" s="17">
        <v>3.50904198179261E-2</v>
      </c>
      <c r="E384" s="17">
        <v>7.2196601465583904E-2</v>
      </c>
      <c r="F384" s="17"/>
      <c r="G384" s="17">
        <v>0</v>
      </c>
      <c r="H384" s="17">
        <v>0</v>
      </c>
      <c r="I384" s="17">
        <v>3.7593075825330703E-2</v>
      </c>
      <c r="J384" s="17">
        <v>4.1904175061015202E-2</v>
      </c>
      <c r="K384" s="17">
        <v>6.6098296689333702E-2</v>
      </c>
      <c r="L384" s="17">
        <v>0.10421232780439001</v>
      </c>
      <c r="M384" s="17"/>
      <c r="N384" s="17">
        <v>6.7581661940536303E-2</v>
      </c>
      <c r="O384" s="17">
        <v>3.2968249943627799E-2</v>
      </c>
      <c r="P384" s="17">
        <v>2.9512411536905699E-2</v>
      </c>
      <c r="Q384" s="17">
        <v>7.7717887899294902E-2</v>
      </c>
      <c r="R384" s="17">
        <v>5.3406117478638902E-2</v>
      </c>
      <c r="S384" s="17"/>
      <c r="T384" s="17">
        <v>2.59782299038076E-2</v>
      </c>
      <c r="U384" s="17">
        <v>6.1169961794901098E-2</v>
      </c>
    </row>
    <row r="385" spans="2:21" x14ac:dyDescent="0.5">
      <c r="B385" t="s">
        <v>65</v>
      </c>
      <c r="C385" s="17">
        <v>8.9411026952501194E-2</v>
      </c>
      <c r="D385" s="17">
        <v>5.5354944240248401E-2</v>
      </c>
      <c r="E385" s="17">
        <v>0.11982523003572899</v>
      </c>
      <c r="F385" s="17"/>
      <c r="G385" s="17">
        <v>1.1892729729521901E-2</v>
      </c>
      <c r="H385" s="17">
        <v>1.21065477645488E-2</v>
      </c>
      <c r="I385" s="17">
        <v>2.2899385744631899E-2</v>
      </c>
      <c r="J385" s="17">
        <v>6.1115125394451499E-2</v>
      </c>
      <c r="K385" s="17">
        <v>0.112135774548644</v>
      </c>
      <c r="L385" s="17">
        <v>0.188124530741861</v>
      </c>
      <c r="M385" s="17"/>
      <c r="N385" s="17">
        <v>0.12710561918927199</v>
      </c>
      <c r="O385" s="17">
        <v>6.6866298996224899E-2</v>
      </c>
      <c r="P385" s="17">
        <v>6.2685760814349595E-2</v>
      </c>
      <c r="Q385" s="17">
        <v>9.6184564982789503E-2</v>
      </c>
      <c r="R385" s="17">
        <v>7.1238095145724198E-2</v>
      </c>
      <c r="S385" s="17"/>
      <c r="T385" s="17">
        <v>4.5682457664838097E-2</v>
      </c>
      <c r="U385" s="17">
        <v>0.100424955875329</v>
      </c>
    </row>
    <row r="386" spans="2:21" x14ac:dyDescent="0.5">
      <c r="B386" t="s">
        <v>86</v>
      </c>
      <c r="C386" s="17">
        <v>0.54667583619263405</v>
      </c>
      <c r="D386" s="17">
        <v>0.58722809380206997</v>
      </c>
      <c r="E386" s="17">
        <v>0.507366927368054</v>
      </c>
      <c r="F386" s="17"/>
      <c r="G386" s="17">
        <v>0.77221774821563904</v>
      </c>
      <c r="H386" s="17">
        <v>0.74149156913658498</v>
      </c>
      <c r="I386" s="17">
        <v>0.65599393310994103</v>
      </c>
      <c r="J386" s="17">
        <v>0.55684646271035099</v>
      </c>
      <c r="K386" s="17">
        <v>0.47786279263499198</v>
      </c>
      <c r="L386" s="17">
        <v>0.36918672194025298</v>
      </c>
      <c r="M386" s="17"/>
      <c r="N386" s="17">
        <v>0.52458206826898202</v>
      </c>
      <c r="O386" s="17">
        <v>0.59729607466081802</v>
      </c>
      <c r="P386" s="17">
        <v>0.580012280336343</v>
      </c>
      <c r="Q386" s="17">
        <v>0.48333891934911799</v>
      </c>
      <c r="R386" s="17">
        <v>0.58389155559306205</v>
      </c>
      <c r="S386" s="17"/>
      <c r="T386" s="17">
        <v>0.69493704731113004</v>
      </c>
      <c r="U386" s="17">
        <v>0.50933323688348597</v>
      </c>
    </row>
    <row r="387" spans="2:21" x14ac:dyDescent="0.5">
      <c r="B387" t="s">
        <v>87</v>
      </c>
      <c r="C387" s="17">
        <v>0.14441935992303501</v>
      </c>
      <c r="D387" s="17">
        <v>0.1073899368773</v>
      </c>
      <c r="E387" s="17">
        <v>0.18001533899967401</v>
      </c>
      <c r="F387" s="17"/>
      <c r="G387" s="17">
        <v>3.24125458338759E-2</v>
      </c>
      <c r="H387" s="17">
        <v>6.96245932055886E-2</v>
      </c>
      <c r="I387" s="17">
        <v>0.116138766166237</v>
      </c>
      <c r="J387" s="17">
        <v>0.144960528684804</v>
      </c>
      <c r="K387" s="17">
        <v>0.14447251309186801</v>
      </c>
      <c r="L387" s="17">
        <v>0.226306527952091</v>
      </c>
      <c r="M387" s="17"/>
      <c r="N387" s="17">
        <v>0.15035245731479599</v>
      </c>
      <c r="O387" s="17">
        <v>9.0972067038321003E-2</v>
      </c>
      <c r="P387" s="17">
        <v>0.14576587794950699</v>
      </c>
      <c r="Q387" s="17">
        <v>0.200631219417165</v>
      </c>
      <c r="R387" s="17">
        <v>0.10402423711363901</v>
      </c>
      <c r="S387" s="17"/>
      <c r="T387" s="17">
        <v>7.55226530353868E-2</v>
      </c>
      <c r="U387" s="17">
        <v>0.16177239582241701</v>
      </c>
    </row>
    <row r="388" spans="2:21" x14ac:dyDescent="0.5">
      <c r="B388" t="s">
        <v>88</v>
      </c>
      <c r="C388" s="17">
        <v>0.40225647626959898</v>
      </c>
      <c r="D388" s="17">
        <v>0.47983815692477</v>
      </c>
      <c r="E388" s="17">
        <v>0.32735158836838002</v>
      </c>
      <c r="F388" s="17"/>
      <c r="G388" s="17">
        <v>0.73980520238176395</v>
      </c>
      <c r="H388" s="17">
        <v>0.67186697593099598</v>
      </c>
      <c r="I388" s="17">
        <v>0.53985516694370395</v>
      </c>
      <c r="J388" s="17">
        <v>0.41188593402554702</v>
      </c>
      <c r="K388" s="17">
        <v>0.333390279543124</v>
      </c>
      <c r="L388" s="17">
        <v>0.14288019398816301</v>
      </c>
      <c r="M388" s="17"/>
      <c r="N388" s="17">
        <v>0.374229610954186</v>
      </c>
      <c r="O388" s="17">
        <v>0.50632400762249696</v>
      </c>
      <c r="P388" s="17">
        <v>0.43424640238683698</v>
      </c>
      <c r="Q388" s="17">
        <v>0.28270769993195299</v>
      </c>
      <c r="R388" s="17">
        <v>0.47986731847942299</v>
      </c>
      <c r="S388" s="17"/>
      <c r="T388" s="17">
        <v>0.61941439427574296</v>
      </c>
      <c r="U388" s="17">
        <v>0.34756084106106899</v>
      </c>
    </row>
    <row r="389" spans="2:21" x14ac:dyDescent="0.5">
      <c r="C389" s="17"/>
      <c r="D389" s="17"/>
      <c r="E389" s="17"/>
      <c r="F389" s="17"/>
      <c r="G389" s="17"/>
      <c r="H389" s="17"/>
      <c r="I389" s="17"/>
      <c r="J389" s="17"/>
      <c r="K389" s="17"/>
      <c r="L389" s="17"/>
      <c r="M389" s="17"/>
      <c r="N389" s="17"/>
      <c r="O389" s="17"/>
      <c r="P389" s="17"/>
      <c r="Q389" s="17"/>
      <c r="R389" s="17"/>
      <c r="S389" s="17"/>
      <c r="T389" s="17"/>
      <c r="U389" s="17"/>
    </row>
    <row r="390" spans="2:21" x14ac:dyDescent="0.5">
      <c r="B390" s="6" t="s">
        <v>192</v>
      </c>
      <c r="C390" s="17"/>
      <c r="D390" s="17"/>
      <c r="E390" s="17"/>
      <c r="F390" s="17"/>
      <c r="G390" s="17"/>
      <c r="H390" s="17"/>
      <c r="I390" s="17"/>
      <c r="J390" s="17"/>
      <c r="K390" s="17"/>
      <c r="L390" s="17"/>
      <c r="M390" s="17"/>
      <c r="N390" s="17"/>
      <c r="O390" s="17"/>
      <c r="P390" s="17"/>
      <c r="Q390" s="17"/>
      <c r="R390" s="17"/>
      <c r="S390" s="17"/>
      <c r="T390" s="17"/>
      <c r="U390" s="17"/>
    </row>
    <row r="391" spans="2:21" x14ac:dyDescent="0.5">
      <c r="B391" s="24" t="s">
        <v>46</v>
      </c>
      <c r="C391" s="17"/>
      <c r="D391" s="17"/>
      <c r="E391" s="17"/>
      <c r="F391" s="17"/>
      <c r="G391" s="17"/>
      <c r="H391" s="17"/>
      <c r="I391" s="17"/>
      <c r="J391" s="17"/>
      <c r="K391" s="17"/>
      <c r="L391" s="17"/>
      <c r="M391" s="17"/>
      <c r="N391" s="17"/>
      <c r="O391" s="17"/>
      <c r="P391" s="17"/>
      <c r="Q391" s="17"/>
      <c r="R391" s="17"/>
      <c r="S391" s="17"/>
      <c r="T391" s="17"/>
      <c r="U391" s="17"/>
    </row>
    <row r="392" spans="2:21" x14ac:dyDescent="0.5">
      <c r="B392" t="s">
        <v>81</v>
      </c>
      <c r="C392" s="17">
        <v>0.266105673568792</v>
      </c>
      <c r="D392" s="17">
        <v>0.33239903875906901</v>
      </c>
      <c r="E392" s="17">
        <v>0.19865814220006101</v>
      </c>
      <c r="F392" s="17"/>
      <c r="G392" s="17">
        <v>0.362608566842268</v>
      </c>
      <c r="H392" s="17">
        <v>0.384980841052462</v>
      </c>
      <c r="I392" s="17">
        <v>0.26166467746210997</v>
      </c>
      <c r="J392" s="17">
        <v>0.30826251315955699</v>
      </c>
      <c r="K392" s="17">
        <v>0.26050380470290202</v>
      </c>
      <c r="L392" s="17">
        <v>0.16096200709210201</v>
      </c>
      <c r="M392" s="17"/>
      <c r="N392" s="17">
        <v>0.21950068605005901</v>
      </c>
      <c r="O392" s="17">
        <v>0.25586144303805403</v>
      </c>
      <c r="P392" s="17">
        <v>0.29190755399298801</v>
      </c>
      <c r="Q392" s="17">
        <v>0.29116812203354397</v>
      </c>
      <c r="R392" s="17">
        <v>0.29927157669636301</v>
      </c>
      <c r="S392" s="17"/>
      <c r="T392" s="17">
        <v>0.34983647654169198</v>
      </c>
      <c r="U392" s="17">
        <v>0.245016369079359</v>
      </c>
    </row>
    <row r="393" spans="2:21" x14ac:dyDescent="0.5">
      <c r="B393" t="s">
        <v>82</v>
      </c>
      <c r="C393" s="17">
        <v>0.27715279448073199</v>
      </c>
      <c r="D393" s="17">
        <v>0.286827302248224</v>
      </c>
      <c r="E393" s="17">
        <v>0.27031736027852299</v>
      </c>
      <c r="F393" s="17"/>
      <c r="G393" s="17">
        <v>0.35125810611992297</v>
      </c>
      <c r="H393" s="17">
        <v>0.35246708514106201</v>
      </c>
      <c r="I393" s="17">
        <v>0.33009211120967802</v>
      </c>
      <c r="J393" s="17">
        <v>0.26726403551762501</v>
      </c>
      <c r="K393" s="17">
        <v>0.21566124259932401</v>
      </c>
      <c r="L393" s="17">
        <v>0.23803132289381199</v>
      </c>
      <c r="M393" s="17"/>
      <c r="N393" s="17">
        <v>0.23924336930595499</v>
      </c>
      <c r="O393" s="17">
        <v>0.35704033144944503</v>
      </c>
      <c r="P393" s="17">
        <v>0.28566024429802001</v>
      </c>
      <c r="Q393" s="17">
        <v>0.24243598648498901</v>
      </c>
      <c r="R393" s="17">
        <v>0.285417551439899</v>
      </c>
      <c r="S393" s="17"/>
      <c r="T393" s="17">
        <v>0.32019776859342503</v>
      </c>
      <c r="U393" s="17">
        <v>0.26631104289623803</v>
      </c>
    </row>
    <row r="394" spans="2:21" x14ac:dyDescent="0.5">
      <c r="B394" t="s">
        <v>176</v>
      </c>
      <c r="C394" s="17">
        <v>0.17562324672743501</v>
      </c>
      <c r="D394" s="17">
        <v>0.17461223686124999</v>
      </c>
      <c r="E394" s="17">
        <v>0.177938839854964</v>
      </c>
      <c r="F394" s="17"/>
      <c r="G394" s="17">
        <v>0.19658192200359501</v>
      </c>
      <c r="H394" s="17">
        <v>0.166855037035267</v>
      </c>
      <c r="I394" s="17">
        <v>0.16547112493442601</v>
      </c>
      <c r="J394" s="17">
        <v>0.132309827786942</v>
      </c>
      <c r="K394" s="17">
        <v>0.22946968850885499</v>
      </c>
      <c r="L394" s="17">
        <v>0.17446353297433101</v>
      </c>
      <c r="M394" s="17"/>
      <c r="N394" s="17">
        <v>0.18643516200740101</v>
      </c>
      <c r="O394" s="17">
        <v>0.197610791184368</v>
      </c>
      <c r="P394" s="17">
        <v>0.18993980579207101</v>
      </c>
      <c r="Q394" s="17">
        <v>0.14985423215327101</v>
      </c>
      <c r="R394" s="17">
        <v>0.13803638465708501</v>
      </c>
      <c r="S394" s="17"/>
      <c r="T394" s="17">
        <v>0.16071012431950699</v>
      </c>
      <c r="U394" s="17">
        <v>0.17937941970299801</v>
      </c>
    </row>
    <row r="395" spans="2:21" x14ac:dyDescent="0.5">
      <c r="B395" t="s">
        <v>84</v>
      </c>
      <c r="C395" s="17">
        <v>7.2861762831475205E-2</v>
      </c>
      <c r="D395" s="17">
        <v>6.8325652608809198E-2</v>
      </c>
      <c r="E395" s="17">
        <v>7.7654087862939203E-2</v>
      </c>
      <c r="F395" s="17"/>
      <c r="G395" s="17">
        <v>4.9664894610675699E-2</v>
      </c>
      <c r="H395" s="17">
        <v>2.0789417183306898E-2</v>
      </c>
      <c r="I395" s="17">
        <v>9.3916559123622304E-2</v>
      </c>
      <c r="J395" s="17">
        <v>8.2644896452658004E-2</v>
      </c>
      <c r="K395" s="17">
        <v>3.02660859569851E-2</v>
      </c>
      <c r="L395" s="17">
        <v>0.112026840210046</v>
      </c>
      <c r="M395" s="17"/>
      <c r="N395" s="17">
        <v>8.6267732362995703E-2</v>
      </c>
      <c r="O395" s="17">
        <v>5.3300118053654998E-2</v>
      </c>
      <c r="P395" s="17">
        <v>5.4811393567237701E-2</v>
      </c>
      <c r="Q395" s="17">
        <v>7.2252634118556702E-2</v>
      </c>
      <c r="R395" s="17">
        <v>0.109104479570605</v>
      </c>
      <c r="S395" s="17"/>
      <c r="T395" s="17">
        <v>4.2005619545434997E-2</v>
      </c>
      <c r="U395" s="17">
        <v>8.0633509644168599E-2</v>
      </c>
    </row>
    <row r="396" spans="2:21" x14ac:dyDescent="0.5">
      <c r="B396" t="s">
        <v>85</v>
      </c>
      <c r="C396" s="17">
        <v>6.8719067498530198E-2</v>
      </c>
      <c r="D396" s="17">
        <v>3.8364428448596798E-2</v>
      </c>
      <c r="E396" s="17">
        <v>9.7509905772209499E-2</v>
      </c>
      <c r="F396" s="17"/>
      <c r="G396" s="17">
        <v>1.1892729729521901E-2</v>
      </c>
      <c r="H396" s="17">
        <v>3.2994008640961803E-2</v>
      </c>
      <c r="I396" s="17">
        <v>4.0630827409058698E-2</v>
      </c>
      <c r="J396" s="17">
        <v>7.6524736841493995E-2</v>
      </c>
      <c r="K396" s="17">
        <v>8.3046138941817393E-2</v>
      </c>
      <c r="L396" s="17">
        <v>0.102536543622834</v>
      </c>
      <c r="M396" s="17"/>
      <c r="N396" s="17">
        <v>8.78185436221042E-2</v>
      </c>
      <c r="O396" s="17">
        <v>3.0134632368163598E-2</v>
      </c>
      <c r="P396" s="17">
        <v>6.6154790336499195E-2</v>
      </c>
      <c r="Q396" s="17">
        <v>8.1915160542498797E-2</v>
      </c>
      <c r="R396" s="17">
        <v>6.7538286674115697E-2</v>
      </c>
      <c r="S396" s="17"/>
      <c r="T396" s="17">
        <v>4.4061906851380901E-2</v>
      </c>
      <c r="U396" s="17">
        <v>7.4929474544320904E-2</v>
      </c>
    </row>
    <row r="397" spans="2:21" x14ac:dyDescent="0.5">
      <c r="B397" t="s">
        <v>65</v>
      </c>
      <c r="C397" s="17">
        <v>0.13953745489303501</v>
      </c>
      <c r="D397" s="17">
        <v>9.9471341074050604E-2</v>
      </c>
      <c r="E397" s="17">
        <v>0.17792166403130399</v>
      </c>
      <c r="F397" s="17"/>
      <c r="G397" s="17">
        <v>2.7993780694016802E-2</v>
      </c>
      <c r="H397" s="17">
        <v>4.1913610946939898E-2</v>
      </c>
      <c r="I397" s="17">
        <v>0.108224699861105</v>
      </c>
      <c r="J397" s="17">
        <v>0.13299399024172401</v>
      </c>
      <c r="K397" s="17">
        <v>0.18105303929011701</v>
      </c>
      <c r="L397" s="17">
        <v>0.21197975320687601</v>
      </c>
      <c r="M397" s="17"/>
      <c r="N397" s="17">
        <v>0.18073450665148499</v>
      </c>
      <c r="O397" s="17">
        <v>0.106052683906314</v>
      </c>
      <c r="P397" s="17">
        <v>0.111526212013184</v>
      </c>
      <c r="Q397" s="17">
        <v>0.16237386466714099</v>
      </c>
      <c r="R397" s="17">
        <v>0.100631720961932</v>
      </c>
      <c r="S397" s="17"/>
      <c r="T397" s="17">
        <v>8.31881041485594E-2</v>
      </c>
      <c r="U397" s="17">
        <v>0.153730184132915</v>
      </c>
    </row>
    <row r="398" spans="2:21" x14ac:dyDescent="0.5">
      <c r="B398" t="s">
        <v>86</v>
      </c>
      <c r="C398" s="17">
        <v>0.54325846804952405</v>
      </c>
      <c r="D398" s="17">
        <v>0.61922634100729301</v>
      </c>
      <c r="E398" s="17">
        <v>0.468975502478583</v>
      </c>
      <c r="F398" s="17"/>
      <c r="G398" s="17">
        <v>0.71386667296219097</v>
      </c>
      <c r="H398" s="17">
        <v>0.73744792619352395</v>
      </c>
      <c r="I398" s="17">
        <v>0.59175678867178805</v>
      </c>
      <c r="J398" s="17">
        <v>0.575526548677182</v>
      </c>
      <c r="K398" s="17">
        <v>0.47616504730222597</v>
      </c>
      <c r="L398" s="17">
        <v>0.39899332998591402</v>
      </c>
      <c r="M398" s="17"/>
      <c r="N398" s="17">
        <v>0.45874405535601298</v>
      </c>
      <c r="O398" s="17">
        <v>0.61290177448749905</v>
      </c>
      <c r="P398" s="17">
        <v>0.57756779829100802</v>
      </c>
      <c r="Q398" s="17">
        <v>0.53360410851853302</v>
      </c>
      <c r="R398" s="17">
        <v>0.58468912813626195</v>
      </c>
      <c r="S398" s="17"/>
      <c r="T398" s="17">
        <v>0.670034245135118</v>
      </c>
      <c r="U398" s="17">
        <v>0.51132741197559695</v>
      </c>
    </row>
    <row r="399" spans="2:21" x14ac:dyDescent="0.5">
      <c r="B399" t="s">
        <v>87</v>
      </c>
      <c r="C399" s="17">
        <v>0.14158083033000499</v>
      </c>
      <c r="D399" s="17">
        <v>0.106690081057406</v>
      </c>
      <c r="E399" s="17">
        <v>0.17516399363514901</v>
      </c>
      <c r="F399" s="17"/>
      <c r="G399" s="17">
        <v>6.1557624340197598E-2</v>
      </c>
      <c r="H399" s="17">
        <v>5.3783425824268698E-2</v>
      </c>
      <c r="I399" s="17">
        <v>0.134547386532681</v>
      </c>
      <c r="J399" s="17">
        <v>0.15916963329415201</v>
      </c>
      <c r="K399" s="17">
        <v>0.11331222489880199</v>
      </c>
      <c r="L399" s="17">
        <v>0.21456338383288001</v>
      </c>
      <c r="M399" s="17"/>
      <c r="N399" s="17">
        <v>0.17408627598509999</v>
      </c>
      <c r="O399" s="17">
        <v>8.3434750421818596E-2</v>
      </c>
      <c r="P399" s="17">
        <v>0.12096618390373701</v>
      </c>
      <c r="Q399" s="17">
        <v>0.15416779466105601</v>
      </c>
      <c r="R399" s="17">
        <v>0.176642766244721</v>
      </c>
      <c r="S399" s="17"/>
      <c r="T399" s="17">
        <v>8.6067526396815905E-2</v>
      </c>
      <c r="U399" s="17">
        <v>0.15556298418848999</v>
      </c>
    </row>
    <row r="400" spans="2:21" x14ac:dyDescent="0.5">
      <c r="B400" t="s">
        <v>88</v>
      </c>
      <c r="C400" s="17">
        <v>0.40167763771951898</v>
      </c>
      <c r="D400" s="17">
        <v>0.51253625994988705</v>
      </c>
      <c r="E400" s="17">
        <v>0.29381150884343499</v>
      </c>
      <c r="F400" s="17"/>
      <c r="G400" s="17">
        <v>0.65230904862199302</v>
      </c>
      <c r="H400" s="17">
        <v>0.68366450036925597</v>
      </c>
      <c r="I400" s="17">
        <v>0.45720940213910699</v>
      </c>
      <c r="J400" s="17">
        <v>0.41635691538302999</v>
      </c>
      <c r="K400" s="17">
        <v>0.36285282240342298</v>
      </c>
      <c r="L400" s="17">
        <v>0.18442994615303401</v>
      </c>
      <c r="M400" s="17"/>
      <c r="N400" s="17">
        <v>0.28465777937091402</v>
      </c>
      <c r="O400" s="17">
        <v>0.52946702406568102</v>
      </c>
      <c r="P400" s="17">
        <v>0.45660161438727098</v>
      </c>
      <c r="Q400" s="17">
        <v>0.379436313857477</v>
      </c>
      <c r="R400" s="17">
        <v>0.40804636189154198</v>
      </c>
      <c r="S400" s="17"/>
      <c r="T400" s="17">
        <v>0.58396671873830197</v>
      </c>
      <c r="U400" s="17">
        <v>0.35576442778710698</v>
      </c>
    </row>
    <row r="401" spans="2:21" x14ac:dyDescent="0.5">
      <c r="C401" s="17"/>
      <c r="D401" s="17"/>
      <c r="E401" s="17"/>
      <c r="F401" s="17"/>
      <c r="G401" s="17"/>
      <c r="H401" s="17"/>
      <c r="I401" s="17"/>
      <c r="J401" s="17"/>
      <c r="K401" s="17"/>
      <c r="L401" s="17"/>
      <c r="M401" s="17"/>
      <c r="N401" s="17"/>
      <c r="O401" s="17"/>
      <c r="P401" s="17"/>
      <c r="Q401" s="17"/>
      <c r="R401" s="17"/>
      <c r="S401" s="17"/>
      <c r="T401" s="17"/>
      <c r="U401" s="17"/>
    </row>
    <row r="402" spans="2:21" x14ac:dyDescent="0.5">
      <c r="B402" s="6" t="s">
        <v>193</v>
      </c>
      <c r="C402" s="17"/>
      <c r="D402" s="17"/>
      <c r="E402" s="17"/>
      <c r="F402" s="17"/>
      <c r="G402" s="17"/>
      <c r="H402" s="17"/>
      <c r="I402" s="17"/>
      <c r="J402" s="17"/>
      <c r="K402" s="17"/>
      <c r="L402" s="17"/>
      <c r="M402" s="17"/>
      <c r="N402" s="17"/>
      <c r="O402" s="17"/>
      <c r="P402" s="17"/>
      <c r="Q402" s="17"/>
      <c r="R402" s="17"/>
      <c r="S402" s="17"/>
      <c r="T402" s="17"/>
      <c r="U402" s="17"/>
    </row>
    <row r="403" spans="2:21" x14ac:dyDescent="0.5">
      <c r="B403" s="24" t="s">
        <v>46</v>
      </c>
      <c r="C403" s="17"/>
      <c r="D403" s="17"/>
      <c r="E403" s="17"/>
      <c r="F403" s="17"/>
      <c r="G403" s="17"/>
      <c r="H403" s="17"/>
      <c r="I403" s="17"/>
      <c r="J403" s="17"/>
      <c r="K403" s="17"/>
      <c r="L403" s="17"/>
      <c r="M403" s="17"/>
      <c r="N403" s="17"/>
      <c r="O403" s="17"/>
      <c r="P403" s="17"/>
      <c r="Q403" s="17"/>
      <c r="R403" s="17"/>
      <c r="S403" s="17"/>
      <c r="T403" s="17"/>
      <c r="U403" s="17"/>
    </row>
    <row r="404" spans="2:21" x14ac:dyDescent="0.5">
      <c r="B404" t="s">
        <v>81</v>
      </c>
      <c r="C404" s="17">
        <v>0.15087588384265899</v>
      </c>
      <c r="D404" s="17">
        <v>0.18050973547235899</v>
      </c>
      <c r="E404" s="17">
        <v>0.122602104394971</v>
      </c>
      <c r="F404" s="17"/>
      <c r="G404" s="17">
        <v>0.30158109536901401</v>
      </c>
      <c r="H404" s="17">
        <v>0.29684117033165203</v>
      </c>
      <c r="I404" s="17">
        <v>0.19477622359713501</v>
      </c>
      <c r="J404" s="17">
        <v>0.17775961564142201</v>
      </c>
      <c r="K404" s="17">
        <v>7.9132053535046806E-2</v>
      </c>
      <c r="L404" s="17">
        <v>4.3345433724817702E-2</v>
      </c>
      <c r="M404" s="17"/>
      <c r="N404" s="17">
        <v>0.10674841938834601</v>
      </c>
      <c r="O404" s="17">
        <v>0.16767376278693399</v>
      </c>
      <c r="P404" s="17">
        <v>0.200512346328791</v>
      </c>
      <c r="Q404" s="17">
        <v>0.12666788043213401</v>
      </c>
      <c r="R404" s="17">
        <v>0.190443018153785</v>
      </c>
      <c r="S404" s="17"/>
      <c r="T404" s="17">
        <v>0.22700577056511401</v>
      </c>
      <c r="U404" s="17">
        <v>0.131701024593362</v>
      </c>
    </row>
    <row r="405" spans="2:21" x14ac:dyDescent="0.5">
      <c r="B405" t="s">
        <v>82</v>
      </c>
      <c r="C405" s="17">
        <v>0.28402345395508299</v>
      </c>
      <c r="D405" s="17">
        <v>0.309668379808549</v>
      </c>
      <c r="E405" s="17">
        <v>0.25852079381773002</v>
      </c>
      <c r="F405" s="17"/>
      <c r="G405" s="17">
        <v>0.46689620245444902</v>
      </c>
      <c r="H405" s="17">
        <v>0.35548309051455201</v>
      </c>
      <c r="I405" s="17">
        <v>0.38644850182597101</v>
      </c>
      <c r="J405" s="17">
        <v>0.32689645587647198</v>
      </c>
      <c r="K405" s="17">
        <v>0.24111753732854699</v>
      </c>
      <c r="L405" s="17">
        <v>0.140008486287618</v>
      </c>
      <c r="M405" s="17"/>
      <c r="N405" s="17">
        <v>0.30670021694993699</v>
      </c>
      <c r="O405" s="17">
        <v>0.26250791901635501</v>
      </c>
      <c r="P405" s="17">
        <v>0.25863242642783901</v>
      </c>
      <c r="Q405" s="17">
        <v>0.27205733659673498</v>
      </c>
      <c r="R405" s="17">
        <v>0.33837593293388601</v>
      </c>
      <c r="S405" s="17"/>
      <c r="T405" s="17">
        <v>0.30656019915452898</v>
      </c>
      <c r="U405" s="17">
        <v>0.27834711663552197</v>
      </c>
    </row>
    <row r="406" spans="2:21" x14ac:dyDescent="0.5">
      <c r="B406" t="s">
        <v>176</v>
      </c>
      <c r="C406" s="17">
        <v>0.24008214799528299</v>
      </c>
      <c r="D406" s="17">
        <v>0.24318289028114801</v>
      </c>
      <c r="E406" s="17">
        <v>0.236977195090776</v>
      </c>
      <c r="F406" s="17"/>
      <c r="G406" s="17">
        <v>0.17780645058869901</v>
      </c>
      <c r="H406" s="17">
        <v>0.23642185555619499</v>
      </c>
      <c r="I406" s="17">
        <v>0.20513552338962199</v>
      </c>
      <c r="J406" s="17">
        <v>0.20294072046303099</v>
      </c>
      <c r="K406" s="17">
        <v>0.25803768098227198</v>
      </c>
      <c r="L406" s="17">
        <v>0.29309311202546701</v>
      </c>
      <c r="M406" s="17"/>
      <c r="N406" s="17">
        <v>0.192889833195247</v>
      </c>
      <c r="O406" s="17">
        <v>0.29429596059176699</v>
      </c>
      <c r="P406" s="17">
        <v>0.26835065619715698</v>
      </c>
      <c r="Q406" s="17">
        <v>0.216404748688801</v>
      </c>
      <c r="R406" s="17">
        <v>0.257885574845299</v>
      </c>
      <c r="S406" s="17"/>
      <c r="T406" s="17">
        <v>0.19038501622481099</v>
      </c>
      <c r="U406" s="17">
        <v>0.252599380685602</v>
      </c>
    </row>
    <row r="407" spans="2:21" x14ac:dyDescent="0.5">
      <c r="B407" t="s">
        <v>84</v>
      </c>
      <c r="C407" s="17">
        <v>0.11935707798195801</v>
      </c>
      <c r="D407" s="17">
        <v>0.129045727225513</v>
      </c>
      <c r="E407" s="17">
        <v>0.11127343307105</v>
      </c>
      <c r="F407" s="17"/>
      <c r="G407" s="17">
        <v>1.1633756158394799E-2</v>
      </c>
      <c r="H407" s="17">
        <v>7.5618222598388393E-2</v>
      </c>
      <c r="I407" s="17">
        <v>0.110982918432752</v>
      </c>
      <c r="J407" s="17">
        <v>0.12702736224943401</v>
      </c>
      <c r="K407" s="17">
        <v>0.110586799492792</v>
      </c>
      <c r="L407" s="17">
        <v>0.17594527550291</v>
      </c>
      <c r="M407" s="17"/>
      <c r="N407" s="17">
        <v>0.11728755876354</v>
      </c>
      <c r="O407" s="17">
        <v>0.12817381376586701</v>
      </c>
      <c r="P407" s="17">
        <v>0.106085093094717</v>
      </c>
      <c r="Q407" s="17">
        <v>0.12819627363392899</v>
      </c>
      <c r="R407" s="17">
        <v>0.114086973128552</v>
      </c>
      <c r="S407" s="17"/>
      <c r="T407" s="17">
        <v>0.130906325945742</v>
      </c>
      <c r="U407" s="17">
        <v>0.11644816515317501</v>
      </c>
    </row>
    <row r="408" spans="2:21" x14ac:dyDescent="0.5">
      <c r="B408" t="s">
        <v>85</v>
      </c>
      <c r="C408" s="17">
        <v>0.11897959307049701</v>
      </c>
      <c r="D408" s="17">
        <v>7.9075455182995594E-2</v>
      </c>
      <c r="E408" s="17">
        <v>0.15705213702120099</v>
      </c>
      <c r="F408" s="17"/>
      <c r="G408" s="17">
        <v>4.2082495429443603E-2</v>
      </c>
      <c r="H408" s="17">
        <v>1.50587730769357E-2</v>
      </c>
      <c r="I408" s="17">
        <v>5.4940328776135597E-2</v>
      </c>
      <c r="J408" s="17">
        <v>0.11322927300694299</v>
      </c>
      <c r="K408" s="17">
        <v>0.185806977430549</v>
      </c>
      <c r="L408" s="17">
        <v>0.18510298503200101</v>
      </c>
      <c r="M408" s="17"/>
      <c r="N408" s="17">
        <v>0.151257992603584</v>
      </c>
      <c r="O408" s="17">
        <v>7.7375047455242499E-2</v>
      </c>
      <c r="P408" s="17">
        <v>0.10324433055526901</v>
      </c>
      <c r="Q408" s="17">
        <v>0.15668490471782501</v>
      </c>
      <c r="R408" s="17">
        <v>6.2728923063003594E-2</v>
      </c>
      <c r="S408" s="17"/>
      <c r="T408" s="17">
        <v>9.9578219738336901E-2</v>
      </c>
      <c r="U408" s="17">
        <v>0.123866223261391</v>
      </c>
    </row>
    <row r="409" spans="2:21" x14ac:dyDescent="0.5">
      <c r="B409" t="s">
        <v>65</v>
      </c>
      <c r="C409" s="17">
        <v>8.6681843154518906E-2</v>
      </c>
      <c r="D409" s="17">
        <v>5.8517812029435103E-2</v>
      </c>
      <c r="E409" s="17">
        <v>0.11357433660427201</v>
      </c>
      <c r="F409" s="17"/>
      <c r="G409" s="17">
        <v>0</v>
      </c>
      <c r="H409" s="17">
        <v>2.0576887922276601E-2</v>
      </c>
      <c r="I409" s="17">
        <v>4.7716503978383999E-2</v>
      </c>
      <c r="J409" s="17">
        <v>5.2146572762696998E-2</v>
      </c>
      <c r="K409" s="17">
        <v>0.12531895123079301</v>
      </c>
      <c r="L409" s="17">
        <v>0.16250470742718601</v>
      </c>
      <c r="M409" s="17"/>
      <c r="N409" s="17">
        <v>0.12511597909934499</v>
      </c>
      <c r="O409" s="17">
        <v>6.9973496383834002E-2</v>
      </c>
      <c r="P409" s="17">
        <v>6.3175147396226594E-2</v>
      </c>
      <c r="Q409" s="17">
        <v>9.9988855930574994E-2</v>
      </c>
      <c r="R409" s="17">
        <v>3.6479577875475601E-2</v>
      </c>
      <c r="S409" s="17"/>
      <c r="T409" s="17">
        <v>4.5564468371467701E-2</v>
      </c>
      <c r="U409" s="17">
        <v>9.7038089670948194E-2</v>
      </c>
    </row>
    <row r="410" spans="2:21" x14ac:dyDescent="0.5">
      <c r="B410" t="s">
        <v>86</v>
      </c>
      <c r="C410" s="17">
        <v>0.43489933779774198</v>
      </c>
      <c r="D410" s="17">
        <v>0.49017811528090799</v>
      </c>
      <c r="E410" s="17">
        <v>0.38112289821270101</v>
      </c>
      <c r="F410" s="17"/>
      <c r="G410" s="17">
        <v>0.76847729782346297</v>
      </c>
      <c r="H410" s="17">
        <v>0.65232426084620398</v>
      </c>
      <c r="I410" s="17">
        <v>0.58122472542310599</v>
      </c>
      <c r="J410" s="17">
        <v>0.50465607151789504</v>
      </c>
      <c r="K410" s="17">
        <v>0.320249590863594</v>
      </c>
      <c r="L410" s="17">
        <v>0.183353920012436</v>
      </c>
      <c r="M410" s="17"/>
      <c r="N410" s="17">
        <v>0.41344863633828299</v>
      </c>
      <c r="O410" s="17">
        <v>0.43018168180328897</v>
      </c>
      <c r="P410" s="17">
        <v>0.45914477275663002</v>
      </c>
      <c r="Q410" s="17">
        <v>0.39872521702886898</v>
      </c>
      <c r="R410" s="17">
        <v>0.52881895108766996</v>
      </c>
      <c r="S410" s="17"/>
      <c r="T410" s="17">
        <v>0.53356596971964299</v>
      </c>
      <c r="U410" s="17">
        <v>0.410048141228884</v>
      </c>
    </row>
    <row r="411" spans="2:21" x14ac:dyDescent="0.5">
      <c r="B411" t="s">
        <v>87</v>
      </c>
      <c r="C411" s="17">
        <v>0.23833667105245601</v>
      </c>
      <c r="D411" s="17">
        <v>0.20812118240850899</v>
      </c>
      <c r="E411" s="17">
        <v>0.268325570092251</v>
      </c>
      <c r="F411" s="17"/>
      <c r="G411" s="17">
        <v>5.3716251587838403E-2</v>
      </c>
      <c r="H411" s="17">
        <v>9.0676995675324099E-2</v>
      </c>
      <c r="I411" s="17">
        <v>0.16592324720888799</v>
      </c>
      <c r="J411" s="17">
        <v>0.240256635256377</v>
      </c>
      <c r="K411" s="17">
        <v>0.29639377692334201</v>
      </c>
      <c r="L411" s="17">
        <v>0.36104826053491101</v>
      </c>
      <c r="M411" s="17"/>
      <c r="N411" s="17">
        <v>0.26854555136712399</v>
      </c>
      <c r="O411" s="17">
        <v>0.20554886122110999</v>
      </c>
      <c r="P411" s="17">
        <v>0.209329423649986</v>
      </c>
      <c r="Q411" s="17">
        <v>0.28488117835175503</v>
      </c>
      <c r="R411" s="17">
        <v>0.17681589619155499</v>
      </c>
      <c r="S411" s="17"/>
      <c r="T411" s="17">
        <v>0.230484545684079</v>
      </c>
      <c r="U411" s="17">
        <v>0.24031438841456601</v>
      </c>
    </row>
    <row r="412" spans="2:21" x14ac:dyDescent="0.5">
      <c r="B412" t="s">
        <v>88</v>
      </c>
      <c r="C412" s="17">
        <v>0.196562666745286</v>
      </c>
      <c r="D412" s="17">
        <v>0.28205693287240002</v>
      </c>
      <c r="E412" s="17">
        <v>0.11279732812045</v>
      </c>
      <c r="F412" s="17"/>
      <c r="G412" s="17">
        <v>0.71476104623562497</v>
      </c>
      <c r="H412" s="17">
        <v>0.56164726517088004</v>
      </c>
      <c r="I412" s="17">
        <v>0.41530147821421798</v>
      </c>
      <c r="J412" s="17">
        <v>0.26439943626151702</v>
      </c>
      <c r="K412" s="17">
        <v>2.3855813940251901E-2</v>
      </c>
      <c r="L412" s="17">
        <v>-0.17769434052247501</v>
      </c>
      <c r="M412" s="17"/>
      <c r="N412" s="17">
        <v>0.144903084971159</v>
      </c>
      <c r="O412" s="17">
        <v>0.22463282058218001</v>
      </c>
      <c r="P412" s="17">
        <v>0.24981534910664399</v>
      </c>
      <c r="Q412" s="17">
        <v>0.113844038677115</v>
      </c>
      <c r="R412" s="17">
        <v>0.352003054896115</v>
      </c>
      <c r="S412" s="17"/>
      <c r="T412" s="17">
        <v>0.30308142403556398</v>
      </c>
      <c r="U412" s="17">
        <v>0.16973375281431799</v>
      </c>
    </row>
    <row r="413" spans="2:21" x14ac:dyDescent="0.5">
      <c r="C413" s="17"/>
      <c r="D413" s="17"/>
      <c r="E413" s="17"/>
      <c r="F413" s="17"/>
      <c r="G413" s="17"/>
      <c r="H413" s="17"/>
      <c r="I413" s="17"/>
      <c r="J413" s="17"/>
      <c r="K413" s="17"/>
      <c r="L413" s="17"/>
      <c r="M413" s="17"/>
      <c r="N413" s="17"/>
      <c r="O413" s="17"/>
      <c r="P413" s="17"/>
      <c r="Q413" s="17"/>
      <c r="R413" s="17"/>
      <c r="S413" s="17"/>
      <c r="T413" s="17"/>
      <c r="U413" s="17"/>
    </row>
    <row r="414" spans="2:21" x14ac:dyDescent="0.5">
      <c r="B414" s="6" t="s">
        <v>194</v>
      </c>
      <c r="C414" s="17"/>
      <c r="D414" s="17"/>
      <c r="E414" s="17"/>
      <c r="F414" s="17"/>
      <c r="G414" s="17"/>
      <c r="H414" s="17"/>
      <c r="I414" s="17"/>
      <c r="J414" s="17"/>
      <c r="K414" s="17"/>
      <c r="L414" s="17"/>
      <c r="M414" s="17"/>
      <c r="N414" s="17"/>
      <c r="O414" s="17"/>
      <c r="P414" s="17"/>
      <c r="Q414" s="17"/>
      <c r="R414" s="17"/>
      <c r="S414" s="17"/>
      <c r="T414" s="17"/>
      <c r="U414" s="17"/>
    </row>
    <row r="415" spans="2:21" x14ac:dyDescent="0.5">
      <c r="B415" s="24" t="s">
        <v>46</v>
      </c>
      <c r="C415" s="17"/>
      <c r="D415" s="17"/>
      <c r="E415" s="17"/>
      <c r="F415" s="17"/>
      <c r="G415" s="17"/>
      <c r="H415" s="17"/>
      <c r="I415" s="17"/>
      <c r="J415" s="17"/>
      <c r="K415" s="17"/>
      <c r="L415" s="17"/>
      <c r="M415" s="17"/>
      <c r="N415" s="17"/>
      <c r="O415" s="17"/>
      <c r="P415" s="17"/>
      <c r="Q415" s="17"/>
      <c r="R415" s="17"/>
      <c r="S415" s="17"/>
      <c r="T415" s="17"/>
      <c r="U415" s="17"/>
    </row>
    <row r="416" spans="2:21" x14ac:dyDescent="0.5">
      <c r="B416" t="s">
        <v>81</v>
      </c>
      <c r="C416" s="17">
        <v>8.4580187305931795E-2</v>
      </c>
      <c r="D416" s="17">
        <v>9.6622043403801594E-2</v>
      </c>
      <c r="E416" s="17">
        <v>7.4034069356016002E-2</v>
      </c>
      <c r="F416" s="17"/>
      <c r="G416" s="17">
        <v>0.12682279932073201</v>
      </c>
      <c r="H416" s="17">
        <v>0.15052788776776599</v>
      </c>
      <c r="I416" s="17">
        <v>0.106741465947187</v>
      </c>
      <c r="J416" s="17">
        <v>0.115848351706688</v>
      </c>
      <c r="K416" s="17">
        <v>4.9466291141933003E-2</v>
      </c>
      <c r="L416" s="17">
        <v>3.1111595718878102E-2</v>
      </c>
      <c r="M416" s="17"/>
      <c r="N416" s="17">
        <v>6.0951881452406903E-2</v>
      </c>
      <c r="O416" s="17">
        <v>0.112728071895902</v>
      </c>
      <c r="P416" s="17">
        <v>0.109758239183709</v>
      </c>
      <c r="Q416" s="17">
        <v>6.7754318612961398E-2</v>
      </c>
      <c r="R416" s="17">
        <v>8.2134249106471102E-2</v>
      </c>
      <c r="S416" s="17"/>
      <c r="T416" s="17">
        <v>0.15244294351360799</v>
      </c>
      <c r="U416" s="17">
        <v>6.7487572899509504E-2</v>
      </c>
    </row>
    <row r="417" spans="2:21" x14ac:dyDescent="0.5">
      <c r="B417" t="s">
        <v>82</v>
      </c>
      <c r="C417" s="17">
        <v>0.21523281702426</v>
      </c>
      <c r="D417" s="17">
        <v>0.230600192039874</v>
      </c>
      <c r="E417" s="17">
        <v>0.20074146369624599</v>
      </c>
      <c r="F417" s="17"/>
      <c r="G417" s="17">
        <v>0.27805665794443402</v>
      </c>
      <c r="H417" s="17">
        <v>0.332808664776999</v>
      </c>
      <c r="I417" s="17">
        <v>0.23115659371427499</v>
      </c>
      <c r="J417" s="17">
        <v>0.26599993019276102</v>
      </c>
      <c r="K417" s="17">
        <v>0.179420453127418</v>
      </c>
      <c r="L417" s="17">
        <v>0.12286817356540999</v>
      </c>
      <c r="M417" s="17"/>
      <c r="N417" s="17">
        <v>0.21151560819462101</v>
      </c>
      <c r="O417" s="17">
        <v>0.249852348487868</v>
      </c>
      <c r="P417" s="17">
        <v>0.16576652153948701</v>
      </c>
      <c r="Q417" s="17">
        <v>0.196566568910652</v>
      </c>
      <c r="R417" s="17">
        <v>0.29205537618085198</v>
      </c>
      <c r="S417" s="17"/>
      <c r="T417" s="17">
        <v>0.30553453890092702</v>
      </c>
      <c r="U417" s="17">
        <v>0.19248849306031099</v>
      </c>
    </row>
    <row r="418" spans="2:21" x14ac:dyDescent="0.5">
      <c r="B418" t="s">
        <v>176</v>
      </c>
      <c r="C418" s="17">
        <v>0.23362991010022299</v>
      </c>
      <c r="D418" s="17">
        <v>0.27066345065000402</v>
      </c>
      <c r="E418" s="17">
        <v>0.19911647813490399</v>
      </c>
      <c r="F418" s="17"/>
      <c r="G418" s="17">
        <v>0.31993278045245499</v>
      </c>
      <c r="H418" s="17">
        <v>0.20082386955943299</v>
      </c>
      <c r="I418" s="17">
        <v>0.21864894312403599</v>
      </c>
      <c r="J418" s="17">
        <v>0.21651448923638</v>
      </c>
      <c r="K418" s="17">
        <v>0.25832805372316697</v>
      </c>
      <c r="L418" s="17">
        <v>0.22692229860722299</v>
      </c>
      <c r="M418" s="17"/>
      <c r="N418" s="17">
        <v>0.20140785129498701</v>
      </c>
      <c r="O418" s="17">
        <v>0.25034341253630799</v>
      </c>
      <c r="P418" s="17">
        <v>0.26697847334032299</v>
      </c>
      <c r="Q418" s="17">
        <v>0.24217626892854199</v>
      </c>
      <c r="R418" s="17">
        <v>0.20419281183983101</v>
      </c>
      <c r="S418" s="17"/>
      <c r="T418" s="17">
        <v>0.19474863592897401</v>
      </c>
      <c r="U418" s="17">
        <v>0.24342294923063801</v>
      </c>
    </row>
    <row r="419" spans="2:21" x14ac:dyDescent="0.5">
      <c r="B419" t="s">
        <v>84</v>
      </c>
      <c r="C419" s="17">
        <v>0.170783903150768</v>
      </c>
      <c r="D419" s="17">
        <v>0.16713451666819201</v>
      </c>
      <c r="E419" s="17">
        <v>0.17341933285438599</v>
      </c>
      <c r="F419" s="17"/>
      <c r="G419" s="17">
        <v>0.149305014573659</v>
      </c>
      <c r="H419" s="17">
        <v>0.124877659210965</v>
      </c>
      <c r="I419" s="17">
        <v>0.181611328039604</v>
      </c>
      <c r="J419" s="17">
        <v>0.17317358728256499</v>
      </c>
      <c r="K419" s="17">
        <v>0.17451349637158101</v>
      </c>
      <c r="L419" s="17">
        <v>0.188081593249496</v>
      </c>
      <c r="M419" s="17"/>
      <c r="N419" s="17">
        <v>0.19412681323306899</v>
      </c>
      <c r="O419" s="17">
        <v>0.17373429454222999</v>
      </c>
      <c r="P419" s="17">
        <v>0.187124579270286</v>
      </c>
      <c r="Q419" s="17">
        <v>0.143289410526689</v>
      </c>
      <c r="R419" s="17">
        <v>0.136420876265261</v>
      </c>
      <c r="S419" s="17"/>
      <c r="T419" s="17">
        <v>0.120320432359921</v>
      </c>
      <c r="U419" s="17">
        <v>0.183494153898588</v>
      </c>
    </row>
    <row r="420" spans="2:21" x14ac:dyDescent="0.5">
      <c r="B420" t="s">
        <v>85</v>
      </c>
      <c r="C420" s="17">
        <v>0.135581556701759</v>
      </c>
      <c r="D420" s="17">
        <v>0.103406277011141</v>
      </c>
      <c r="E420" s="17">
        <v>0.164606548720556</v>
      </c>
      <c r="F420" s="17"/>
      <c r="G420" s="17">
        <v>6.6873774452823997E-2</v>
      </c>
      <c r="H420" s="17">
        <v>0.102949209017256</v>
      </c>
      <c r="I420" s="17">
        <v>0.10497725563051701</v>
      </c>
      <c r="J420" s="17">
        <v>0.11539708681753801</v>
      </c>
      <c r="K420" s="17">
        <v>0.15041587714454099</v>
      </c>
      <c r="L420" s="17">
        <v>0.191644985390728</v>
      </c>
      <c r="M420" s="17"/>
      <c r="N420" s="17">
        <v>0.126013452452193</v>
      </c>
      <c r="O420" s="17">
        <v>9.0713058734242E-2</v>
      </c>
      <c r="P420" s="17">
        <v>0.15026434289999799</v>
      </c>
      <c r="Q420" s="17">
        <v>0.16443445571351001</v>
      </c>
      <c r="R420" s="17">
        <v>0.151751786181236</v>
      </c>
      <c r="S420" s="17"/>
      <c r="T420" s="17">
        <v>0.13207913910607499</v>
      </c>
      <c r="U420" s="17">
        <v>0.13646371175703101</v>
      </c>
    </row>
    <row r="421" spans="2:21" x14ac:dyDescent="0.5">
      <c r="B421" t="s">
        <v>65</v>
      </c>
      <c r="C421" s="17">
        <v>0.160191625717058</v>
      </c>
      <c r="D421" s="17">
        <v>0.13157352022698701</v>
      </c>
      <c r="E421" s="17">
        <v>0.18808210723789301</v>
      </c>
      <c r="F421" s="17"/>
      <c r="G421" s="17">
        <v>5.9008973255896303E-2</v>
      </c>
      <c r="H421" s="17">
        <v>8.8012709667581804E-2</v>
      </c>
      <c r="I421" s="17">
        <v>0.15686441354438199</v>
      </c>
      <c r="J421" s="17">
        <v>0.113066554764068</v>
      </c>
      <c r="K421" s="17">
        <v>0.18785582849136001</v>
      </c>
      <c r="L421" s="17">
        <v>0.23937135346826499</v>
      </c>
      <c r="M421" s="17"/>
      <c r="N421" s="17">
        <v>0.20598439337272301</v>
      </c>
      <c r="O421" s="17">
        <v>0.122628813803451</v>
      </c>
      <c r="P421" s="17">
        <v>0.120107843766197</v>
      </c>
      <c r="Q421" s="17">
        <v>0.185778977307647</v>
      </c>
      <c r="R421" s="17">
        <v>0.13344490042634799</v>
      </c>
      <c r="S421" s="17"/>
      <c r="T421" s="17">
        <v>9.4874310190493902E-2</v>
      </c>
      <c r="U421" s="17">
        <v>0.176643119153924</v>
      </c>
    </row>
    <row r="422" spans="2:21" x14ac:dyDescent="0.5">
      <c r="B422" t="s">
        <v>86</v>
      </c>
      <c r="C422" s="17">
        <v>0.29981300433019098</v>
      </c>
      <c r="D422" s="17">
        <v>0.32722223544367601</v>
      </c>
      <c r="E422" s="17">
        <v>0.27477553305226199</v>
      </c>
      <c r="F422" s="17"/>
      <c r="G422" s="17">
        <v>0.404879457265166</v>
      </c>
      <c r="H422" s="17">
        <v>0.48333655254476499</v>
      </c>
      <c r="I422" s="17">
        <v>0.33789805966146103</v>
      </c>
      <c r="J422" s="17">
        <v>0.38184828189945003</v>
      </c>
      <c r="K422" s="17">
        <v>0.22888674426935099</v>
      </c>
      <c r="L422" s="17">
        <v>0.153979769284288</v>
      </c>
      <c r="M422" s="17"/>
      <c r="N422" s="17">
        <v>0.27246748964702799</v>
      </c>
      <c r="O422" s="17">
        <v>0.36258042038376898</v>
      </c>
      <c r="P422" s="17">
        <v>0.27552476072319598</v>
      </c>
      <c r="Q422" s="17">
        <v>0.26432088752361299</v>
      </c>
      <c r="R422" s="17">
        <v>0.37418962528732402</v>
      </c>
      <c r="S422" s="17"/>
      <c r="T422" s="17">
        <v>0.45797748241453501</v>
      </c>
      <c r="U422" s="17">
        <v>0.25997606595982098</v>
      </c>
    </row>
    <row r="423" spans="2:21" x14ac:dyDescent="0.5">
      <c r="B423" t="s">
        <v>87</v>
      </c>
      <c r="C423" s="17">
        <v>0.306365459852527</v>
      </c>
      <c r="D423" s="17">
        <v>0.27054079367933398</v>
      </c>
      <c r="E423" s="17">
        <v>0.33802588157494101</v>
      </c>
      <c r="F423" s="17"/>
      <c r="G423" s="17">
        <v>0.21617878902648299</v>
      </c>
      <c r="H423" s="17">
        <v>0.22782686822821999</v>
      </c>
      <c r="I423" s="17">
        <v>0.28658858367012102</v>
      </c>
      <c r="J423" s="17">
        <v>0.28857067410010301</v>
      </c>
      <c r="K423" s="17">
        <v>0.324929373516122</v>
      </c>
      <c r="L423" s="17">
        <v>0.37972657864022402</v>
      </c>
      <c r="M423" s="17"/>
      <c r="N423" s="17">
        <v>0.32014026568526199</v>
      </c>
      <c r="O423" s="17">
        <v>0.26444735327647201</v>
      </c>
      <c r="P423" s="17">
        <v>0.33738892217028399</v>
      </c>
      <c r="Q423" s="17">
        <v>0.30772386624019799</v>
      </c>
      <c r="R423" s="17">
        <v>0.28817266244649697</v>
      </c>
      <c r="S423" s="17"/>
      <c r="T423" s="17">
        <v>0.25239957146599701</v>
      </c>
      <c r="U423" s="17">
        <v>0.31995786565561801</v>
      </c>
    </row>
    <row r="424" spans="2:21" x14ac:dyDescent="0.5">
      <c r="B424" t="s">
        <v>88</v>
      </c>
      <c r="C424" s="17">
        <v>-6.5524555223358504E-3</v>
      </c>
      <c r="D424" s="17">
        <v>5.6681441764342401E-2</v>
      </c>
      <c r="E424" s="17">
        <v>-6.3250348522678704E-2</v>
      </c>
      <c r="F424" s="17"/>
      <c r="G424" s="17">
        <v>0.18870066823868301</v>
      </c>
      <c r="H424" s="17">
        <v>0.25550968431654503</v>
      </c>
      <c r="I424" s="17">
        <v>5.1309475991340399E-2</v>
      </c>
      <c r="J424" s="17">
        <v>9.3277607799347198E-2</v>
      </c>
      <c r="K424" s="17">
        <v>-9.6042629246771094E-2</v>
      </c>
      <c r="L424" s="17">
        <v>-0.225746809355936</v>
      </c>
      <c r="M424" s="17"/>
      <c r="N424" s="17">
        <v>-4.7672776038234298E-2</v>
      </c>
      <c r="O424" s="17">
        <v>9.8133067107297897E-2</v>
      </c>
      <c r="P424" s="17">
        <v>-6.1864161447087403E-2</v>
      </c>
      <c r="Q424" s="17">
        <v>-4.3402978716584897E-2</v>
      </c>
      <c r="R424" s="17">
        <v>8.6016962840826799E-2</v>
      </c>
      <c r="S424" s="17"/>
      <c r="T424" s="17">
        <v>0.205577910948538</v>
      </c>
      <c r="U424" s="17">
        <v>-5.9981799695797797E-2</v>
      </c>
    </row>
    <row r="425" spans="2:21" x14ac:dyDescent="0.5">
      <c r="C425" s="17"/>
      <c r="D425" s="17"/>
      <c r="E425" s="17"/>
      <c r="F425" s="17"/>
      <c r="G425" s="17"/>
      <c r="H425" s="17"/>
      <c r="I425" s="17"/>
      <c r="J425" s="17"/>
      <c r="K425" s="17"/>
      <c r="L425" s="17"/>
      <c r="M425" s="17"/>
      <c r="N425" s="17"/>
      <c r="O425" s="17"/>
      <c r="P425" s="17"/>
      <c r="Q425" s="17"/>
      <c r="R425" s="17"/>
      <c r="S425" s="17"/>
      <c r="T425" s="17"/>
      <c r="U425" s="17"/>
    </row>
    <row r="426" spans="2:21" x14ac:dyDescent="0.5">
      <c r="B426" s="6" t="s">
        <v>221</v>
      </c>
      <c r="C426" s="17"/>
      <c r="D426" s="17"/>
      <c r="E426" s="17"/>
      <c r="F426" s="17"/>
      <c r="G426" s="17"/>
      <c r="H426" s="17"/>
      <c r="I426" s="17"/>
      <c r="J426" s="17"/>
      <c r="K426" s="17"/>
      <c r="L426" s="17"/>
      <c r="M426" s="17"/>
      <c r="N426" s="17"/>
      <c r="O426" s="17"/>
      <c r="P426" s="17"/>
      <c r="Q426" s="17"/>
      <c r="R426" s="17"/>
      <c r="S426" s="17"/>
      <c r="T426" s="17"/>
      <c r="U426" s="17"/>
    </row>
    <row r="427" spans="2:21" x14ac:dyDescent="0.5">
      <c r="B427" s="24" t="s">
        <v>46</v>
      </c>
      <c r="C427" s="17"/>
      <c r="D427" s="17"/>
      <c r="E427" s="17"/>
      <c r="F427" s="17"/>
      <c r="G427" s="17"/>
      <c r="H427" s="17"/>
      <c r="I427" s="17"/>
      <c r="J427" s="17"/>
      <c r="K427" s="17"/>
      <c r="L427" s="17"/>
      <c r="M427" s="17"/>
      <c r="N427" s="17"/>
      <c r="O427" s="17"/>
      <c r="P427" s="17"/>
      <c r="Q427" s="17"/>
      <c r="R427" s="17"/>
      <c r="S427" s="17"/>
      <c r="T427" s="17"/>
      <c r="U427" s="17"/>
    </row>
    <row r="428" spans="2:21" x14ac:dyDescent="0.5">
      <c r="B428" t="s">
        <v>217</v>
      </c>
      <c r="C428" s="17">
        <v>0.19557182138217399</v>
      </c>
      <c r="D428" s="17">
        <v>0.155448758102011</v>
      </c>
      <c r="E428" s="17">
        <v>0.23444761132082301</v>
      </c>
      <c r="F428" s="17"/>
      <c r="G428" s="17">
        <v>7.9260531295613695E-2</v>
      </c>
      <c r="H428" s="17">
        <v>9.0999384661253402E-2</v>
      </c>
      <c r="I428" s="17">
        <v>0.15624378658320001</v>
      </c>
      <c r="J428" s="17">
        <v>0.135326724520824</v>
      </c>
      <c r="K428" s="17">
        <v>0.240293388528072</v>
      </c>
      <c r="L428" s="17">
        <v>0.31144756278866997</v>
      </c>
      <c r="M428" s="17"/>
      <c r="N428" s="17">
        <v>0.20337154880869299</v>
      </c>
      <c r="O428" s="17">
        <v>0.16269162643801699</v>
      </c>
      <c r="P428" s="17">
        <v>0.20589892423102499</v>
      </c>
      <c r="Q428" s="17">
        <v>0.212480108651495</v>
      </c>
      <c r="R428" s="17">
        <v>0.18065073166253301</v>
      </c>
      <c r="S428" s="17"/>
      <c r="T428" s="17">
        <v>0.112115743085052</v>
      </c>
      <c r="U428" s="17">
        <v>0.21659193087845599</v>
      </c>
    </row>
    <row r="429" spans="2:21" x14ac:dyDescent="0.5">
      <c r="B429" t="s">
        <v>218</v>
      </c>
      <c r="C429" s="17">
        <v>0.77006850611176103</v>
      </c>
      <c r="D429" s="17">
        <v>0.82432023336578597</v>
      </c>
      <c r="E429" s="17">
        <v>0.71777334599202303</v>
      </c>
      <c r="F429" s="17"/>
      <c r="G429" s="17">
        <v>0.91379103495799097</v>
      </c>
      <c r="H429" s="17">
        <v>0.88647704060285204</v>
      </c>
      <c r="I429" s="17">
        <v>0.79241234828023399</v>
      </c>
      <c r="J429" s="17">
        <v>0.83803761820770895</v>
      </c>
      <c r="K429" s="17">
        <v>0.70451576767167501</v>
      </c>
      <c r="L429" s="17">
        <v>0.65766120694757901</v>
      </c>
      <c r="M429" s="17"/>
      <c r="N429" s="17">
        <v>0.75668216679057099</v>
      </c>
      <c r="O429" s="17">
        <v>0.79782093591428904</v>
      </c>
      <c r="P429" s="17">
        <v>0.755112946043902</v>
      </c>
      <c r="Q429" s="17">
        <v>0.75715842239780795</v>
      </c>
      <c r="R429" s="17">
        <v>0.80793642079484196</v>
      </c>
      <c r="S429" s="17"/>
      <c r="T429" s="17">
        <v>0.87226241118894998</v>
      </c>
      <c r="U429" s="17">
        <v>0.74432889410977598</v>
      </c>
    </row>
    <row r="430" spans="2:21" x14ac:dyDescent="0.5">
      <c r="B430" t="s">
        <v>219</v>
      </c>
      <c r="C430" s="17">
        <v>3.4359672506065003E-2</v>
      </c>
      <c r="D430" s="17">
        <v>2.02310085322027E-2</v>
      </c>
      <c r="E430" s="17">
        <v>4.7779042687154397E-2</v>
      </c>
      <c r="F430" s="17"/>
      <c r="G430" s="17">
        <v>6.9484337463951501E-3</v>
      </c>
      <c r="H430" s="17">
        <v>2.2523574735894201E-2</v>
      </c>
      <c r="I430" s="17">
        <v>5.1343865136566302E-2</v>
      </c>
      <c r="J430" s="17">
        <v>2.6635657271467401E-2</v>
      </c>
      <c r="K430" s="17">
        <v>5.5190843800253103E-2</v>
      </c>
      <c r="L430" s="17">
        <v>3.08912302637517E-2</v>
      </c>
      <c r="M430" s="17"/>
      <c r="N430" s="17">
        <v>3.9946284400735797E-2</v>
      </c>
      <c r="O430" s="17">
        <v>3.9487437647694502E-2</v>
      </c>
      <c r="P430" s="17">
        <v>3.8988129725073199E-2</v>
      </c>
      <c r="Q430" s="17">
        <v>3.0361468950697499E-2</v>
      </c>
      <c r="R430" s="17">
        <v>1.14128475426246E-2</v>
      </c>
      <c r="S430" s="17"/>
      <c r="T430" s="17">
        <v>1.56218457259974E-2</v>
      </c>
      <c r="U430" s="17">
        <v>3.9079175011767803E-2</v>
      </c>
    </row>
    <row r="431" spans="2:21" x14ac:dyDescent="0.5">
      <c r="C431" s="17"/>
      <c r="D431" s="17"/>
      <c r="E431" s="17"/>
      <c r="F431" s="17"/>
      <c r="G431" s="17"/>
      <c r="H431" s="17"/>
      <c r="I431" s="17"/>
      <c r="J431" s="17"/>
      <c r="K431" s="17"/>
      <c r="L431" s="17"/>
      <c r="M431" s="17"/>
      <c r="N431" s="17"/>
      <c r="O431" s="17"/>
      <c r="P431" s="17"/>
      <c r="Q431" s="17"/>
      <c r="R431" s="17"/>
      <c r="S431" s="17"/>
      <c r="T431" s="17"/>
      <c r="U431" s="17"/>
    </row>
    <row r="432" spans="2:21" x14ac:dyDescent="0.5">
      <c r="B432" s="6" t="s">
        <v>222</v>
      </c>
      <c r="C432" s="17"/>
      <c r="D432" s="17"/>
      <c r="E432" s="17"/>
      <c r="F432" s="17"/>
      <c r="G432" s="17"/>
      <c r="H432" s="17"/>
      <c r="I432" s="17"/>
      <c r="J432" s="17"/>
      <c r="K432" s="17"/>
      <c r="L432" s="17"/>
      <c r="M432" s="17"/>
      <c r="N432" s="17"/>
      <c r="O432" s="17"/>
      <c r="P432" s="17"/>
      <c r="Q432" s="17"/>
      <c r="R432" s="17"/>
      <c r="S432" s="17"/>
      <c r="T432" s="17"/>
      <c r="U432" s="17"/>
    </row>
    <row r="433" spans="2:21" x14ac:dyDescent="0.5">
      <c r="B433" s="24" t="s">
        <v>46</v>
      </c>
      <c r="C433" s="17"/>
      <c r="D433" s="17"/>
      <c r="E433" s="17"/>
      <c r="F433" s="17"/>
      <c r="G433" s="17"/>
      <c r="H433" s="17"/>
      <c r="I433" s="17"/>
      <c r="J433" s="17"/>
      <c r="K433" s="17"/>
      <c r="L433" s="17"/>
      <c r="M433" s="17"/>
      <c r="N433" s="17"/>
      <c r="O433" s="17"/>
      <c r="P433" s="17"/>
      <c r="Q433" s="17"/>
      <c r="R433" s="17"/>
      <c r="S433" s="17"/>
      <c r="T433" s="17"/>
      <c r="U433" s="17"/>
    </row>
    <row r="434" spans="2:21" x14ac:dyDescent="0.5">
      <c r="B434" t="s">
        <v>217</v>
      </c>
      <c r="C434" s="17">
        <v>0.30353418293500101</v>
      </c>
      <c r="D434" s="17">
        <v>0.28452005767734401</v>
      </c>
      <c r="E434" s="17">
        <v>0.32173499061820099</v>
      </c>
      <c r="F434" s="17"/>
      <c r="G434" s="17">
        <v>0.160923297002009</v>
      </c>
      <c r="H434" s="17">
        <v>0.189575114798408</v>
      </c>
      <c r="I434" s="17">
        <v>0.290095693759023</v>
      </c>
      <c r="J434" s="17">
        <v>0.25646018735384801</v>
      </c>
      <c r="K434" s="17">
        <v>0.26521558553215901</v>
      </c>
      <c r="L434" s="17">
        <v>0.46076126899540498</v>
      </c>
      <c r="M434" s="17"/>
      <c r="N434" s="17">
        <v>0.30068494602116003</v>
      </c>
      <c r="O434" s="17">
        <v>0.26143826403247</v>
      </c>
      <c r="P434" s="17">
        <v>0.31255459196319002</v>
      </c>
      <c r="Q434" s="17">
        <v>0.33391258139323599</v>
      </c>
      <c r="R434" s="17">
        <v>0.30523886802438699</v>
      </c>
      <c r="S434" s="17"/>
      <c r="T434" s="17">
        <v>0.21460691288828099</v>
      </c>
      <c r="U434" s="17">
        <v>0.325932323270958</v>
      </c>
    </row>
    <row r="435" spans="2:21" x14ac:dyDescent="0.5">
      <c r="B435" t="s">
        <v>218</v>
      </c>
      <c r="C435" s="17">
        <v>0.62905460661966395</v>
      </c>
      <c r="D435" s="17">
        <v>0.68164954225240804</v>
      </c>
      <c r="E435" s="17">
        <v>0.57907039541885996</v>
      </c>
      <c r="F435" s="17"/>
      <c r="G435" s="17">
        <v>0.77536157758054502</v>
      </c>
      <c r="H435" s="17">
        <v>0.74050753612715003</v>
      </c>
      <c r="I435" s="17">
        <v>0.65716886334147995</v>
      </c>
      <c r="J435" s="17">
        <v>0.67997682523434999</v>
      </c>
      <c r="K435" s="17">
        <v>0.64578024974748405</v>
      </c>
      <c r="L435" s="17">
        <v>0.47491094696873098</v>
      </c>
      <c r="M435" s="17"/>
      <c r="N435" s="17">
        <v>0.62914685141191196</v>
      </c>
      <c r="O435" s="17">
        <v>0.68589848883823501</v>
      </c>
      <c r="P435" s="17">
        <v>0.60482844177247896</v>
      </c>
      <c r="Q435" s="17">
        <v>0.59316363253969595</v>
      </c>
      <c r="R435" s="17">
        <v>0.647099413717653</v>
      </c>
      <c r="S435" s="17"/>
      <c r="T435" s="17">
        <v>0.75909981040048002</v>
      </c>
      <c r="U435" s="17">
        <v>0.59630007898409698</v>
      </c>
    </row>
    <row r="436" spans="2:21" x14ac:dyDescent="0.5">
      <c r="B436" t="s">
        <v>219</v>
      </c>
      <c r="C436" s="17">
        <v>6.7411210445335504E-2</v>
      </c>
      <c r="D436" s="17">
        <v>3.3830400070247402E-2</v>
      </c>
      <c r="E436" s="17">
        <v>9.9194613962938299E-2</v>
      </c>
      <c r="F436" s="17"/>
      <c r="G436" s="17">
        <v>6.3715125417446894E-2</v>
      </c>
      <c r="H436" s="17">
        <v>6.9917349074441901E-2</v>
      </c>
      <c r="I436" s="17">
        <v>5.27354428994962E-2</v>
      </c>
      <c r="J436" s="17">
        <v>6.35629874118014E-2</v>
      </c>
      <c r="K436" s="17">
        <v>8.9004164720357007E-2</v>
      </c>
      <c r="L436" s="17">
        <v>6.43277840358637E-2</v>
      </c>
      <c r="M436" s="17"/>
      <c r="N436" s="17">
        <v>7.0168202566928101E-2</v>
      </c>
      <c r="O436" s="17">
        <v>5.2663247129294898E-2</v>
      </c>
      <c r="P436" s="17">
        <v>8.2616966264330793E-2</v>
      </c>
      <c r="Q436" s="17">
        <v>7.2923786067067398E-2</v>
      </c>
      <c r="R436" s="17">
        <v>4.7661718257960603E-2</v>
      </c>
      <c r="S436" s="17"/>
      <c r="T436" s="17">
        <v>2.6293276711238999E-2</v>
      </c>
      <c r="U436" s="17">
        <v>7.7767597744945793E-2</v>
      </c>
    </row>
    <row r="437" spans="2:21" x14ac:dyDescent="0.5">
      <c r="C437" s="17"/>
      <c r="D437" s="17"/>
      <c r="E437" s="17"/>
      <c r="F437" s="17"/>
      <c r="G437" s="17"/>
      <c r="H437" s="17"/>
      <c r="I437" s="17"/>
      <c r="J437" s="17"/>
      <c r="K437" s="17"/>
      <c r="L437" s="17"/>
      <c r="M437" s="17"/>
      <c r="N437" s="17"/>
      <c r="O437" s="17"/>
      <c r="P437" s="17"/>
      <c r="Q437" s="17"/>
      <c r="R437" s="17"/>
      <c r="S437" s="17"/>
      <c r="T437" s="17"/>
      <c r="U437" s="17"/>
    </row>
    <row r="438" spans="2:21" x14ac:dyDescent="0.5">
      <c r="B438" s="6" t="s">
        <v>223</v>
      </c>
      <c r="C438" s="17"/>
      <c r="D438" s="17"/>
      <c r="E438" s="17"/>
      <c r="F438" s="17"/>
      <c r="G438" s="17"/>
      <c r="H438" s="17"/>
      <c r="I438" s="17"/>
      <c r="J438" s="17"/>
      <c r="K438" s="17"/>
      <c r="L438" s="17"/>
      <c r="M438" s="17"/>
      <c r="N438" s="17"/>
      <c r="O438" s="17"/>
      <c r="P438" s="17"/>
      <c r="Q438" s="17"/>
      <c r="R438" s="17"/>
      <c r="S438" s="17"/>
      <c r="T438" s="17"/>
      <c r="U438" s="17"/>
    </row>
    <row r="439" spans="2:21" x14ac:dyDescent="0.5">
      <c r="B439" s="24" t="s">
        <v>46</v>
      </c>
      <c r="C439" s="17"/>
      <c r="D439" s="17"/>
      <c r="E439" s="17"/>
      <c r="F439" s="17"/>
      <c r="G439" s="17"/>
      <c r="H439" s="17"/>
      <c r="I439" s="17"/>
      <c r="J439" s="17"/>
      <c r="K439" s="17"/>
      <c r="L439" s="17"/>
      <c r="M439" s="17"/>
      <c r="N439" s="17"/>
      <c r="O439" s="17"/>
      <c r="P439" s="17"/>
      <c r="Q439" s="17"/>
      <c r="R439" s="17"/>
      <c r="S439" s="17"/>
      <c r="T439" s="17"/>
      <c r="U439" s="17"/>
    </row>
    <row r="440" spans="2:21" x14ac:dyDescent="0.5">
      <c r="B440" t="s">
        <v>217</v>
      </c>
      <c r="C440" s="17">
        <v>0.30308739804366902</v>
      </c>
      <c r="D440" s="17">
        <v>0.30121840011181</v>
      </c>
      <c r="E440" s="17">
        <v>0.30334289807036702</v>
      </c>
      <c r="F440" s="17"/>
      <c r="G440" s="17">
        <v>0.36792422091079402</v>
      </c>
      <c r="H440" s="17">
        <v>0.261596178784746</v>
      </c>
      <c r="I440" s="17">
        <v>0.33611680981764103</v>
      </c>
      <c r="J440" s="17">
        <v>0.25728056645938102</v>
      </c>
      <c r="K440" s="17">
        <v>0.277768851969727</v>
      </c>
      <c r="L440" s="17">
        <v>0.33183913204286503</v>
      </c>
      <c r="M440" s="17"/>
      <c r="N440" s="17">
        <v>0.29119511830235301</v>
      </c>
      <c r="O440" s="17">
        <v>0.29296266774303398</v>
      </c>
      <c r="P440" s="17">
        <v>0.369156998357625</v>
      </c>
      <c r="Q440" s="17">
        <v>0.28438172506478798</v>
      </c>
      <c r="R440" s="17">
        <v>0.26981060900590098</v>
      </c>
      <c r="S440" s="17"/>
      <c r="T440" s="17">
        <v>0.219777200142942</v>
      </c>
      <c r="U440" s="17">
        <v>0.32407076459721901</v>
      </c>
    </row>
    <row r="441" spans="2:21" x14ac:dyDescent="0.5">
      <c r="B441" t="s">
        <v>218</v>
      </c>
      <c r="C441" s="17">
        <v>0.61692990172477802</v>
      </c>
      <c r="D441" s="17">
        <v>0.65056938271629905</v>
      </c>
      <c r="E441" s="17">
        <v>0.58647758874558997</v>
      </c>
      <c r="F441" s="17"/>
      <c r="G441" s="17">
        <v>0.580990125818729</v>
      </c>
      <c r="H441" s="17">
        <v>0.61974830212130705</v>
      </c>
      <c r="I441" s="17">
        <v>0.55402321381728703</v>
      </c>
      <c r="J441" s="17">
        <v>0.661165520162871</v>
      </c>
      <c r="K441" s="17">
        <v>0.65063618314231397</v>
      </c>
      <c r="L441" s="17">
        <v>0.60888369910308704</v>
      </c>
      <c r="M441" s="17"/>
      <c r="N441" s="17">
        <v>0.64536537044809095</v>
      </c>
      <c r="O441" s="17">
        <v>0.62183456352546296</v>
      </c>
      <c r="P441" s="17">
        <v>0.531930405426567</v>
      </c>
      <c r="Q441" s="17">
        <v>0.63393351079773197</v>
      </c>
      <c r="R441" s="17">
        <v>0.65688740281636804</v>
      </c>
      <c r="S441" s="17"/>
      <c r="T441" s="17">
        <v>0.74843695867570204</v>
      </c>
      <c r="U441" s="17">
        <v>0.58380717665733795</v>
      </c>
    </row>
    <row r="442" spans="2:21" x14ac:dyDescent="0.5">
      <c r="B442" t="s">
        <v>219</v>
      </c>
      <c r="C442" s="17">
        <v>7.9982700231552697E-2</v>
      </c>
      <c r="D442" s="17">
        <v>4.8212217171890497E-2</v>
      </c>
      <c r="E442" s="17">
        <v>0.110179513184043</v>
      </c>
      <c r="F442" s="17"/>
      <c r="G442" s="17">
        <v>5.1085653270477302E-2</v>
      </c>
      <c r="H442" s="17">
        <v>0.118655519093947</v>
      </c>
      <c r="I442" s="17">
        <v>0.109859976365072</v>
      </c>
      <c r="J442" s="17">
        <v>8.1553913377747894E-2</v>
      </c>
      <c r="K442" s="17">
        <v>7.1594964887959703E-2</v>
      </c>
      <c r="L442" s="17">
        <v>5.9277168854047602E-2</v>
      </c>
      <c r="M442" s="17"/>
      <c r="N442" s="17">
        <v>6.3439511249555894E-2</v>
      </c>
      <c r="O442" s="17">
        <v>8.5202768731502995E-2</v>
      </c>
      <c r="P442" s="17">
        <v>9.8912596215808099E-2</v>
      </c>
      <c r="Q442" s="17">
        <v>8.1684764137479798E-2</v>
      </c>
      <c r="R442" s="17">
        <v>7.33019881777313E-2</v>
      </c>
      <c r="S442" s="17"/>
      <c r="T442" s="17">
        <v>3.1785841181356099E-2</v>
      </c>
      <c r="U442" s="17">
        <v>9.2122058745442603E-2</v>
      </c>
    </row>
    <row r="443" spans="2:21" x14ac:dyDescent="0.5">
      <c r="C443" s="17"/>
      <c r="D443" s="17"/>
      <c r="E443" s="17"/>
      <c r="F443" s="17"/>
      <c r="G443" s="17"/>
      <c r="H443" s="17"/>
      <c r="I443" s="17"/>
      <c r="J443" s="17"/>
      <c r="K443" s="17"/>
      <c r="L443" s="17"/>
      <c r="M443" s="17"/>
      <c r="N443" s="17"/>
      <c r="O443" s="17"/>
      <c r="P443" s="17"/>
      <c r="Q443" s="17"/>
      <c r="R443" s="17"/>
      <c r="S443" s="17"/>
      <c r="T443" s="17"/>
      <c r="U443" s="17"/>
    </row>
    <row r="444" spans="2:21" x14ac:dyDescent="0.5">
      <c r="B444" s="6" t="s">
        <v>224</v>
      </c>
      <c r="C444" s="17"/>
      <c r="D444" s="17"/>
      <c r="E444" s="17"/>
      <c r="F444" s="17"/>
      <c r="G444" s="17"/>
      <c r="H444" s="17"/>
      <c r="I444" s="17"/>
      <c r="J444" s="17"/>
      <c r="K444" s="17"/>
      <c r="L444" s="17"/>
      <c r="M444" s="17"/>
      <c r="N444" s="17"/>
      <c r="O444" s="17"/>
      <c r="P444" s="17"/>
      <c r="Q444" s="17"/>
      <c r="R444" s="17"/>
      <c r="S444" s="17"/>
      <c r="T444" s="17"/>
      <c r="U444" s="17"/>
    </row>
    <row r="445" spans="2:21" x14ac:dyDescent="0.5">
      <c r="B445" s="24" t="s">
        <v>46</v>
      </c>
      <c r="C445" s="17"/>
      <c r="D445" s="17"/>
      <c r="E445" s="17"/>
      <c r="F445" s="17"/>
      <c r="G445" s="17"/>
      <c r="H445" s="17"/>
      <c r="I445" s="17"/>
      <c r="J445" s="17"/>
      <c r="K445" s="17"/>
      <c r="L445" s="17"/>
      <c r="M445" s="17"/>
      <c r="N445" s="17"/>
      <c r="O445" s="17"/>
      <c r="P445" s="17"/>
      <c r="Q445" s="17"/>
      <c r="R445" s="17"/>
      <c r="S445" s="17"/>
      <c r="T445" s="17"/>
      <c r="U445" s="17"/>
    </row>
    <row r="446" spans="2:21" x14ac:dyDescent="0.5">
      <c r="B446" t="s">
        <v>217</v>
      </c>
      <c r="C446" s="17">
        <v>0.12561455703411001</v>
      </c>
      <c r="D446" s="17">
        <v>0.12924395256218499</v>
      </c>
      <c r="E446" s="17">
        <v>0.123219619308785</v>
      </c>
      <c r="F446" s="17"/>
      <c r="G446" s="17">
        <v>0.105104546428172</v>
      </c>
      <c r="H446" s="17">
        <v>0.111933375235116</v>
      </c>
      <c r="I446" s="17">
        <v>0.106587684217669</v>
      </c>
      <c r="J446" s="17">
        <v>0.10752988438672</v>
      </c>
      <c r="K446" s="17">
        <v>9.2579826068932697E-2</v>
      </c>
      <c r="L446" s="17">
        <v>0.181207742367608</v>
      </c>
      <c r="M446" s="17"/>
      <c r="N446" s="17">
        <v>0.17006938932070401</v>
      </c>
      <c r="O446" s="17">
        <v>0.1291415638109</v>
      </c>
      <c r="P446" s="17">
        <v>0.116219856996693</v>
      </c>
      <c r="Q446" s="17">
        <v>8.2409945415530997E-2</v>
      </c>
      <c r="R446" s="17">
        <v>0.118378701213132</v>
      </c>
      <c r="S446" s="17"/>
      <c r="T446" s="17">
        <v>6.6352028261795204E-2</v>
      </c>
      <c r="U446" s="17">
        <v>0.140541029368284</v>
      </c>
    </row>
    <row r="447" spans="2:21" x14ac:dyDescent="0.5">
      <c r="B447" t="s">
        <v>218</v>
      </c>
      <c r="C447" s="17">
        <v>0.84981247242467395</v>
      </c>
      <c r="D447" s="17">
        <v>0.85483502120535804</v>
      </c>
      <c r="E447" s="17">
        <v>0.84396216868128504</v>
      </c>
      <c r="F447" s="17"/>
      <c r="G447" s="17">
        <v>0.85785998560333099</v>
      </c>
      <c r="H447" s="17">
        <v>0.84314813759385598</v>
      </c>
      <c r="I447" s="17">
        <v>0.87690086596067696</v>
      </c>
      <c r="J447" s="17">
        <v>0.88738207601679597</v>
      </c>
      <c r="K447" s="17">
        <v>0.87338677143888399</v>
      </c>
      <c r="L447" s="17">
        <v>0.79543866843244504</v>
      </c>
      <c r="M447" s="17"/>
      <c r="N447" s="17">
        <v>0.81778170969363795</v>
      </c>
      <c r="O447" s="17">
        <v>0.83491578290581503</v>
      </c>
      <c r="P447" s="17">
        <v>0.85618368431916203</v>
      </c>
      <c r="Q447" s="17">
        <v>0.88458246977205901</v>
      </c>
      <c r="R447" s="17">
        <v>0.87020845124424295</v>
      </c>
      <c r="S447" s="17"/>
      <c r="T447" s="17">
        <v>0.91561449186543398</v>
      </c>
      <c r="U447" s="17">
        <v>0.83323889645580396</v>
      </c>
    </row>
    <row r="448" spans="2:21" x14ac:dyDescent="0.5">
      <c r="B448" t="s">
        <v>219</v>
      </c>
      <c r="C448" s="17">
        <v>2.4572970541215801E-2</v>
      </c>
      <c r="D448" s="17">
        <v>1.5921026232456802E-2</v>
      </c>
      <c r="E448" s="17">
        <v>3.2818212009929501E-2</v>
      </c>
      <c r="F448" s="17"/>
      <c r="G448" s="17">
        <v>3.7035467968496098E-2</v>
      </c>
      <c r="H448" s="17">
        <v>4.4918487171027498E-2</v>
      </c>
      <c r="I448" s="17">
        <v>1.6511449821654402E-2</v>
      </c>
      <c r="J448" s="17">
        <v>5.0880395964836801E-3</v>
      </c>
      <c r="K448" s="17">
        <v>3.4033402492183701E-2</v>
      </c>
      <c r="L448" s="17">
        <v>2.3353589199947199E-2</v>
      </c>
      <c r="M448" s="17"/>
      <c r="N448" s="17">
        <v>1.2148900985658399E-2</v>
      </c>
      <c r="O448" s="17">
        <v>3.59426532832842E-2</v>
      </c>
      <c r="P448" s="17">
        <v>2.75964586841447E-2</v>
      </c>
      <c r="Q448" s="17">
        <v>3.3007584812410201E-2</v>
      </c>
      <c r="R448" s="17">
        <v>1.14128475426246E-2</v>
      </c>
      <c r="S448" s="17"/>
      <c r="T448" s="17">
        <v>1.80334798727711E-2</v>
      </c>
      <c r="U448" s="17">
        <v>2.6220074175911299E-2</v>
      </c>
    </row>
    <row r="449" spans="2:21" x14ac:dyDescent="0.5">
      <c r="C449" s="17"/>
      <c r="D449" s="17"/>
      <c r="E449" s="17"/>
      <c r="F449" s="17"/>
      <c r="G449" s="17"/>
      <c r="H449" s="17"/>
      <c r="I449" s="17"/>
      <c r="J449" s="17"/>
      <c r="K449" s="17"/>
      <c r="L449" s="17"/>
      <c r="M449" s="17"/>
      <c r="N449" s="17"/>
      <c r="O449" s="17"/>
      <c r="P449" s="17"/>
      <c r="Q449" s="17"/>
      <c r="R449" s="17"/>
      <c r="S449" s="17"/>
      <c r="T449" s="17"/>
      <c r="U449" s="17"/>
    </row>
    <row r="450" spans="2:21" x14ac:dyDescent="0.5">
      <c r="B450" s="6" t="s">
        <v>225</v>
      </c>
      <c r="C450" s="17"/>
      <c r="D450" s="17"/>
      <c r="E450" s="17"/>
      <c r="F450" s="17"/>
      <c r="G450" s="17"/>
      <c r="H450" s="17"/>
      <c r="I450" s="17"/>
      <c r="J450" s="17"/>
      <c r="K450" s="17"/>
      <c r="L450" s="17"/>
      <c r="M450" s="17"/>
      <c r="N450" s="17"/>
      <c r="O450" s="17"/>
      <c r="P450" s="17"/>
      <c r="Q450" s="17"/>
      <c r="R450" s="17"/>
      <c r="S450" s="17"/>
      <c r="T450" s="17"/>
      <c r="U450" s="17"/>
    </row>
    <row r="451" spans="2:21" x14ac:dyDescent="0.5">
      <c r="B451" s="24" t="s">
        <v>46</v>
      </c>
      <c r="C451" s="17"/>
      <c r="D451" s="17"/>
      <c r="E451" s="17"/>
      <c r="F451" s="17"/>
      <c r="G451" s="17"/>
      <c r="H451" s="17"/>
      <c r="I451" s="17"/>
      <c r="J451" s="17"/>
      <c r="K451" s="17"/>
      <c r="L451" s="17"/>
      <c r="M451" s="17"/>
      <c r="N451" s="17"/>
      <c r="O451" s="17"/>
      <c r="P451" s="17"/>
      <c r="Q451" s="17"/>
      <c r="R451" s="17"/>
      <c r="S451" s="17"/>
      <c r="T451" s="17"/>
      <c r="U451" s="17"/>
    </row>
    <row r="452" spans="2:21" x14ac:dyDescent="0.5">
      <c r="B452" t="s">
        <v>217</v>
      </c>
      <c r="C452" s="17">
        <v>0.213930330211759</v>
      </c>
      <c r="D452" s="17">
        <v>0.23261880215799099</v>
      </c>
      <c r="E452" s="17">
        <v>0.19435387111508701</v>
      </c>
      <c r="F452" s="17"/>
      <c r="G452" s="17">
        <v>0.22287780657531001</v>
      </c>
      <c r="H452" s="17">
        <v>0.15571699326656999</v>
      </c>
      <c r="I452" s="17">
        <v>0.22009210088727199</v>
      </c>
      <c r="J452" s="17">
        <v>0.14497997527804901</v>
      </c>
      <c r="K452" s="17">
        <v>0.27026143090852101</v>
      </c>
      <c r="L452" s="17">
        <v>0.24576863850826</v>
      </c>
      <c r="M452" s="17"/>
      <c r="N452" s="17">
        <v>0.239624488998435</v>
      </c>
      <c r="O452" s="17">
        <v>0.21245122727865201</v>
      </c>
      <c r="P452" s="17">
        <v>0.220637872851176</v>
      </c>
      <c r="Q452" s="17">
        <v>0.18654571679381399</v>
      </c>
      <c r="R452" s="17">
        <v>0.199049345951988</v>
      </c>
      <c r="S452" s="17"/>
      <c r="T452" s="17">
        <v>0.19793829916292099</v>
      </c>
      <c r="U452" s="17">
        <v>0.217958248256479</v>
      </c>
    </row>
    <row r="453" spans="2:21" x14ac:dyDescent="0.5">
      <c r="B453" t="s">
        <v>218</v>
      </c>
      <c r="C453" s="17">
        <v>0.75242063002671</v>
      </c>
      <c r="D453" s="17">
        <v>0.74254310520862599</v>
      </c>
      <c r="E453" s="17">
        <v>0.76353281635835801</v>
      </c>
      <c r="F453" s="17"/>
      <c r="G453" s="17">
        <v>0.74939497000281396</v>
      </c>
      <c r="H453" s="17">
        <v>0.80337666941911201</v>
      </c>
      <c r="I453" s="17">
        <v>0.703391715278746</v>
      </c>
      <c r="J453" s="17">
        <v>0.842645558749053</v>
      </c>
      <c r="K453" s="17">
        <v>0.68840642352572601</v>
      </c>
      <c r="L453" s="17">
        <v>0.73548839314131698</v>
      </c>
      <c r="M453" s="17"/>
      <c r="N453" s="17">
        <v>0.72176057291589801</v>
      </c>
      <c r="O453" s="17">
        <v>0.76218073748382797</v>
      </c>
      <c r="P453" s="17">
        <v>0.73495788339061896</v>
      </c>
      <c r="Q453" s="17">
        <v>0.78612523860958305</v>
      </c>
      <c r="R453" s="17">
        <v>0.77089421137960201</v>
      </c>
      <c r="S453" s="17"/>
      <c r="T453" s="17">
        <v>0.77983725648781899</v>
      </c>
      <c r="U453" s="17">
        <v>0.74551519543176703</v>
      </c>
    </row>
    <row r="454" spans="2:21" x14ac:dyDescent="0.5">
      <c r="B454" t="s">
        <v>219</v>
      </c>
      <c r="C454" s="17">
        <v>3.3649039761531101E-2</v>
      </c>
      <c r="D454" s="17">
        <v>2.48380926333828E-2</v>
      </c>
      <c r="E454" s="17">
        <v>4.2113312526555001E-2</v>
      </c>
      <c r="F454" s="17"/>
      <c r="G454" s="17">
        <v>2.77272234218763E-2</v>
      </c>
      <c r="H454" s="17">
        <v>4.0906337314318003E-2</v>
      </c>
      <c r="I454" s="17">
        <v>7.6516183833981899E-2</v>
      </c>
      <c r="J454" s="17">
        <v>1.2374465972897901E-2</v>
      </c>
      <c r="K454" s="17">
        <v>4.1332145565753001E-2</v>
      </c>
      <c r="L454" s="17">
        <v>1.87429683504233E-2</v>
      </c>
      <c r="M454" s="17"/>
      <c r="N454" s="17">
        <v>3.8614938085666801E-2</v>
      </c>
      <c r="O454" s="17">
        <v>2.5368035237520199E-2</v>
      </c>
      <c r="P454" s="17">
        <v>4.4404243758204898E-2</v>
      </c>
      <c r="Q454" s="17">
        <v>2.7329044596603E-2</v>
      </c>
      <c r="R454" s="17">
        <v>3.0056442668410299E-2</v>
      </c>
      <c r="S454" s="17"/>
      <c r="T454" s="17">
        <v>2.2224444349259399E-2</v>
      </c>
      <c r="U454" s="17">
        <v>3.6526556311754201E-2</v>
      </c>
    </row>
    <row r="455" spans="2:21" x14ac:dyDescent="0.5">
      <c r="C455" s="17"/>
      <c r="D455" s="17"/>
      <c r="E455" s="17"/>
      <c r="F455" s="17"/>
      <c r="G455" s="17"/>
      <c r="H455" s="17"/>
      <c r="I455" s="17"/>
      <c r="J455" s="17"/>
      <c r="K455" s="17"/>
      <c r="L455" s="17"/>
      <c r="M455" s="17"/>
      <c r="N455" s="17"/>
      <c r="O455" s="17"/>
      <c r="P455" s="17"/>
      <c r="Q455" s="17"/>
      <c r="R455" s="17"/>
      <c r="S455" s="17"/>
      <c r="T455" s="17"/>
      <c r="U455" s="17"/>
    </row>
    <row r="456" spans="2:21" x14ac:dyDescent="0.5">
      <c r="B456" s="6" t="s">
        <v>226</v>
      </c>
      <c r="C456" s="17"/>
      <c r="D456" s="17"/>
      <c r="E456" s="17"/>
      <c r="F456" s="17"/>
      <c r="G456" s="17"/>
      <c r="H456" s="17"/>
      <c r="I456" s="17"/>
      <c r="J456" s="17"/>
      <c r="K456" s="17"/>
      <c r="L456" s="17"/>
      <c r="M456" s="17"/>
      <c r="N456" s="17"/>
      <c r="O456" s="17"/>
      <c r="P456" s="17"/>
      <c r="Q456" s="17"/>
      <c r="R456" s="17"/>
      <c r="S456" s="17"/>
      <c r="T456" s="17"/>
      <c r="U456" s="17"/>
    </row>
    <row r="457" spans="2:21" x14ac:dyDescent="0.5">
      <c r="B457" s="24" t="s">
        <v>46</v>
      </c>
      <c r="C457" s="17"/>
      <c r="D457" s="17"/>
      <c r="E457" s="17"/>
      <c r="F457" s="17"/>
      <c r="G457" s="17"/>
      <c r="H457" s="17"/>
      <c r="I457" s="17"/>
      <c r="J457" s="17"/>
      <c r="K457" s="17"/>
      <c r="L457" s="17"/>
      <c r="M457" s="17"/>
      <c r="N457" s="17"/>
      <c r="O457" s="17"/>
      <c r="P457" s="17"/>
      <c r="Q457" s="17"/>
      <c r="R457" s="17"/>
      <c r="S457" s="17"/>
      <c r="T457" s="17"/>
      <c r="U457" s="17"/>
    </row>
    <row r="458" spans="2:21" x14ac:dyDescent="0.5">
      <c r="B458" t="s">
        <v>217</v>
      </c>
      <c r="C458" s="17">
        <v>4.6185572236126099E-2</v>
      </c>
      <c r="D458" s="17">
        <v>4.8387180217206401E-2</v>
      </c>
      <c r="E458" s="17">
        <v>4.4497885442954598E-2</v>
      </c>
      <c r="F458" s="17"/>
      <c r="G458" s="17">
        <v>2.9614834500820999E-2</v>
      </c>
      <c r="H458" s="17">
        <v>4.02632693200176E-2</v>
      </c>
      <c r="I458" s="17">
        <v>4.7181946212725701E-2</v>
      </c>
      <c r="J458" s="17">
        <v>3.3808828446149103E-2</v>
      </c>
      <c r="K458" s="17">
        <v>3.4406601000324603E-2</v>
      </c>
      <c r="L458" s="17">
        <v>6.9088179082961401E-2</v>
      </c>
      <c r="M458" s="17"/>
      <c r="N458" s="17">
        <v>5.7015247579667097E-2</v>
      </c>
      <c r="O458" s="17">
        <v>4.5471320429238203E-2</v>
      </c>
      <c r="P458" s="17">
        <v>3.6123589280288602E-2</v>
      </c>
      <c r="Q458" s="17">
        <v>4.8894058456329402E-2</v>
      </c>
      <c r="R458" s="17">
        <v>3.3349259551965299E-2</v>
      </c>
      <c r="S458" s="17"/>
      <c r="T458" s="17">
        <v>3.0291693084202199E-2</v>
      </c>
      <c r="U458" s="17">
        <v>5.0188768730750302E-2</v>
      </c>
    </row>
    <row r="459" spans="2:21" x14ac:dyDescent="0.5">
      <c r="B459" t="s">
        <v>218</v>
      </c>
      <c r="C459" s="17">
        <v>0.94953498855187501</v>
      </c>
      <c r="D459" s="17">
        <v>0.94937640504468002</v>
      </c>
      <c r="E459" s="17">
        <v>0.94928760859698202</v>
      </c>
      <c r="F459" s="17"/>
      <c r="G459" s="17">
        <v>0.95940347922124503</v>
      </c>
      <c r="H459" s="17">
        <v>0.959736730679982</v>
      </c>
      <c r="I459" s="17">
        <v>0.94521730231198797</v>
      </c>
      <c r="J459" s="17">
        <v>0.96619117155385104</v>
      </c>
      <c r="K459" s="17">
        <v>0.95281406241267796</v>
      </c>
      <c r="L459" s="17">
        <v>0.93091182091703795</v>
      </c>
      <c r="M459" s="17"/>
      <c r="N459" s="17">
        <v>0.93874195099399305</v>
      </c>
      <c r="O459" s="17">
        <v>0.93841051596259095</v>
      </c>
      <c r="P459" s="17">
        <v>0.96387641071971197</v>
      </c>
      <c r="Q459" s="17">
        <v>0.95110594154367101</v>
      </c>
      <c r="R459" s="17">
        <v>0.96665074044803501</v>
      </c>
      <c r="S459" s="17"/>
      <c r="T459" s="17">
        <v>0.96970830691579801</v>
      </c>
      <c r="U459" s="17">
        <v>0.94445392831557495</v>
      </c>
    </row>
    <row r="460" spans="2:21" x14ac:dyDescent="0.5">
      <c r="B460" t="s">
        <v>219</v>
      </c>
      <c r="C460" s="17">
        <v>4.2794392119992596E-3</v>
      </c>
      <c r="D460" s="17">
        <v>2.2364147381130901E-3</v>
      </c>
      <c r="E460" s="17">
        <v>6.2145059600636401E-3</v>
      </c>
      <c r="F460" s="17"/>
      <c r="G460" s="17">
        <v>1.09816862779337E-2</v>
      </c>
      <c r="H460" s="17">
        <v>0</v>
      </c>
      <c r="I460" s="17">
        <v>7.6007514752862099E-3</v>
      </c>
      <c r="J460" s="17">
        <v>0</v>
      </c>
      <c r="K460" s="17">
        <v>1.27793365869972E-2</v>
      </c>
      <c r="L460" s="17">
        <v>0</v>
      </c>
      <c r="M460" s="17"/>
      <c r="N460" s="17">
        <v>4.2428014263395904E-3</v>
      </c>
      <c r="O460" s="17">
        <v>1.61181636081709E-2</v>
      </c>
      <c r="P460" s="17">
        <v>0</v>
      </c>
      <c r="Q460" s="17">
        <v>0</v>
      </c>
      <c r="R460" s="17">
        <v>0</v>
      </c>
      <c r="S460" s="17"/>
      <c r="T460" s="17">
        <v>0</v>
      </c>
      <c r="U460" s="17">
        <v>5.3573029536748799E-3</v>
      </c>
    </row>
    <row r="461" spans="2:21" x14ac:dyDescent="0.5">
      <c r="C461" s="17"/>
      <c r="D461" s="17"/>
      <c r="E461" s="17"/>
      <c r="F461" s="17"/>
      <c r="G461" s="17"/>
      <c r="H461" s="17"/>
      <c r="I461" s="17"/>
      <c r="J461" s="17"/>
      <c r="K461" s="17"/>
      <c r="L461" s="17"/>
      <c r="M461" s="17"/>
      <c r="N461" s="17"/>
      <c r="O461" s="17"/>
      <c r="P461" s="17"/>
      <c r="Q461" s="17"/>
      <c r="R461" s="17"/>
      <c r="S461" s="17"/>
      <c r="T461" s="17"/>
      <c r="U461" s="17"/>
    </row>
    <row r="462" spans="2:21" x14ac:dyDescent="0.5">
      <c r="B462" s="6" t="s">
        <v>227</v>
      </c>
      <c r="C462" s="17"/>
      <c r="D462" s="17"/>
      <c r="E462" s="17"/>
      <c r="F462" s="17"/>
      <c r="G462" s="17"/>
      <c r="H462" s="17"/>
      <c r="I462" s="17"/>
      <c r="J462" s="17"/>
      <c r="K462" s="17"/>
      <c r="L462" s="17"/>
      <c r="M462" s="17"/>
      <c r="N462" s="17"/>
      <c r="O462" s="17"/>
      <c r="P462" s="17"/>
      <c r="Q462" s="17"/>
      <c r="R462" s="17"/>
      <c r="S462" s="17"/>
      <c r="T462" s="17"/>
      <c r="U462" s="17"/>
    </row>
    <row r="463" spans="2:21" x14ac:dyDescent="0.5">
      <c r="B463" s="24" t="s">
        <v>46</v>
      </c>
      <c r="C463" s="17"/>
      <c r="D463" s="17"/>
      <c r="E463" s="17"/>
      <c r="F463" s="17"/>
      <c r="G463" s="17"/>
      <c r="H463" s="17"/>
      <c r="I463" s="17"/>
      <c r="J463" s="17"/>
      <c r="K463" s="17"/>
      <c r="L463" s="17"/>
      <c r="M463" s="17"/>
      <c r="N463" s="17"/>
      <c r="O463" s="17"/>
      <c r="P463" s="17"/>
      <c r="Q463" s="17"/>
      <c r="R463" s="17"/>
      <c r="S463" s="17"/>
      <c r="T463" s="17"/>
      <c r="U463" s="17"/>
    </row>
    <row r="464" spans="2:21" x14ac:dyDescent="0.5">
      <c r="B464" t="s">
        <v>217</v>
      </c>
      <c r="C464" s="17">
        <v>0.18132597020137001</v>
      </c>
      <c r="D464" s="17">
        <v>0.17887701215892901</v>
      </c>
      <c r="E464" s="17">
        <v>0.18315201994772601</v>
      </c>
      <c r="F464" s="17"/>
      <c r="G464" s="17">
        <v>0.103982366014783</v>
      </c>
      <c r="H464" s="17">
        <v>6.0761915724680399E-2</v>
      </c>
      <c r="I464" s="17">
        <v>8.0977336399721003E-2</v>
      </c>
      <c r="J464" s="17">
        <v>0.15018020782050701</v>
      </c>
      <c r="K464" s="17">
        <v>0.20035326917556601</v>
      </c>
      <c r="L464" s="17">
        <v>0.32196180267494001</v>
      </c>
      <c r="M464" s="17"/>
      <c r="N464" s="17">
        <v>0.19304526212412301</v>
      </c>
      <c r="O464" s="17">
        <v>0.15202934704614801</v>
      </c>
      <c r="P464" s="17">
        <v>0.15106326221569899</v>
      </c>
      <c r="Q464" s="17">
        <v>0.22496822521364901</v>
      </c>
      <c r="R464" s="17">
        <v>0.16760378927668601</v>
      </c>
      <c r="S464" s="17"/>
      <c r="T464" s="17">
        <v>0.123999749683444</v>
      </c>
      <c r="U464" s="17">
        <v>0.19576474394778001</v>
      </c>
    </row>
    <row r="465" spans="2:21" x14ac:dyDescent="0.5">
      <c r="B465" t="s">
        <v>218</v>
      </c>
      <c r="C465" s="17">
        <v>0.78523138043753005</v>
      </c>
      <c r="D465" s="17">
        <v>0.79779911378711099</v>
      </c>
      <c r="E465" s="17">
        <v>0.773725394921842</v>
      </c>
      <c r="F465" s="17"/>
      <c r="G465" s="17">
        <v>0.87808751396088802</v>
      </c>
      <c r="H465" s="17">
        <v>0.89586014327494201</v>
      </c>
      <c r="I465" s="17">
        <v>0.91902266360027896</v>
      </c>
      <c r="J465" s="17">
        <v>0.812623543595975</v>
      </c>
      <c r="K465" s="17">
        <v>0.75609867019712196</v>
      </c>
      <c r="L465" s="17">
        <v>0.63537334814551505</v>
      </c>
      <c r="M465" s="17"/>
      <c r="N465" s="17">
        <v>0.75101965085145805</v>
      </c>
      <c r="O465" s="17">
        <v>0.82367907638466198</v>
      </c>
      <c r="P465" s="17">
        <v>0.82299846654387498</v>
      </c>
      <c r="Q465" s="17">
        <v>0.74602527209817904</v>
      </c>
      <c r="R465" s="17">
        <v>0.81492907136477799</v>
      </c>
      <c r="S465" s="17"/>
      <c r="T465" s="17">
        <v>0.85766406712843402</v>
      </c>
      <c r="U465" s="17">
        <v>0.76698773615877303</v>
      </c>
    </row>
    <row r="466" spans="2:21" x14ac:dyDescent="0.5">
      <c r="B466" t="s">
        <v>219</v>
      </c>
      <c r="C466" s="17">
        <v>3.3442649361100099E-2</v>
      </c>
      <c r="D466" s="17">
        <v>2.33238740539604E-2</v>
      </c>
      <c r="E466" s="17">
        <v>4.3122585130431802E-2</v>
      </c>
      <c r="F466" s="17"/>
      <c r="G466" s="17">
        <v>1.7930120024328901E-2</v>
      </c>
      <c r="H466" s="17">
        <v>4.33779410003775E-2</v>
      </c>
      <c r="I466" s="17">
        <v>0</v>
      </c>
      <c r="J466" s="17">
        <v>3.7196248583517999E-2</v>
      </c>
      <c r="K466" s="17">
        <v>4.35480606273113E-2</v>
      </c>
      <c r="L466" s="17">
        <v>4.2664849179544703E-2</v>
      </c>
      <c r="M466" s="17"/>
      <c r="N466" s="17">
        <v>5.59350870244191E-2</v>
      </c>
      <c r="O466" s="17">
        <v>2.42915765691901E-2</v>
      </c>
      <c r="P466" s="17">
        <v>2.59382712404258E-2</v>
      </c>
      <c r="Q466" s="17">
        <v>2.90065026881717E-2</v>
      </c>
      <c r="R466" s="17">
        <v>1.7467139358536499E-2</v>
      </c>
      <c r="S466" s="17"/>
      <c r="T466" s="17">
        <v>1.8336183188122201E-2</v>
      </c>
      <c r="U466" s="17">
        <v>3.7247519893446102E-2</v>
      </c>
    </row>
    <row r="467" spans="2:21" x14ac:dyDescent="0.5">
      <c r="C467" s="17"/>
      <c r="D467" s="17"/>
      <c r="E467" s="17"/>
      <c r="F467" s="17"/>
      <c r="G467" s="17"/>
      <c r="H467" s="17"/>
      <c r="I467" s="17"/>
      <c r="J467" s="17"/>
      <c r="K467" s="17"/>
      <c r="L467" s="17"/>
      <c r="M467" s="17"/>
      <c r="N467" s="17"/>
      <c r="O467" s="17"/>
      <c r="P467" s="17"/>
      <c r="Q467" s="17"/>
      <c r="R467" s="17"/>
      <c r="S467" s="17"/>
      <c r="T467" s="17"/>
      <c r="U467" s="17"/>
    </row>
    <row r="468" spans="2:21" x14ac:dyDescent="0.5">
      <c r="B468" s="6" t="s">
        <v>228</v>
      </c>
      <c r="C468" s="17"/>
      <c r="D468" s="17"/>
      <c r="E468" s="17"/>
      <c r="F468" s="17"/>
      <c r="G468" s="17"/>
      <c r="H468" s="17"/>
      <c r="I468" s="17"/>
      <c r="J468" s="17"/>
      <c r="K468" s="17"/>
      <c r="L468" s="17"/>
      <c r="M468" s="17"/>
      <c r="N468" s="17"/>
      <c r="O468" s="17"/>
      <c r="P468" s="17"/>
      <c r="Q468" s="17"/>
      <c r="R468" s="17"/>
      <c r="S468" s="17"/>
      <c r="T468" s="17"/>
      <c r="U468" s="17"/>
    </row>
    <row r="469" spans="2:21" x14ac:dyDescent="0.5">
      <c r="B469" s="24" t="s">
        <v>46</v>
      </c>
      <c r="C469" s="17"/>
      <c r="D469" s="17"/>
      <c r="E469" s="17"/>
      <c r="F469" s="17"/>
      <c r="G469" s="17"/>
      <c r="H469" s="17"/>
      <c r="I469" s="17"/>
      <c r="J469" s="17"/>
      <c r="K469" s="17"/>
      <c r="L469" s="17"/>
      <c r="M469" s="17"/>
      <c r="N469" s="17"/>
      <c r="O469" s="17"/>
      <c r="P469" s="17"/>
      <c r="Q469" s="17"/>
      <c r="R469" s="17"/>
      <c r="S469" s="17"/>
      <c r="T469" s="17"/>
      <c r="U469" s="17"/>
    </row>
    <row r="470" spans="2:21" x14ac:dyDescent="0.5">
      <c r="B470" t="s">
        <v>217</v>
      </c>
      <c r="C470" s="17">
        <v>0.194932882558943</v>
      </c>
      <c r="D470" s="17">
        <v>0.17517879057816299</v>
      </c>
      <c r="E470" s="17">
        <v>0.21087442414973001</v>
      </c>
      <c r="F470" s="17"/>
      <c r="G470" s="17">
        <v>7.0664754973067803E-2</v>
      </c>
      <c r="H470" s="17">
        <v>0.15626870206723201</v>
      </c>
      <c r="I470" s="17">
        <v>0.11859756248714</v>
      </c>
      <c r="J470" s="17">
        <v>0.17564461381917901</v>
      </c>
      <c r="K470" s="17">
        <v>0.215117474914018</v>
      </c>
      <c r="L470" s="17">
        <v>0.29088822018203903</v>
      </c>
      <c r="M470" s="17"/>
      <c r="N470" s="17">
        <v>0.177378677048704</v>
      </c>
      <c r="O470" s="17">
        <v>0.14780857434431199</v>
      </c>
      <c r="P470" s="17">
        <v>0.17933115317794601</v>
      </c>
      <c r="Q470" s="17">
        <v>0.27956459267664002</v>
      </c>
      <c r="R470" s="17">
        <v>0.17175591983758601</v>
      </c>
      <c r="S470" s="17"/>
      <c r="T470" s="17">
        <v>0.15060530388816201</v>
      </c>
      <c r="U470" s="17">
        <v>0.206097684169289</v>
      </c>
    </row>
    <row r="471" spans="2:21" x14ac:dyDescent="0.5">
      <c r="B471" t="s">
        <v>218</v>
      </c>
      <c r="C471" s="17">
        <v>0.78227742434791303</v>
      </c>
      <c r="D471" s="17">
        <v>0.80829239550282805</v>
      </c>
      <c r="E471" s="17">
        <v>0.76033011432881104</v>
      </c>
      <c r="F471" s="17"/>
      <c r="G471" s="17">
        <v>0.89764427188621698</v>
      </c>
      <c r="H471" s="17">
        <v>0.84373129793276802</v>
      </c>
      <c r="I471" s="17">
        <v>0.84982752455233002</v>
      </c>
      <c r="J471" s="17">
        <v>0.80613900231077495</v>
      </c>
      <c r="K471" s="17">
        <v>0.743644574920728</v>
      </c>
      <c r="L471" s="17">
        <v>0.69190156765645305</v>
      </c>
      <c r="M471" s="17"/>
      <c r="N471" s="17">
        <v>0.80053756895703398</v>
      </c>
      <c r="O471" s="17">
        <v>0.83579319670520502</v>
      </c>
      <c r="P471" s="17">
        <v>0.80113229497245098</v>
      </c>
      <c r="Q471" s="17">
        <v>0.68529201061560097</v>
      </c>
      <c r="R471" s="17">
        <v>0.812513453045284</v>
      </c>
      <c r="S471" s="17"/>
      <c r="T471" s="17">
        <v>0.839363628743934</v>
      </c>
      <c r="U471" s="17">
        <v>0.76789910353993696</v>
      </c>
    </row>
    <row r="472" spans="2:21" x14ac:dyDescent="0.5">
      <c r="B472" t="s">
        <v>219</v>
      </c>
      <c r="C472" s="17">
        <v>2.27896930931447E-2</v>
      </c>
      <c r="D472" s="17">
        <v>1.6528813919008602E-2</v>
      </c>
      <c r="E472" s="17">
        <v>2.8795461521458902E-2</v>
      </c>
      <c r="F472" s="17"/>
      <c r="G472" s="17">
        <v>3.1690973140714798E-2</v>
      </c>
      <c r="H472" s="17">
        <v>0</v>
      </c>
      <c r="I472" s="17">
        <v>3.1574912960530402E-2</v>
      </c>
      <c r="J472" s="17">
        <v>1.8216383870045899E-2</v>
      </c>
      <c r="K472" s="17">
        <v>4.1237950165253799E-2</v>
      </c>
      <c r="L472" s="17">
        <v>1.7210212161507098E-2</v>
      </c>
      <c r="M472" s="17"/>
      <c r="N472" s="17">
        <v>2.2083753994262E-2</v>
      </c>
      <c r="O472" s="17">
        <v>1.6398228950482902E-2</v>
      </c>
      <c r="P472" s="17">
        <v>1.9536551849603099E-2</v>
      </c>
      <c r="Q472" s="17">
        <v>3.5143396707759303E-2</v>
      </c>
      <c r="R472" s="17">
        <v>1.57306271171299E-2</v>
      </c>
      <c r="S472" s="17"/>
      <c r="T472" s="17">
        <v>1.0031067367904101E-2</v>
      </c>
      <c r="U472" s="17">
        <v>2.6003212290773799E-2</v>
      </c>
    </row>
    <row r="473" spans="2:21" x14ac:dyDescent="0.5">
      <c r="C473" s="17"/>
      <c r="D473" s="17"/>
      <c r="E473" s="17"/>
      <c r="F473" s="17"/>
      <c r="G473" s="17"/>
      <c r="H473" s="17"/>
      <c r="I473" s="17"/>
      <c r="J473" s="17"/>
      <c r="K473" s="17"/>
      <c r="L473" s="17"/>
      <c r="M473" s="17"/>
      <c r="N473" s="17"/>
      <c r="O473" s="17"/>
      <c r="P473" s="17"/>
      <c r="Q473" s="17"/>
      <c r="R473" s="17"/>
      <c r="S473" s="17"/>
      <c r="T473" s="17"/>
      <c r="U473" s="17"/>
    </row>
    <row r="474" spans="2:21" x14ac:dyDescent="0.5">
      <c r="B474" s="6" t="s">
        <v>229</v>
      </c>
      <c r="C474" s="17"/>
      <c r="D474" s="17"/>
      <c r="E474" s="17"/>
      <c r="F474" s="17"/>
      <c r="G474" s="17"/>
      <c r="H474" s="17"/>
      <c r="I474" s="17"/>
      <c r="J474" s="17"/>
      <c r="K474" s="17"/>
      <c r="L474" s="17"/>
      <c r="M474" s="17"/>
      <c r="N474" s="17"/>
      <c r="O474" s="17"/>
      <c r="P474" s="17"/>
      <c r="Q474" s="17"/>
      <c r="R474" s="17"/>
      <c r="S474" s="17"/>
      <c r="T474" s="17"/>
      <c r="U474" s="17"/>
    </row>
    <row r="475" spans="2:21" x14ac:dyDescent="0.5">
      <c r="B475" s="24" t="s">
        <v>46</v>
      </c>
      <c r="C475" s="17"/>
      <c r="D475" s="17"/>
      <c r="E475" s="17"/>
      <c r="F475" s="17"/>
      <c r="G475" s="17"/>
      <c r="H475" s="17"/>
      <c r="I475" s="17"/>
      <c r="J475" s="17"/>
      <c r="K475" s="17"/>
      <c r="L475" s="17"/>
      <c r="M475" s="17"/>
      <c r="N475" s="17"/>
      <c r="O475" s="17"/>
      <c r="P475" s="17"/>
      <c r="Q475" s="17"/>
      <c r="R475" s="17"/>
      <c r="S475" s="17"/>
      <c r="T475" s="17"/>
      <c r="U475" s="17"/>
    </row>
    <row r="476" spans="2:21" x14ac:dyDescent="0.5">
      <c r="B476" t="s">
        <v>217</v>
      </c>
      <c r="C476" s="17">
        <v>0.564366335656176</v>
      </c>
      <c r="D476" s="17">
        <v>0.56120261686345096</v>
      </c>
      <c r="E476" s="17">
        <v>0.56798310268083896</v>
      </c>
      <c r="F476" s="17"/>
      <c r="G476" s="17">
        <v>0.4859010153135</v>
      </c>
      <c r="H476" s="17">
        <v>0.38761120452866998</v>
      </c>
      <c r="I476" s="17">
        <v>0.49582488497601701</v>
      </c>
      <c r="J476" s="17">
        <v>0.50549268736368402</v>
      </c>
      <c r="K476" s="17">
        <v>0.61477752670644403</v>
      </c>
      <c r="L476" s="17">
        <v>0.71272656502952803</v>
      </c>
      <c r="M476" s="17"/>
      <c r="N476" s="17">
        <v>0.60703348579869898</v>
      </c>
      <c r="O476" s="17">
        <v>0.53279282027633301</v>
      </c>
      <c r="P476" s="17">
        <v>0.48535179817965801</v>
      </c>
      <c r="Q476" s="17">
        <v>0.63987795998806196</v>
      </c>
      <c r="R476" s="17">
        <v>0.49966465551991901</v>
      </c>
      <c r="S476" s="17"/>
      <c r="T476" s="17">
        <v>0.48060235440527699</v>
      </c>
      <c r="U476" s="17">
        <v>0.58546399676924499</v>
      </c>
    </row>
    <row r="477" spans="2:21" x14ac:dyDescent="0.5">
      <c r="B477" t="s">
        <v>218</v>
      </c>
      <c r="C477" s="17">
        <v>0.34794759499720501</v>
      </c>
      <c r="D477" s="17">
        <v>0.37063763624573598</v>
      </c>
      <c r="E477" s="17">
        <v>0.32547013629872701</v>
      </c>
      <c r="F477" s="17"/>
      <c r="G477" s="17">
        <v>0.44846704704555201</v>
      </c>
      <c r="H477" s="17">
        <v>0.50073989994175205</v>
      </c>
      <c r="I477" s="17">
        <v>0.42983706191589999</v>
      </c>
      <c r="J477" s="17">
        <v>0.419691435863421</v>
      </c>
      <c r="K477" s="17">
        <v>0.28340882972710302</v>
      </c>
      <c r="L477" s="17">
        <v>0.19675585998693401</v>
      </c>
      <c r="M477" s="17"/>
      <c r="N477" s="17">
        <v>0.30381783883300001</v>
      </c>
      <c r="O477" s="17">
        <v>0.394940705511099</v>
      </c>
      <c r="P477" s="17">
        <v>0.39980792308109397</v>
      </c>
      <c r="Q477" s="17">
        <v>0.27912242146551702</v>
      </c>
      <c r="R477" s="17">
        <v>0.42390911211136401</v>
      </c>
      <c r="S477" s="17"/>
      <c r="T477" s="17">
        <v>0.46919090018506998</v>
      </c>
      <c r="U477" s="17">
        <v>0.31741000441372702</v>
      </c>
    </row>
    <row r="478" spans="2:21" x14ac:dyDescent="0.5">
      <c r="B478" t="s">
        <v>219</v>
      </c>
      <c r="C478" s="17">
        <v>8.76860693466196E-2</v>
      </c>
      <c r="D478" s="17">
        <v>6.8159746890813194E-2</v>
      </c>
      <c r="E478" s="17">
        <v>0.10654676102043301</v>
      </c>
      <c r="F478" s="17"/>
      <c r="G478" s="17">
        <v>6.5631937640947699E-2</v>
      </c>
      <c r="H478" s="17">
        <v>0.111648895529578</v>
      </c>
      <c r="I478" s="17">
        <v>7.4338053108082197E-2</v>
      </c>
      <c r="J478" s="17">
        <v>7.4815876772894793E-2</v>
      </c>
      <c r="K478" s="17">
        <v>0.101813643566453</v>
      </c>
      <c r="L478" s="17">
        <v>9.0517574983537602E-2</v>
      </c>
      <c r="M478" s="17"/>
      <c r="N478" s="17">
        <v>8.91486753683014E-2</v>
      </c>
      <c r="O478" s="17">
        <v>7.2266474212568196E-2</v>
      </c>
      <c r="P478" s="17">
        <v>0.114840278739248</v>
      </c>
      <c r="Q478" s="17">
        <v>8.0999618546421598E-2</v>
      </c>
      <c r="R478" s="17">
        <v>7.6426232368716804E-2</v>
      </c>
      <c r="S478" s="17"/>
      <c r="T478" s="17">
        <v>5.0206745409653399E-2</v>
      </c>
      <c r="U478" s="17">
        <v>9.7125998817027506E-2</v>
      </c>
    </row>
    <row r="479" spans="2:21" x14ac:dyDescent="0.5">
      <c r="C479" s="17"/>
      <c r="D479" s="17"/>
      <c r="E479" s="17"/>
      <c r="F479" s="17"/>
      <c r="G479" s="17"/>
      <c r="H479" s="17"/>
      <c r="I479" s="17"/>
      <c r="J479" s="17"/>
      <c r="K479" s="17"/>
      <c r="L479" s="17"/>
      <c r="M479" s="17"/>
      <c r="N479" s="17"/>
      <c r="O479" s="17"/>
      <c r="P479" s="17"/>
      <c r="Q479" s="17"/>
      <c r="R479" s="17"/>
      <c r="S479" s="17"/>
      <c r="T479" s="17"/>
      <c r="U479" s="17"/>
    </row>
    <row r="480" spans="2:21" x14ac:dyDescent="0.5">
      <c r="B480" s="6" t="s">
        <v>230</v>
      </c>
      <c r="C480" s="17"/>
      <c r="D480" s="17"/>
      <c r="E480" s="17"/>
      <c r="F480" s="17"/>
      <c r="G480" s="17"/>
      <c r="H480" s="17"/>
      <c r="I480" s="17"/>
      <c r="J480" s="17"/>
      <c r="K480" s="17"/>
      <c r="L480" s="17"/>
      <c r="M480" s="17"/>
      <c r="N480" s="17"/>
      <c r="O480" s="17"/>
      <c r="P480" s="17"/>
      <c r="Q480" s="17"/>
      <c r="R480" s="17"/>
      <c r="S480" s="17"/>
      <c r="T480" s="17"/>
      <c r="U480" s="17"/>
    </row>
    <row r="481" spans="2:21" x14ac:dyDescent="0.5">
      <c r="B481" s="24" t="s">
        <v>46</v>
      </c>
      <c r="C481" s="17"/>
      <c r="D481" s="17"/>
      <c r="E481" s="17"/>
      <c r="F481" s="17"/>
      <c r="G481" s="17"/>
      <c r="H481" s="17"/>
      <c r="I481" s="17"/>
      <c r="J481" s="17"/>
      <c r="K481" s="17"/>
      <c r="L481" s="17"/>
      <c r="M481" s="17"/>
      <c r="N481" s="17"/>
      <c r="O481" s="17"/>
      <c r="P481" s="17"/>
      <c r="Q481" s="17"/>
      <c r="R481" s="17"/>
      <c r="S481" s="17"/>
      <c r="T481" s="17"/>
      <c r="U481" s="17"/>
    </row>
    <row r="482" spans="2:21" x14ac:dyDescent="0.5">
      <c r="B482" t="s">
        <v>217</v>
      </c>
      <c r="C482" s="17">
        <v>0.285745511376018</v>
      </c>
      <c r="D482" s="17">
        <v>0.19667079808117899</v>
      </c>
      <c r="E482" s="17">
        <v>0.36714434215392999</v>
      </c>
      <c r="F482" s="17"/>
      <c r="G482" s="17">
        <v>0.157464846461323</v>
      </c>
      <c r="H482" s="17">
        <v>9.1519278655952302E-2</v>
      </c>
      <c r="I482" s="17">
        <v>0.25541326711423401</v>
      </c>
      <c r="J482" s="17">
        <v>0.23722652674740299</v>
      </c>
      <c r="K482" s="17">
        <v>0.30895474588600802</v>
      </c>
      <c r="L482" s="17">
        <v>0.44630222769620398</v>
      </c>
      <c r="M482" s="17"/>
      <c r="N482" s="17">
        <v>0.32694924298603201</v>
      </c>
      <c r="O482" s="17">
        <v>0.25479740998010902</v>
      </c>
      <c r="P482" s="17">
        <v>0.291158210144772</v>
      </c>
      <c r="Q482" s="17">
        <v>0.28914816892856499</v>
      </c>
      <c r="R482" s="17">
        <v>0.222548173809969</v>
      </c>
      <c r="S482" s="17"/>
      <c r="T482" s="17">
        <v>0.18595149029007399</v>
      </c>
      <c r="U482" s="17">
        <v>0.310880663819112</v>
      </c>
    </row>
    <row r="483" spans="2:21" x14ac:dyDescent="0.5">
      <c r="B483" t="s">
        <v>218</v>
      </c>
      <c r="C483" s="17">
        <v>0.67938548304773505</v>
      </c>
      <c r="D483" s="17">
        <v>0.78734805850842604</v>
      </c>
      <c r="E483" s="17">
        <v>0.58013360885487197</v>
      </c>
      <c r="F483" s="17"/>
      <c r="G483" s="17">
        <v>0.83064242380915498</v>
      </c>
      <c r="H483" s="17">
        <v>0.86234890433497802</v>
      </c>
      <c r="I483" s="17">
        <v>0.70597543810978203</v>
      </c>
      <c r="J483" s="17">
        <v>0.73917855141774602</v>
      </c>
      <c r="K483" s="17">
        <v>0.64330966255909405</v>
      </c>
      <c r="L483" s="17">
        <v>0.51948522327151203</v>
      </c>
      <c r="M483" s="17"/>
      <c r="N483" s="17">
        <v>0.63781985682098297</v>
      </c>
      <c r="O483" s="17">
        <v>0.709120733934269</v>
      </c>
      <c r="P483" s="17">
        <v>0.65775698120444204</v>
      </c>
      <c r="Q483" s="17">
        <v>0.68757763909242497</v>
      </c>
      <c r="R483" s="17">
        <v>0.75062534588073804</v>
      </c>
      <c r="S483" s="17"/>
      <c r="T483" s="17">
        <v>0.80687242751589505</v>
      </c>
      <c r="U483" s="17">
        <v>0.64727530501460695</v>
      </c>
    </row>
    <row r="484" spans="2:21" x14ac:dyDescent="0.5">
      <c r="B484" t="s">
        <v>219</v>
      </c>
      <c r="C484" s="17">
        <v>3.48690055762471E-2</v>
      </c>
      <c r="D484" s="17">
        <v>1.5981143410394898E-2</v>
      </c>
      <c r="E484" s="17">
        <v>5.2722048991197402E-2</v>
      </c>
      <c r="F484" s="17"/>
      <c r="G484" s="17">
        <v>1.1892729729521901E-2</v>
      </c>
      <c r="H484" s="17">
        <v>4.6131817009069903E-2</v>
      </c>
      <c r="I484" s="17">
        <v>3.8611294775983601E-2</v>
      </c>
      <c r="J484" s="17">
        <v>2.3594921834850398E-2</v>
      </c>
      <c r="K484" s="17">
        <v>4.7735591554898101E-2</v>
      </c>
      <c r="L484" s="17">
        <v>3.4212549032283497E-2</v>
      </c>
      <c r="M484" s="17"/>
      <c r="N484" s="17">
        <v>3.5230900192984999E-2</v>
      </c>
      <c r="O484" s="17">
        <v>3.6081856085621297E-2</v>
      </c>
      <c r="P484" s="17">
        <v>5.1084808650785601E-2</v>
      </c>
      <c r="Q484" s="17">
        <v>2.3274191979010199E-2</v>
      </c>
      <c r="R484" s="17">
        <v>2.6826480309292602E-2</v>
      </c>
      <c r="S484" s="17"/>
      <c r="T484" s="17">
        <v>7.1760821940314804E-3</v>
      </c>
      <c r="U484" s="17">
        <v>4.1844031166281499E-2</v>
      </c>
    </row>
    <row r="485" spans="2:21" x14ac:dyDescent="0.5">
      <c r="C485" s="17"/>
      <c r="D485" s="17"/>
      <c r="E485" s="17"/>
      <c r="F485" s="17"/>
      <c r="G485" s="17"/>
      <c r="H485" s="17"/>
      <c r="I485" s="17"/>
      <c r="J485" s="17"/>
      <c r="K485" s="17"/>
      <c r="L485" s="17"/>
      <c r="M485" s="17"/>
      <c r="N485" s="17"/>
      <c r="O485" s="17"/>
      <c r="P485" s="17"/>
      <c r="Q485" s="17"/>
      <c r="R485" s="17"/>
      <c r="S485" s="17"/>
      <c r="T485" s="17"/>
      <c r="U485" s="17"/>
    </row>
    <row r="486" spans="2:21" x14ac:dyDescent="0.5">
      <c r="B486" s="6" t="s">
        <v>231</v>
      </c>
      <c r="C486" s="17"/>
      <c r="D486" s="17"/>
      <c r="E486" s="17"/>
      <c r="F486" s="17"/>
      <c r="G486" s="17"/>
      <c r="H486" s="17"/>
      <c r="I486" s="17"/>
      <c r="J486" s="17"/>
      <c r="K486" s="17"/>
      <c r="L486" s="17"/>
      <c r="M486" s="17"/>
      <c r="N486" s="17"/>
      <c r="O486" s="17"/>
      <c r="P486" s="17"/>
      <c r="Q486" s="17"/>
      <c r="R486" s="17"/>
      <c r="S486" s="17"/>
      <c r="T486" s="17"/>
      <c r="U486" s="17"/>
    </row>
    <row r="487" spans="2:21" x14ac:dyDescent="0.5">
      <c r="B487" s="24" t="s">
        <v>46</v>
      </c>
      <c r="C487" s="17"/>
      <c r="D487" s="17"/>
      <c r="E487" s="17"/>
      <c r="F487" s="17"/>
      <c r="G487" s="17"/>
      <c r="H487" s="17"/>
      <c r="I487" s="17"/>
      <c r="J487" s="17"/>
      <c r="K487" s="17"/>
      <c r="L487" s="17"/>
      <c r="M487" s="17"/>
      <c r="N487" s="17"/>
      <c r="O487" s="17"/>
      <c r="P487" s="17"/>
      <c r="Q487" s="17"/>
      <c r="R487" s="17"/>
      <c r="S487" s="17"/>
      <c r="T487" s="17"/>
      <c r="U487" s="17"/>
    </row>
    <row r="488" spans="2:21" x14ac:dyDescent="0.5">
      <c r="B488" t="s">
        <v>217</v>
      </c>
      <c r="C488" s="17">
        <v>0.24142618184356099</v>
      </c>
      <c r="D488" s="17">
        <v>0.180188259359817</v>
      </c>
      <c r="E488" s="17">
        <v>0.29844123602236799</v>
      </c>
      <c r="F488" s="17"/>
      <c r="G488" s="17">
        <v>8.8380944883137996E-2</v>
      </c>
      <c r="H488" s="17">
        <v>8.4130211338657807E-2</v>
      </c>
      <c r="I488" s="17">
        <v>0.16588201359256</v>
      </c>
      <c r="J488" s="17">
        <v>0.184818201526493</v>
      </c>
      <c r="K488" s="17">
        <v>0.27969978936831402</v>
      </c>
      <c r="L488" s="17">
        <v>0.41307047618485698</v>
      </c>
      <c r="M488" s="17"/>
      <c r="N488" s="17">
        <v>0.26452425329002499</v>
      </c>
      <c r="O488" s="17">
        <v>0.21950575940135</v>
      </c>
      <c r="P488" s="17">
        <v>0.19508174697948699</v>
      </c>
      <c r="Q488" s="17">
        <v>0.281401223626422</v>
      </c>
      <c r="R488" s="17">
        <v>0.22349138542710301</v>
      </c>
      <c r="S488" s="17"/>
      <c r="T488" s="17">
        <v>0.17892198409454099</v>
      </c>
      <c r="U488" s="17">
        <v>0.257169134393813</v>
      </c>
    </row>
    <row r="489" spans="2:21" x14ac:dyDescent="0.5">
      <c r="B489" t="s">
        <v>218</v>
      </c>
      <c r="C489" s="17">
        <v>0.72174829615055403</v>
      </c>
      <c r="D489" s="17">
        <v>0.79849000620410504</v>
      </c>
      <c r="E489" s="17">
        <v>0.65001465738131003</v>
      </c>
      <c r="F489" s="17"/>
      <c r="G489" s="17">
        <v>0.87031586452448795</v>
      </c>
      <c r="H489" s="17">
        <v>0.87808844124107699</v>
      </c>
      <c r="I489" s="17">
        <v>0.81421303272719703</v>
      </c>
      <c r="J489" s="17">
        <v>0.79044739771571604</v>
      </c>
      <c r="K489" s="17">
        <v>0.67023373280385501</v>
      </c>
      <c r="L489" s="17">
        <v>0.54285007266958196</v>
      </c>
      <c r="M489" s="17"/>
      <c r="N489" s="17">
        <v>0.70378015152213602</v>
      </c>
      <c r="O489" s="17">
        <v>0.74744065299769202</v>
      </c>
      <c r="P489" s="17">
        <v>0.75362852286249404</v>
      </c>
      <c r="Q489" s="17">
        <v>0.68269901205601402</v>
      </c>
      <c r="R489" s="17">
        <v>0.74466578804821604</v>
      </c>
      <c r="S489" s="17"/>
      <c r="T489" s="17">
        <v>0.79095990656769499</v>
      </c>
      <c r="U489" s="17">
        <v>0.70431594539710995</v>
      </c>
    </row>
    <row r="490" spans="2:21" x14ac:dyDescent="0.5">
      <c r="B490" t="s">
        <v>219</v>
      </c>
      <c r="C490" s="17">
        <v>3.6825522005884702E-2</v>
      </c>
      <c r="D490" s="17">
        <v>2.1321734436077801E-2</v>
      </c>
      <c r="E490" s="17">
        <v>5.1544106596322602E-2</v>
      </c>
      <c r="F490" s="17"/>
      <c r="G490" s="17">
        <v>4.1303190592374202E-2</v>
      </c>
      <c r="H490" s="17">
        <v>3.7781347420264802E-2</v>
      </c>
      <c r="I490" s="17">
        <v>1.99049536802424E-2</v>
      </c>
      <c r="J490" s="17">
        <v>2.4734400757790799E-2</v>
      </c>
      <c r="K490" s="17">
        <v>5.00664778278316E-2</v>
      </c>
      <c r="L490" s="17">
        <v>4.4079451145560097E-2</v>
      </c>
      <c r="M490" s="17"/>
      <c r="N490" s="17">
        <v>3.1695595187838599E-2</v>
      </c>
      <c r="O490" s="17">
        <v>3.3053587600957397E-2</v>
      </c>
      <c r="P490" s="17">
        <v>5.1289730158019499E-2</v>
      </c>
      <c r="Q490" s="17">
        <v>3.5899764317563601E-2</v>
      </c>
      <c r="R490" s="17">
        <v>3.1842826524680498E-2</v>
      </c>
      <c r="S490" s="17"/>
      <c r="T490" s="17">
        <v>3.01181093377637E-2</v>
      </c>
      <c r="U490" s="17">
        <v>3.8514920209077201E-2</v>
      </c>
    </row>
    <row r="491" spans="2:21" x14ac:dyDescent="0.5">
      <c r="C491" s="17"/>
      <c r="D491" s="17"/>
      <c r="E491" s="17"/>
      <c r="F491" s="17"/>
      <c r="G491" s="17"/>
      <c r="H491" s="17"/>
      <c r="I491" s="17"/>
      <c r="J491" s="17"/>
      <c r="K491" s="17"/>
      <c r="L491" s="17"/>
      <c r="M491" s="17"/>
      <c r="N491" s="17"/>
      <c r="O491" s="17"/>
      <c r="P491" s="17"/>
      <c r="Q491" s="17"/>
      <c r="R491" s="17"/>
      <c r="S491" s="17"/>
      <c r="T491" s="17"/>
      <c r="U491" s="17"/>
    </row>
    <row r="492" spans="2:21" x14ac:dyDescent="0.5">
      <c r="B492" s="6" t="s">
        <v>232</v>
      </c>
      <c r="C492" s="17"/>
      <c r="D492" s="17"/>
      <c r="E492" s="17"/>
      <c r="F492" s="17"/>
      <c r="G492" s="17"/>
      <c r="H492" s="17"/>
      <c r="I492" s="17"/>
      <c r="J492" s="17"/>
      <c r="K492" s="17"/>
      <c r="L492" s="17"/>
      <c r="M492" s="17"/>
      <c r="N492" s="17"/>
      <c r="O492" s="17"/>
      <c r="P492" s="17"/>
      <c r="Q492" s="17"/>
      <c r="R492" s="17"/>
      <c r="S492" s="17"/>
      <c r="T492" s="17"/>
      <c r="U492" s="17"/>
    </row>
    <row r="493" spans="2:21" x14ac:dyDescent="0.5">
      <c r="B493" s="24" t="s">
        <v>46</v>
      </c>
      <c r="C493" s="17"/>
      <c r="D493" s="17"/>
      <c r="E493" s="17"/>
      <c r="F493" s="17"/>
      <c r="G493" s="17"/>
      <c r="H493" s="17"/>
      <c r="I493" s="17"/>
      <c r="J493" s="17"/>
      <c r="K493" s="17"/>
      <c r="L493" s="17"/>
      <c r="M493" s="17"/>
      <c r="N493" s="17"/>
      <c r="O493" s="17"/>
      <c r="P493" s="17"/>
      <c r="Q493" s="17"/>
      <c r="R493" s="17"/>
      <c r="S493" s="17"/>
      <c r="T493" s="17"/>
      <c r="U493" s="17"/>
    </row>
    <row r="494" spans="2:21" x14ac:dyDescent="0.5">
      <c r="B494" t="s">
        <v>217</v>
      </c>
      <c r="C494" s="17">
        <v>0.57659846491012201</v>
      </c>
      <c r="D494" s="17">
        <v>0.51253342578927596</v>
      </c>
      <c r="E494" s="17">
        <v>0.63489769135192098</v>
      </c>
      <c r="F494" s="17"/>
      <c r="G494" s="17">
        <v>0.44187440478779499</v>
      </c>
      <c r="H494" s="17">
        <v>0.47500676243283402</v>
      </c>
      <c r="I494" s="17">
        <v>0.48742203936308198</v>
      </c>
      <c r="J494" s="17">
        <v>0.59405943311196896</v>
      </c>
      <c r="K494" s="17">
        <v>0.608290705773184</v>
      </c>
      <c r="L494" s="17">
        <v>0.67868195872204096</v>
      </c>
      <c r="M494" s="17"/>
      <c r="N494" s="17">
        <v>0.58721138664616301</v>
      </c>
      <c r="O494" s="17">
        <v>0.48102482404089503</v>
      </c>
      <c r="P494" s="17">
        <v>0.58345993341201596</v>
      </c>
      <c r="Q494" s="17">
        <v>0.66845337580487596</v>
      </c>
      <c r="R494" s="17">
        <v>0.51461022338559304</v>
      </c>
      <c r="S494" s="17"/>
      <c r="T494" s="17">
        <v>0.51070672161772002</v>
      </c>
      <c r="U494" s="17">
        <v>0.59319463965459196</v>
      </c>
    </row>
    <row r="495" spans="2:21" x14ac:dyDescent="0.5">
      <c r="B495" t="s">
        <v>218</v>
      </c>
      <c r="C495" s="17">
        <v>0.311740633179376</v>
      </c>
      <c r="D495" s="17">
        <v>0.41290404856690299</v>
      </c>
      <c r="E495" s="17">
        <v>0.21803764509979101</v>
      </c>
      <c r="F495" s="17"/>
      <c r="G495" s="17">
        <v>0.51759945737781099</v>
      </c>
      <c r="H495" s="17">
        <v>0.44449460644372701</v>
      </c>
      <c r="I495" s="17">
        <v>0.36942336538364801</v>
      </c>
      <c r="J495" s="17">
        <v>0.33371333784116097</v>
      </c>
      <c r="K495" s="17">
        <v>0.24236725918412599</v>
      </c>
      <c r="L495" s="17">
        <v>0.18818639476274901</v>
      </c>
      <c r="M495" s="17"/>
      <c r="N495" s="17">
        <v>0.278891688721363</v>
      </c>
      <c r="O495" s="17">
        <v>0.43007688943190198</v>
      </c>
      <c r="P495" s="17">
        <v>0.29226032426422099</v>
      </c>
      <c r="Q495" s="17">
        <v>0.238035207082403</v>
      </c>
      <c r="R495" s="17">
        <v>0.37224191829119202</v>
      </c>
      <c r="S495" s="17"/>
      <c r="T495" s="17">
        <v>0.45062573693942298</v>
      </c>
      <c r="U495" s="17">
        <v>0.27675959707023701</v>
      </c>
    </row>
    <row r="496" spans="2:21" x14ac:dyDescent="0.5">
      <c r="B496" t="s">
        <v>219</v>
      </c>
      <c r="C496" s="17">
        <v>0.111660901910502</v>
      </c>
      <c r="D496" s="17">
        <v>7.4562525643821195E-2</v>
      </c>
      <c r="E496" s="17">
        <v>0.14706466354828801</v>
      </c>
      <c r="F496" s="17"/>
      <c r="G496" s="17">
        <v>4.0526137834394398E-2</v>
      </c>
      <c r="H496" s="17">
        <v>8.0498631123438996E-2</v>
      </c>
      <c r="I496" s="17">
        <v>0.14315459525327001</v>
      </c>
      <c r="J496" s="17">
        <v>7.2227229046869998E-2</v>
      </c>
      <c r="K496" s="17">
        <v>0.14934203504269</v>
      </c>
      <c r="L496" s="17">
        <v>0.13313164651521001</v>
      </c>
      <c r="M496" s="17"/>
      <c r="N496" s="17">
        <v>0.13389692463247399</v>
      </c>
      <c r="O496" s="17">
        <v>8.8898286527202997E-2</v>
      </c>
      <c r="P496" s="17">
        <v>0.124279742323763</v>
      </c>
      <c r="Q496" s="17">
        <v>9.3511417112720596E-2</v>
      </c>
      <c r="R496" s="17">
        <v>0.113147858323214</v>
      </c>
      <c r="S496" s="17"/>
      <c r="T496" s="17">
        <v>3.86675414428568E-2</v>
      </c>
      <c r="U496" s="17">
        <v>0.13004576327517101</v>
      </c>
    </row>
    <row r="497" spans="2:21" x14ac:dyDescent="0.5">
      <c r="C497" s="17"/>
      <c r="D497" s="17"/>
      <c r="E497" s="17"/>
      <c r="F497" s="17"/>
      <c r="G497" s="17"/>
      <c r="H497" s="17"/>
      <c r="I497" s="17"/>
      <c r="J497" s="17"/>
      <c r="K497" s="17"/>
      <c r="L497" s="17"/>
      <c r="M497" s="17"/>
      <c r="N497" s="17"/>
      <c r="O497" s="17"/>
      <c r="P497" s="17"/>
      <c r="Q497" s="17"/>
      <c r="R497" s="17"/>
      <c r="S497" s="17"/>
      <c r="T497" s="17"/>
      <c r="U497" s="17"/>
    </row>
    <row r="498" spans="2:21" x14ac:dyDescent="0.5">
      <c r="B498" s="6" t="s">
        <v>233</v>
      </c>
      <c r="C498" s="17"/>
      <c r="D498" s="17"/>
      <c r="E498" s="17"/>
      <c r="F498" s="17"/>
      <c r="G498" s="17"/>
      <c r="H498" s="17"/>
      <c r="I498" s="17"/>
      <c r="J498" s="17"/>
      <c r="K498" s="17"/>
      <c r="L498" s="17"/>
      <c r="M498" s="17"/>
      <c r="N498" s="17"/>
      <c r="O498" s="17"/>
      <c r="P498" s="17"/>
      <c r="Q498" s="17"/>
      <c r="R498" s="17"/>
      <c r="S498" s="17"/>
      <c r="T498" s="17"/>
      <c r="U498" s="17"/>
    </row>
    <row r="499" spans="2:21" x14ac:dyDescent="0.5">
      <c r="B499" s="24" t="s">
        <v>46</v>
      </c>
      <c r="C499" s="17"/>
      <c r="D499" s="17"/>
      <c r="E499" s="17"/>
      <c r="F499" s="17"/>
      <c r="G499" s="17"/>
      <c r="H499" s="17"/>
      <c r="I499" s="17"/>
      <c r="J499" s="17"/>
      <c r="K499" s="17"/>
      <c r="L499" s="17"/>
      <c r="M499" s="17"/>
      <c r="N499" s="17"/>
      <c r="O499" s="17"/>
      <c r="P499" s="17"/>
      <c r="Q499" s="17"/>
      <c r="R499" s="17"/>
      <c r="S499" s="17"/>
      <c r="T499" s="17"/>
      <c r="U499" s="17"/>
    </row>
    <row r="500" spans="2:21" x14ac:dyDescent="0.5">
      <c r="B500" t="s">
        <v>217</v>
      </c>
      <c r="C500" s="17">
        <v>8.3219192529005503E-2</v>
      </c>
      <c r="D500" s="17">
        <v>7.83628838000167E-2</v>
      </c>
      <c r="E500" s="17">
        <v>8.8390612933502394E-2</v>
      </c>
      <c r="F500" s="17"/>
      <c r="G500" s="17">
        <v>5.8204493819189199E-2</v>
      </c>
      <c r="H500" s="17">
        <v>3.06498155962498E-2</v>
      </c>
      <c r="I500" s="17">
        <v>4.2994402531704501E-2</v>
      </c>
      <c r="J500" s="17">
        <v>4.7368691345689898E-2</v>
      </c>
      <c r="K500" s="17">
        <v>7.6971378392508102E-2</v>
      </c>
      <c r="L500" s="17">
        <v>0.164360089697907</v>
      </c>
      <c r="M500" s="17"/>
      <c r="N500" s="17">
        <v>0.101410396275584</v>
      </c>
      <c r="O500" s="17">
        <v>7.3021683078493702E-2</v>
      </c>
      <c r="P500" s="17">
        <v>8.3215961224981205E-2</v>
      </c>
      <c r="Q500" s="17">
        <v>8.9695470290904106E-2</v>
      </c>
      <c r="R500" s="17">
        <v>4.2908540273546798E-2</v>
      </c>
      <c r="S500" s="17"/>
      <c r="T500" s="17">
        <v>3.7776945116513402E-2</v>
      </c>
      <c r="U500" s="17">
        <v>9.4664746116690596E-2</v>
      </c>
    </row>
    <row r="501" spans="2:21" x14ac:dyDescent="0.5">
      <c r="B501" t="s">
        <v>218</v>
      </c>
      <c r="C501" s="17">
        <v>0.91237113311233597</v>
      </c>
      <c r="D501" s="17">
        <v>0.91744011486991095</v>
      </c>
      <c r="E501" s="17">
        <v>0.90696725047222904</v>
      </c>
      <c r="F501" s="17"/>
      <c r="G501" s="17">
        <v>0.91268952636793099</v>
      </c>
      <c r="H501" s="17">
        <v>0.96935018440374998</v>
      </c>
      <c r="I501" s="17">
        <v>0.95700559746829506</v>
      </c>
      <c r="J501" s="17">
        <v>0.95263130865431001</v>
      </c>
      <c r="K501" s="17">
        <v>0.92302862160749199</v>
      </c>
      <c r="L501" s="17">
        <v>0.82844754351010497</v>
      </c>
      <c r="M501" s="17"/>
      <c r="N501" s="17">
        <v>0.89389075670347196</v>
      </c>
      <c r="O501" s="17">
        <v>0.92059744087054995</v>
      </c>
      <c r="P501" s="17">
        <v>0.91678403877501902</v>
      </c>
      <c r="Q501" s="17">
        <v>0.90702376490501702</v>
      </c>
      <c r="R501" s="17">
        <v>0.94649820534642704</v>
      </c>
      <c r="S501" s="17"/>
      <c r="T501" s="17">
        <v>0.95846611839056695</v>
      </c>
      <c r="U501" s="17">
        <v>0.90076117422679602</v>
      </c>
    </row>
    <row r="502" spans="2:21" x14ac:dyDescent="0.5">
      <c r="B502" t="s">
        <v>219</v>
      </c>
      <c r="C502" s="17">
        <v>4.4096743586587101E-3</v>
      </c>
      <c r="D502" s="17">
        <v>4.1970013300726703E-3</v>
      </c>
      <c r="E502" s="17">
        <v>4.6421365942680599E-3</v>
      </c>
      <c r="F502" s="17"/>
      <c r="G502" s="17">
        <v>2.9105979812879702E-2</v>
      </c>
      <c r="H502" s="17">
        <v>0</v>
      </c>
      <c r="I502" s="17">
        <v>0</v>
      </c>
      <c r="J502" s="17">
        <v>0</v>
      </c>
      <c r="K502" s="17">
        <v>0</v>
      </c>
      <c r="L502" s="17">
        <v>7.1923667919882297E-3</v>
      </c>
      <c r="M502" s="17"/>
      <c r="N502" s="17">
        <v>4.6988470209442601E-3</v>
      </c>
      <c r="O502" s="17">
        <v>6.3808760509565399E-3</v>
      </c>
      <c r="P502" s="17">
        <v>0</v>
      </c>
      <c r="Q502" s="17">
        <v>3.2807648040787301E-3</v>
      </c>
      <c r="R502" s="17">
        <v>1.0593254380026E-2</v>
      </c>
      <c r="S502" s="17"/>
      <c r="T502" s="17">
        <v>3.7569364929197699E-3</v>
      </c>
      <c r="U502" s="17">
        <v>4.5740796565131503E-3</v>
      </c>
    </row>
    <row r="503" spans="2:21" x14ac:dyDescent="0.5">
      <c r="C503" s="17"/>
      <c r="D503" s="17"/>
      <c r="E503" s="17"/>
      <c r="F503" s="17"/>
      <c r="G503" s="17"/>
      <c r="H503" s="17"/>
      <c r="I503" s="17"/>
      <c r="J503" s="17"/>
      <c r="K503" s="17"/>
      <c r="L503" s="17"/>
      <c r="M503" s="17"/>
      <c r="N503" s="17"/>
      <c r="O503" s="17"/>
      <c r="P503" s="17"/>
      <c r="Q503" s="17"/>
      <c r="R503" s="17"/>
      <c r="S503" s="17"/>
      <c r="T503" s="17"/>
      <c r="U503" s="17"/>
    </row>
    <row r="504" spans="2:21" x14ac:dyDescent="0.5">
      <c r="B504" s="6" t="s">
        <v>234</v>
      </c>
      <c r="C504" s="17"/>
      <c r="D504" s="17"/>
      <c r="E504" s="17"/>
      <c r="F504" s="17"/>
      <c r="G504" s="17"/>
      <c r="H504" s="17"/>
      <c r="I504" s="17"/>
      <c r="J504" s="17"/>
      <c r="K504" s="17"/>
      <c r="L504" s="17"/>
      <c r="M504" s="17"/>
      <c r="N504" s="17"/>
      <c r="O504" s="17"/>
      <c r="P504" s="17"/>
      <c r="Q504" s="17"/>
      <c r="R504" s="17"/>
      <c r="S504" s="17"/>
      <c r="T504" s="17"/>
      <c r="U504" s="17"/>
    </row>
    <row r="505" spans="2:21" x14ac:dyDescent="0.5">
      <c r="B505" s="24" t="s">
        <v>46</v>
      </c>
      <c r="C505" s="17"/>
      <c r="D505" s="17"/>
      <c r="E505" s="17"/>
      <c r="F505" s="17"/>
      <c r="G505" s="17"/>
      <c r="H505" s="17"/>
      <c r="I505" s="17"/>
      <c r="J505" s="17"/>
      <c r="K505" s="17"/>
      <c r="L505" s="17"/>
      <c r="M505" s="17"/>
      <c r="N505" s="17"/>
      <c r="O505" s="17"/>
      <c r="P505" s="17"/>
      <c r="Q505" s="17"/>
      <c r="R505" s="17"/>
      <c r="S505" s="17"/>
      <c r="T505" s="17"/>
      <c r="U505" s="17"/>
    </row>
    <row r="506" spans="2:21" x14ac:dyDescent="0.5">
      <c r="B506" t="s">
        <v>217</v>
      </c>
      <c r="C506" s="17">
        <v>0.56218111921618596</v>
      </c>
      <c r="D506" s="17">
        <v>0.54758894735305197</v>
      </c>
      <c r="E506" s="17">
        <v>0.57443421044739995</v>
      </c>
      <c r="F506" s="17"/>
      <c r="G506" s="17">
        <v>0.34776978713323797</v>
      </c>
      <c r="H506" s="17">
        <v>0.47045765209682999</v>
      </c>
      <c r="I506" s="17">
        <v>0.47945455616974098</v>
      </c>
      <c r="J506" s="17">
        <v>0.577437676068428</v>
      </c>
      <c r="K506" s="17">
        <v>0.58972508615158703</v>
      </c>
      <c r="L506" s="17">
        <v>0.68418090848948299</v>
      </c>
      <c r="M506" s="17"/>
      <c r="N506" s="17">
        <v>0.56702164959487</v>
      </c>
      <c r="O506" s="17">
        <v>0.52844516172334499</v>
      </c>
      <c r="P506" s="17">
        <v>0.54595913019809195</v>
      </c>
      <c r="Q506" s="17">
        <v>0.61384247472513898</v>
      </c>
      <c r="R506" s="17">
        <v>0.53078686881486903</v>
      </c>
      <c r="S506" s="17"/>
      <c r="T506" s="17">
        <v>0.57861616845994501</v>
      </c>
      <c r="U506" s="17">
        <v>0.55804161803509</v>
      </c>
    </row>
    <row r="507" spans="2:21" x14ac:dyDescent="0.5">
      <c r="B507" t="s">
        <v>218</v>
      </c>
      <c r="C507" s="17">
        <v>0.38394413949821199</v>
      </c>
      <c r="D507" s="17">
        <v>0.40840144247124299</v>
      </c>
      <c r="E507" s="17">
        <v>0.36208727563512999</v>
      </c>
      <c r="F507" s="17"/>
      <c r="G507" s="17">
        <v>0.63338904939084495</v>
      </c>
      <c r="H507" s="17">
        <v>0.46069180074691701</v>
      </c>
      <c r="I507" s="17">
        <v>0.47020070769341499</v>
      </c>
      <c r="J507" s="17">
        <v>0.37766454889309398</v>
      </c>
      <c r="K507" s="17">
        <v>0.35131497806842898</v>
      </c>
      <c r="L507" s="17">
        <v>0.25344709266322202</v>
      </c>
      <c r="M507" s="17"/>
      <c r="N507" s="17">
        <v>0.38796986965748897</v>
      </c>
      <c r="O507" s="17">
        <v>0.418278305729127</v>
      </c>
      <c r="P507" s="17">
        <v>0.397050105527882</v>
      </c>
      <c r="Q507" s="17">
        <v>0.32851630587067998</v>
      </c>
      <c r="R507" s="17">
        <v>0.40606027767415998</v>
      </c>
      <c r="S507" s="17"/>
      <c r="T507" s="17">
        <v>0.39370994162876899</v>
      </c>
      <c r="U507" s="17">
        <v>0.381484423749618</v>
      </c>
    </row>
    <row r="508" spans="2:21" x14ac:dyDescent="0.5">
      <c r="B508" t="s">
        <v>219</v>
      </c>
      <c r="C508" s="17">
        <v>5.3874741285601997E-2</v>
      </c>
      <c r="D508" s="17">
        <v>4.40096101757049E-2</v>
      </c>
      <c r="E508" s="17">
        <v>6.3478513917469906E-2</v>
      </c>
      <c r="F508" s="17"/>
      <c r="G508" s="17">
        <v>1.8841163475917001E-2</v>
      </c>
      <c r="H508" s="17">
        <v>6.8850547156252995E-2</v>
      </c>
      <c r="I508" s="17">
        <v>5.0344736136844398E-2</v>
      </c>
      <c r="J508" s="17">
        <v>4.4897775038477299E-2</v>
      </c>
      <c r="K508" s="17">
        <v>5.8959935779983999E-2</v>
      </c>
      <c r="L508" s="17">
        <v>6.2371998847295197E-2</v>
      </c>
      <c r="M508" s="17"/>
      <c r="N508" s="17">
        <v>4.5008480747640599E-2</v>
      </c>
      <c r="O508" s="17">
        <v>5.3276532547527899E-2</v>
      </c>
      <c r="P508" s="17">
        <v>5.6990764274026398E-2</v>
      </c>
      <c r="Q508" s="17">
        <v>5.7641219404181598E-2</v>
      </c>
      <c r="R508" s="17">
        <v>6.3152853510970497E-2</v>
      </c>
      <c r="S508" s="17"/>
      <c r="T508" s="17">
        <v>2.76738899112863E-2</v>
      </c>
      <c r="U508" s="17">
        <v>6.04739582152925E-2</v>
      </c>
    </row>
    <row r="509" spans="2:21" x14ac:dyDescent="0.5">
      <c r="C509" s="17"/>
      <c r="D509" s="17"/>
      <c r="E509" s="17"/>
      <c r="F509" s="17"/>
      <c r="G509" s="17"/>
      <c r="H509" s="17"/>
      <c r="I509" s="17"/>
      <c r="J509" s="17"/>
      <c r="K509" s="17"/>
      <c r="L509" s="17"/>
      <c r="M509" s="17"/>
      <c r="N509" s="17"/>
      <c r="O509" s="17"/>
      <c r="P509" s="17"/>
      <c r="Q509" s="17"/>
      <c r="R509" s="17"/>
      <c r="S509" s="17"/>
      <c r="T509" s="17"/>
      <c r="U509" s="17"/>
    </row>
    <row r="510" spans="2:21" x14ac:dyDescent="0.5">
      <c r="B510" s="6" t="s">
        <v>235</v>
      </c>
      <c r="C510" s="17"/>
      <c r="D510" s="17"/>
      <c r="E510" s="17"/>
      <c r="F510" s="17"/>
      <c r="G510" s="17"/>
      <c r="H510" s="17"/>
      <c r="I510" s="17"/>
      <c r="J510" s="17"/>
      <c r="K510" s="17"/>
      <c r="L510" s="17"/>
      <c r="M510" s="17"/>
      <c r="N510" s="17"/>
      <c r="O510" s="17"/>
      <c r="P510" s="17"/>
      <c r="Q510" s="17"/>
      <c r="R510" s="17"/>
      <c r="S510" s="17"/>
      <c r="T510" s="17"/>
      <c r="U510" s="17"/>
    </row>
    <row r="511" spans="2:21" x14ac:dyDescent="0.5">
      <c r="B511" s="24" t="s">
        <v>46</v>
      </c>
      <c r="C511" s="17"/>
      <c r="D511" s="17"/>
      <c r="E511" s="17"/>
      <c r="F511" s="17"/>
      <c r="G511" s="17"/>
      <c r="H511" s="17"/>
      <c r="I511" s="17"/>
      <c r="J511" s="17"/>
      <c r="K511" s="17"/>
      <c r="L511" s="17"/>
      <c r="M511" s="17"/>
      <c r="N511" s="17"/>
      <c r="O511" s="17"/>
      <c r="P511" s="17"/>
      <c r="Q511" s="17"/>
      <c r="R511" s="17"/>
      <c r="S511" s="17"/>
      <c r="T511" s="17"/>
      <c r="U511" s="17"/>
    </row>
    <row r="512" spans="2:21" x14ac:dyDescent="0.5">
      <c r="B512" t="s">
        <v>217</v>
      </c>
      <c r="C512" s="17">
        <v>0.48584955869672802</v>
      </c>
      <c r="D512" s="17">
        <v>0.46339078186562999</v>
      </c>
      <c r="E512" s="17">
        <v>0.50272916818508195</v>
      </c>
      <c r="F512" s="17"/>
      <c r="G512" s="17">
        <v>0.30744536111293203</v>
      </c>
      <c r="H512" s="17">
        <v>0.305416916562186</v>
      </c>
      <c r="I512" s="17">
        <v>0.45487247099102301</v>
      </c>
      <c r="J512" s="17">
        <v>0.426338667343652</v>
      </c>
      <c r="K512" s="17">
        <v>0.59242360667074601</v>
      </c>
      <c r="L512" s="17">
        <v>0.61055327659519798</v>
      </c>
      <c r="M512" s="17"/>
      <c r="N512" s="17">
        <v>0.48694253267048199</v>
      </c>
      <c r="O512" s="17">
        <v>0.41025033054461302</v>
      </c>
      <c r="P512" s="17">
        <v>0.54784990820568502</v>
      </c>
      <c r="Q512" s="17">
        <v>0.512905502931705</v>
      </c>
      <c r="R512" s="17">
        <v>0.44841011044242501</v>
      </c>
      <c r="S512" s="17"/>
      <c r="T512" s="17">
        <v>0.37025028006424399</v>
      </c>
      <c r="U512" s="17">
        <v>0.514965586481966</v>
      </c>
    </row>
    <row r="513" spans="2:21" x14ac:dyDescent="0.5">
      <c r="B513" t="s">
        <v>218</v>
      </c>
      <c r="C513" s="17">
        <v>0.425040485365617</v>
      </c>
      <c r="D513" s="17">
        <v>0.465790185543146</v>
      </c>
      <c r="E513" s="17">
        <v>0.39043890369384898</v>
      </c>
      <c r="F513" s="17"/>
      <c r="G513" s="17">
        <v>0.64199852779649103</v>
      </c>
      <c r="H513" s="17">
        <v>0.63465501919348299</v>
      </c>
      <c r="I513" s="17">
        <v>0.47979039255037598</v>
      </c>
      <c r="J513" s="17">
        <v>0.46730673461343297</v>
      </c>
      <c r="K513" s="17">
        <v>0.289376760875726</v>
      </c>
      <c r="L513" s="17">
        <v>0.29293996891364199</v>
      </c>
      <c r="M513" s="17"/>
      <c r="N513" s="17">
        <v>0.39815353752363403</v>
      </c>
      <c r="O513" s="17">
        <v>0.50216678460713904</v>
      </c>
      <c r="P513" s="17">
        <v>0.36563938666656698</v>
      </c>
      <c r="Q513" s="17">
        <v>0.42438029383339998</v>
      </c>
      <c r="R513" s="17">
        <v>0.462648493115147</v>
      </c>
      <c r="S513" s="17"/>
      <c r="T513" s="17">
        <v>0.57708888635157296</v>
      </c>
      <c r="U513" s="17">
        <v>0.38674400531678499</v>
      </c>
    </row>
    <row r="514" spans="2:21" x14ac:dyDescent="0.5">
      <c r="B514" t="s">
        <v>219</v>
      </c>
      <c r="C514" s="17">
        <v>8.9109955937655402E-2</v>
      </c>
      <c r="D514" s="17">
        <v>7.0819032591223297E-2</v>
      </c>
      <c r="E514" s="17">
        <v>0.10683192812106899</v>
      </c>
      <c r="F514" s="17"/>
      <c r="G514" s="17">
        <v>5.0556111090577199E-2</v>
      </c>
      <c r="H514" s="17">
        <v>5.9928064244331301E-2</v>
      </c>
      <c r="I514" s="17">
        <v>6.5337136458600703E-2</v>
      </c>
      <c r="J514" s="17">
        <v>0.106354598042914</v>
      </c>
      <c r="K514" s="17">
        <v>0.11819963245352801</v>
      </c>
      <c r="L514" s="17">
        <v>9.6506754491160002E-2</v>
      </c>
      <c r="M514" s="17"/>
      <c r="N514" s="17">
        <v>0.114903929805884</v>
      </c>
      <c r="O514" s="17">
        <v>8.7582884848247694E-2</v>
      </c>
      <c r="P514" s="17">
        <v>8.6510705127747903E-2</v>
      </c>
      <c r="Q514" s="17">
        <v>6.2714203234894794E-2</v>
      </c>
      <c r="R514" s="17">
        <v>8.8941396442428197E-2</v>
      </c>
      <c r="S514" s="17"/>
      <c r="T514" s="17">
        <v>5.2660833584182998E-2</v>
      </c>
      <c r="U514" s="17">
        <v>9.8290408201248194E-2</v>
      </c>
    </row>
    <row r="515" spans="2:21" x14ac:dyDescent="0.5">
      <c r="C515" s="17"/>
      <c r="D515" s="17"/>
      <c r="E515" s="17"/>
      <c r="F515" s="17"/>
      <c r="G515" s="17"/>
      <c r="H515" s="17"/>
      <c r="I515" s="17"/>
      <c r="J515" s="17"/>
      <c r="K515" s="17"/>
      <c r="L515" s="17"/>
      <c r="M515" s="17"/>
      <c r="N515" s="17"/>
      <c r="O515" s="17"/>
      <c r="P515" s="17"/>
      <c r="Q515" s="17"/>
      <c r="R515" s="17"/>
      <c r="S515" s="17"/>
      <c r="T515" s="17"/>
      <c r="U515" s="17"/>
    </row>
    <row r="516" spans="2:21" x14ac:dyDescent="0.5">
      <c r="B516" s="6" t="s">
        <v>236</v>
      </c>
      <c r="C516" s="17"/>
      <c r="D516" s="17"/>
      <c r="E516" s="17"/>
      <c r="F516" s="17"/>
      <c r="G516" s="17"/>
      <c r="H516" s="17"/>
      <c r="I516" s="17"/>
      <c r="J516" s="17"/>
      <c r="K516" s="17"/>
      <c r="L516" s="17"/>
      <c r="M516" s="17"/>
      <c r="N516" s="17"/>
      <c r="O516" s="17"/>
      <c r="P516" s="17"/>
      <c r="Q516" s="17"/>
      <c r="R516" s="17"/>
      <c r="S516" s="17"/>
      <c r="T516" s="17"/>
      <c r="U516" s="17"/>
    </row>
    <row r="517" spans="2:21" x14ac:dyDescent="0.5">
      <c r="B517" s="24" t="s">
        <v>46</v>
      </c>
      <c r="C517" s="17"/>
      <c r="D517" s="17"/>
      <c r="E517" s="17"/>
      <c r="F517" s="17"/>
      <c r="G517" s="17"/>
      <c r="H517" s="17"/>
      <c r="I517" s="17"/>
      <c r="J517" s="17"/>
      <c r="K517" s="17"/>
      <c r="L517" s="17"/>
      <c r="M517" s="17"/>
      <c r="N517" s="17"/>
      <c r="O517" s="17"/>
      <c r="P517" s="17"/>
      <c r="Q517" s="17"/>
      <c r="R517" s="17"/>
      <c r="S517" s="17"/>
      <c r="T517" s="17"/>
      <c r="U517" s="17"/>
    </row>
    <row r="518" spans="2:21" x14ac:dyDescent="0.5">
      <c r="B518" t="s">
        <v>217</v>
      </c>
      <c r="C518" s="17">
        <v>0.196084851859058</v>
      </c>
      <c r="D518" s="17">
        <v>0.16262562423777999</v>
      </c>
      <c r="E518" s="17">
        <v>0.228762203936098</v>
      </c>
      <c r="F518" s="17"/>
      <c r="G518" s="17">
        <v>0.29230101101539901</v>
      </c>
      <c r="H518" s="17">
        <v>0.16120775155070899</v>
      </c>
      <c r="I518" s="17">
        <v>0.18008491914135</v>
      </c>
      <c r="J518" s="17">
        <v>0.16344354172810899</v>
      </c>
      <c r="K518" s="17">
        <v>0.15874127323508999</v>
      </c>
      <c r="L518" s="17">
        <v>0.23747615175086001</v>
      </c>
      <c r="M518" s="17"/>
      <c r="N518" s="17">
        <v>0.209402781242466</v>
      </c>
      <c r="O518" s="17">
        <v>0.22177308095219</v>
      </c>
      <c r="P518" s="17">
        <v>0.212157907026053</v>
      </c>
      <c r="Q518" s="17">
        <v>0.174129674123113</v>
      </c>
      <c r="R518" s="17">
        <v>0.13437895246395801</v>
      </c>
      <c r="S518" s="17"/>
      <c r="T518" s="17">
        <v>0.12892243301562201</v>
      </c>
      <c r="U518" s="17">
        <v>0.21300107206650701</v>
      </c>
    </row>
    <row r="519" spans="2:21" x14ac:dyDescent="0.5">
      <c r="B519" t="s">
        <v>218</v>
      </c>
      <c r="C519" s="17">
        <v>0.75615428951841501</v>
      </c>
      <c r="D519" s="17">
        <v>0.79986967075897597</v>
      </c>
      <c r="E519" s="17">
        <v>0.71355706806437502</v>
      </c>
      <c r="F519" s="17"/>
      <c r="G519" s="17">
        <v>0.60585076098367796</v>
      </c>
      <c r="H519" s="17">
        <v>0.74280911160075702</v>
      </c>
      <c r="I519" s="17">
        <v>0.79067717553152606</v>
      </c>
      <c r="J519" s="17">
        <v>0.79220561246950005</v>
      </c>
      <c r="K519" s="17">
        <v>0.809269818419875</v>
      </c>
      <c r="L519" s="17">
        <v>0.73041075358846896</v>
      </c>
      <c r="M519" s="17"/>
      <c r="N519" s="17">
        <v>0.74624398188348895</v>
      </c>
      <c r="O519" s="17">
        <v>0.71698367521010598</v>
      </c>
      <c r="P519" s="17">
        <v>0.74561326914485304</v>
      </c>
      <c r="Q519" s="17">
        <v>0.78756295073254801</v>
      </c>
      <c r="R519" s="17">
        <v>0.80351318158953899</v>
      </c>
      <c r="S519" s="17"/>
      <c r="T519" s="17">
        <v>0.84791031903216396</v>
      </c>
      <c r="U519" s="17">
        <v>0.73304366861844295</v>
      </c>
    </row>
    <row r="520" spans="2:21" x14ac:dyDescent="0.5">
      <c r="B520" t="s">
        <v>219</v>
      </c>
      <c r="C520" s="17">
        <v>4.7760858622526998E-2</v>
      </c>
      <c r="D520" s="17">
        <v>3.7504705003243897E-2</v>
      </c>
      <c r="E520" s="17">
        <v>5.7680727999527399E-2</v>
      </c>
      <c r="F520" s="17"/>
      <c r="G520" s="17">
        <v>0.101848228000923</v>
      </c>
      <c r="H520" s="17">
        <v>9.5983136848534698E-2</v>
      </c>
      <c r="I520" s="17">
        <v>2.9237905327123701E-2</v>
      </c>
      <c r="J520" s="17">
        <v>4.4350845802390598E-2</v>
      </c>
      <c r="K520" s="17">
        <v>3.1988908345034699E-2</v>
      </c>
      <c r="L520" s="17">
        <v>3.2113094660671797E-2</v>
      </c>
      <c r="M520" s="17"/>
      <c r="N520" s="17">
        <v>4.4353236874045902E-2</v>
      </c>
      <c r="O520" s="17">
        <v>6.1243243837703597E-2</v>
      </c>
      <c r="P520" s="17">
        <v>4.2228823829094798E-2</v>
      </c>
      <c r="Q520" s="17">
        <v>3.8307375144339698E-2</v>
      </c>
      <c r="R520" s="17">
        <v>6.2107865946502999E-2</v>
      </c>
      <c r="S520" s="17"/>
      <c r="T520" s="17">
        <v>2.31672479522145E-2</v>
      </c>
      <c r="U520" s="17">
        <v>5.3955259315049603E-2</v>
      </c>
    </row>
    <row r="521" spans="2:21" x14ac:dyDescent="0.5">
      <c r="C521" s="17"/>
      <c r="D521" s="17"/>
      <c r="E521" s="17"/>
      <c r="F521" s="17"/>
      <c r="G521" s="17"/>
      <c r="H521" s="17"/>
      <c r="I521" s="17"/>
      <c r="J521" s="17"/>
      <c r="K521" s="17"/>
      <c r="L521" s="17"/>
      <c r="M521" s="17"/>
      <c r="N521" s="17"/>
      <c r="O521" s="17"/>
      <c r="P521" s="17"/>
      <c r="Q521" s="17"/>
      <c r="R521" s="17"/>
      <c r="S521" s="17"/>
      <c r="T521" s="17"/>
      <c r="U521" s="17"/>
    </row>
    <row r="522" spans="2:21" x14ac:dyDescent="0.5">
      <c r="B522" s="6" t="s">
        <v>237</v>
      </c>
      <c r="C522" s="17"/>
      <c r="D522" s="17"/>
      <c r="E522" s="17"/>
      <c r="F522" s="17"/>
      <c r="G522" s="17"/>
      <c r="H522" s="17"/>
      <c r="I522" s="17"/>
      <c r="J522" s="17"/>
      <c r="K522" s="17"/>
      <c r="L522" s="17"/>
      <c r="M522" s="17"/>
      <c r="N522" s="17"/>
      <c r="O522" s="17"/>
      <c r="P522" s="17"/>
      <c r="Q522" s="17"/>
      <c r="R522" s="17"/>
      <c r="S522" s="17"/>
      <c r="T522" s="17"/>
      <c r="U522" s="17"/>
    </row>
    <row r="523" spans="2:21" x14ac:dyDescent="0.5">
      <c r="B523" s="24" t="s">
        <v>46</v>
      </c>
      <c r="C523" s="17"/>
      <c r="D523" s="17"/>
      <c r="E523" s="17"/>
      <c r="F523" s="17"/>
      <c r="G523" s="17"/>
      <c r="H523" s="17"/>
      <c r="I523" s="17"/>
      <c r="J523" s="17"/>
      <c r="K523" s="17"/>
      <c r="L523" s="17"/>
      <c r="M523" s="17"/>
      <c r="N523" s="17"/>
      <c r="O523" s="17"/>
      <c r="P523" s="17"/>
      <c r="Q523" s="17"/>
      <c r="R523" s="17"/>
      <c r="S523" s="17"/>
      <c r="T523" s="17"/>
      <c r="U523" s="17"/>
    </row>
    <row r="524" spans="2:21" x14ac:dyDescent="0.5">
      <c r="B524" t="s">
        <v>217</v>
      </c>
      <c r="C524" s="17">
        <v>0.482468224431716</v>
      </c>
      <c r="D524" s="17">
        <v>0.44555839388540103</v>
      </c>
      <c r="E524" s="17">
        <v>0.51277187824229498</v>
      </c>
      <c r="F524" s="17"/>
      <c r="G524" s="17">
        <v>0.42534008788983202</v>
      </c>
      <c r="H524" s="17">
        <v>0.35397451594396701</v>
      </c>
      <c r="I524" s="17">
        <v>0.42872135675615902</v>
      </c>
      <c r="J524" s="17">
        <v>0.39130096084166699</v>
      </c>
      <c r="K524" s="17">
        <v>0.482123457707825</v>
      </c>
      <c r="L524" s="17">
        <v>0.648653705852409</v>
      </c>
      <c r="M524" s="17"/>
      <c r="N524" s="17">
        <v>0.46260039404973202</v>
      </c>
      <c r="O524" s="17">
        <v>0.43567909672203498</v>
      </c>
      <c r="P524" s="17">
        <v>0.46713148067546301</v>
      </c>
      <c r="Q524" s="17">
        <v>0.56552740679441504</v>
      </c>
      <c r="R524" s="17">
        <v>0.46725063149507901</v>
      </c>
      <c r="S524" s="17"/>
      <c r="T524" s="17">
        <v>0.35593488669372902</v>
      </c>
      <c r="U524" s="17">
        <v>0.51433821722856499</v>
      </c>
    </row>
    <row r="525" spans="2:21" x14ac:dyDescent="0.5">
      <c r="B525" t="s">
        <v>218</v>
      </c>
      <c r="C525" s="17">
        <v>0.426745842641502</v>
      </c>
      <c r="D525" s="17">
        <v>0.50055680329775798</v>
      </c>
      <c r="E525" s="17">
        <v>0.36138540257006102</v>
      </c>
      <c r="F525" s="17"/>
      <c r="G525" s="17">
        <v>0.48469799738137398</v>
      </c>
      <c r="H525" s="17">
        <v>0.58497839768718296</v>
      </c>
      <c r="I525" s="17">
        <v>0.45340230770664502</v>
      </c>
      <c r="J525" s="17">
        <v>0.54439574631732701</v>
      </c>
      <c r="K525" s="17">
        <v>0.39934393491954601</v>
      </c>
      <c r="L525" s="17">
        <v>0.26087681212529501</v>
      </c>
      <c r="M525" s="17"/>
      <c r="N525" s="17">
        <v>0.42528823921707698</v>
      </c>
      <c r="O525" s="17">
        <v>0.46698625516641801</v>
      </c>
      <c r="P525" s="17">
        <v>0.45373510940405998</v>
      </c>
      <c r="Q525" s="17">
        <v>0.34404173912004599</v>
      </c>
      <c r="R525" s="17">
        <v>0.48433451200664601</v>
      </c>
      <c r="S525" s="17"/>
      <c r="T525" s="17">
        <v>0.61322283102545505</v>
      </c>
      <c r="U525" s="17">
        <v>0.37977782312335001</v>
      </c>
    </row>
    <row r="526" spans="2:21" x14ac:dyDescent="0.5">
      <c r="B526" t="s">
        <v>219</v>
      </c>
      <c r="C526" s="17">
        <v>9.0785932926782095E-2</v>
      </c>
      <c r="D526" s="17">
        <v>5.3884802816840403E-2</v>
      </c>
      <c r="E526" s="17">
        <v>0.125842719187644</v>
      </c>
      <c r="F526" s="17"/>
      <c r="G526" s="17">
        <v>8.9961914728794903E-2</v>
      </c>
      <c r="H526" s="17">
        <v>6.104708636885E-2</v>
      </c>
      <c r="I526" s="17">
        <v>0.11787633553719599</v>
      </c>
      <c r="J526" s="17">
        <v>6.4303292841005694E-2</v>
      </c>
      <c r="K526" s="17">
        <v>0.118532607372628</v>
      </c>
      <c r="L526" s="17">
        <v>9.0469482022295905E-2</v>
      </c>
      <c r="M526" s="17"/>
      <c r="N526" s="17">
        <v>0.112111366733191</v>
      </c>
      <c r="O526" s="17">
        <v>9.7334648111547198E-2</v>
      </c>
      <c r="P526" s="17">
        <v>7.9133409920477502E-2</v>
      </c>
      <c r="Q526" s="17">
        <v>9.0430854085539095E-2</v>
      </c>
      <c r="R526" s="17">
        <v>4.8414856498275302E-2</v>
      </c>
      <c r="S526" s="17"/>
      <c r="T526" s="17">
        <v>3.08422822808164E-2</v>
      </c>
      <c r="U526" s="17">
        <v>0.105883959648085</v>
      </c>
    </row>
    <row r="527" spans="2:21" x14ac:dyDescent="0.5">
      <c r="C527" s="17"/>
      <c r="D527" s="17"/>
      <c r="E527" s="17"/>
      <c r="F527" s="17"/>
      <c r="G527" s="17"/>
      <c r="H527" s="17"/>
      <c r="I527" s="17"/>
      <c r="J527" s="17"/>
      <c r="K527" s="17"/>
      <c r="L527" s="17"/>
      <c r="M527" s="17"/>
      <c r="N527" s="17"/>
      <c r="O527" s="17"/>
      <c r="P527" s="17"/>
      <c r="Q527" s="17"/>
      <c r="R527" s="17"/>
      <c r="S527" s="17"/>
      <c r="T527" s="17"/>
      <c r="U527" s="17"/>
    </row>
    <row r="528" spans="2:21" x14ac:dyDescent="0.5">
      <c r="B528" s="6" t="s">
        <v>238</v>
      </c>
      <c r="C528" s="17"/>
      <c r="D528" s="17"/>
      <c r="E528" s="17"/>
      <c r="F528" s="17"/>
      <c r="G528" s="17"/>
      <c r="H528" s="17"/>
      <c r="I528" s="17"/>
      <c r="J528" s="17"/>
      <c r="K528" s="17"/>
      <c r="L528" s="17"/>
      <c r="M528" s="17"/>
      <c r="N528" s="17"/>
      <c r="O528" s="17"/>
      <c r="P528" s="17"/>
      <c r="Q528" s="17"/>
      <c r="R528" s="17"/>
      <c r="S528" s="17"/>
      <c r="T528" s="17"/>
      <c r="U528" s="17"/>
    </row>
    <row r="529" spans="2:21" x14ac:dyDescent="0.5">
      <c r="B529" s="24" t="s">
        <v>46</v>
      </c>
      <c r="C529" s="17"/>
      <c r="D529" s="17"/>
      <c r="E529" s="17"/>
      <c r="F529" s="17"/>
      <c r="G529" s="17"/>
      <c r="H529" s="17"/>
      <c r="I529" s="17"/>
      <c r="J529" s="17"/>
      <c r="K529" s="17"/>
      <c r="L529" s="17"/>
      <c r="M529" s="17"/>
      <c r="N529" s="17"/>
      <c r="O529" s="17"/>
      <c r="P529" s="17"/>
      <c r="Q529" s="17"/>
      <c r="R529" s="17"/>
      <c r="S529" s="17"/>
      <c r="T529" s="17"/>
      <c r="U529" s="17"/>
    </row>
    <row r="530" spans="2:21" x14ac:dyDescent="0.5">
      <c r="B530" t="s">
        <v>217</v>
      </c>
      <c r="C530" s="17">
        <v>0.503101259181024</v>
      </c>
      <c r="D530" s="17">
        <v>0.44231554224848202</v>
      </c>
      <c r="E530" s="17">
        <v>0.55578920275340704</v>
      </c>
      <c r="F530" s="17"/>
      <c r="G530" s="17">
        <v>0.56662592195712802</v>
      </c>
      <c r="H530" s="17">
        <v>0.40937497682336998</v>
      </c>
      <c r="I530" s="17">
        <v>0.43047910157207198</v>
      </c>
      <c r="J530" s="17">
        <v>0.44946157582202101</v>
      </c>
      <c r="K530" s="17">
        <v>0.51811070956396399</v>
      </c>
      <c r="L530" s="17">
        <v>0.59262510134393698</v>
      </c>
      <c r="M530" s="17"/>
      <c r="N530" s="17">
        <v>0.51819481349850105</v>
      </c>
      <c r="O530" s="17">
        <v>0.44913664224579403</v>
      </c>
      <c r="P530" s="17">
        <v>0.54738711398219397</v>
      </c>
      <c r="Q530" s="17">
        <v>0.52540164072800299</v>
      </c>
      <c r="R530" s="17">
        <v>0.434671929045507</v>
      </c>
      <c r="S530" s="17"/>
      <c r="T530" s="17">
        <v>0.37143927823692802</v>
      </c>
      <c r="U530" s="17">
        <v>0.53626300500484902</v>
      </c>
    </row>
    <row r="531" spans="2:21" x14ac:dyDescent="0.5">
      <c r="B531" t="s">
        <v>218</v>
      </c>
      <c r="C531" s="17">
        <v>0.41528372178146</v>
      </c>
      <c r="D531" s="17">
        <v>0.49840429333782899</v>
      </c>
      <c r="E531" s="17">
        <v>0.34116852541595599</v>
      </c>
      <c r="F531" s="17"/>
      <c r="G531" s="17">
        <v>0.336271330626076</v>
      </c>
      <c r="H531" s="17">
        <v>0.53103617445261697</v>
      </c>
      <c r="I531" s="17">
        <v>0.49909834484631099</v>
      </c>
      <c r="J531" s="17">
        <v>0.501521208607002</v>
      </c>
      <c r="K531" s="17">
        <v>0.371557533114455</v>
      </c>
      <c r="L531" s="17">
        <v>0.31025940165052801</v>
      </c>
      <c r="M531" s="17"/>
      <c r="N531" s="17">
        <v>0.40094058066996202</v>
      </c>
      <c r="O531" s="17">
        <v>0.44655452492713799</v>
      </c>
      <c r="P531" s="17">
        <v>0.35923906680918199</v>
      </c>
      <c r="Q531" s="17">
        <v>0.41551550179117902</v>
      </c>
      <c r="R531" s="17">
        <v>0.496242133966314</v>
      </c>
      <c r="S531" s="17"/>
      <c r="T531" s="17">
        <v>0.60172756022879004</v>
      </c>
      <c r="U531" s="17">
        <v>0.36832405174859101</v>
      </c>
    </row>
    <row r="532" spans="2:21" x14ac:dyDescent="0.5">
      <c r="B532" t="s">
        <v>219</v>
      </c>
      <c r="C532" s="17">
        <v>8.1615019037515696E-2</v>
      </c>
      <c r="D532" s="17">
        <v>5.9280164413688698E-2</v>
      </c>
      <c r="E532" s="17">
        <v>0.10304227183063699</v>
      </c>
      <c r="F532" s="17"/>
      <c r="G532" s="17">
        <v>9.7102747416795296E-2</v>
      </c>
      <c r="H532" s="17">
        <v>5.9588848724013703E-2</v>
      </c>
      <c r="I532" s="17">
        <v>7.0422553581617697E-2</v>
      </c>
      <c r="J532" s="17">
        <v>4.9017215570977803E-2</v>
      </c>
      <c r="K532" s="17">
        <v>0.11033175732158</v>
      </c>
      <c r="L532" s="17">
        <v>9.7115497005534498E-2</v>
      </c>
      <c r="M532" s="17"/>
      <c r="N532" s="17">
        <v>8.0864605831536998E-2</v>
      </c>
      <c r="O532" s="17">
        <v>0.104308832827068</v>
      </c>
      <c r="P532" s="17">
        <v>9.3373819208623907E-2</v>
      </c>
      <c r="Q532" s="17">
        <v>5.9082857480817999E-2</v>
      </c>
      <c r="R532" s="17">
        <v>6.9085936988179802E-2</v>
      </c>
      <c r="S532" s="17"/>
      <c r="T532" s="17">
        <v>2.6833161534282099E-2</v>
      </c>
      <c r="U532" s="17">
        <v>9.5412943246559495E-2</v>
      </c>
    </row>
    <row r="533" spans="2:21" x14ac:dyDescent="0.5">
      <c r="C533" s="17"/>
      <c r="D533" s="17"/>
      <c r="E533" s="17"/>
      <c r="F533" s="17"/>
      <c r="G533" s="17"/>
      <c r="H533" s="17"/>
      <c r="I533" s="17"/>
      <c r="J533" s="17"/>
      <c r="K533" s="17"/>
      <c r="L533" s="17"/>
      <c r="M533" s="17"/>
      <c r="N533" s="17"/>
      <c r="O533" s="17"/>
      <c r="P533" s="17"/>
      <c r="Q533" s="17"/>
      <c r="R533" s="17"/>
      <c r="S533" s="17"/>
      <c r="T533" s="17"/>
      <c r="U533" s="17"/>
    </row>
    <row r="534" spans="2:21" x14ac:dyDescent="0.5">
      <c r="B534" s="6" t="s">
        <v>239</v>
      </c>
      <c r="C534" s="17"/>
      <c r="D534" s="17"/>
      <c r="E534" s="17"/>
      <c r="F534" s="17"/>
      <c r="G534" s="17"/>
      <c r="H534" s="17"/>
      <c r="I534" s="17"/>
      <c r="J534" s="17"/>
      <c r="K534" s="17"/>
      <c r="L534" s="17"/>
      <c r="M534" s="17"/>
      <c r="N534" s="17"/>
      <c r="O534" s="17"/>
      <c r="P534" s="17"/>
      <c r="Q534" s="17"/>
      <c r="R534" s="17"/>
      <c r="S534" s="17"/>
      <c r="T534" s="17"/>
      <c r="U534" s="17"/>
    </row>
    <row r="535" spans="2:21" x14ac:dyDescent="0.5">
      <c r="B535" s="24" t="s">
        <v>46</v>
      </c>
      <c r="C535" s="17"/>
      <c r="D535" s="17"/>
      <c r="E535" s="17"/>
      <c r="F535" s="17"/>
      <c r="G535" s="17"/>
      <c r="H535" s="17"/>
      <c r="I535" s="17"/>
      <c r="J535" s="17"/>
      <c r="K535" s="17"/>
      <c r="L535" s="17"/>
      <c r="M535" s="17"/>
      <c r="N535" s="17"/>
      <c r="O535" s="17"/>
      <c r="P535" s="17"/>
      <c r="Q535" s="17"/>
      <c r="R535" s="17"/>
      <c r="S535" s="17"/>
      <c r="T535" s="17"/>
      <c r="U535" s="17"/>
    </row>
    <row r="536" spans="2:21" x14ac:dyDescent="0.5">
      <c r="B536" t="s">
        <v>217</v>
      </c>
      <c r="C536" s="17">
        <v>0.439465785080972</v>
      </c>
      <c r="D536" s="17">
        <v>0.38461792819445401</v>
      </c>
      <c r="E536" s="17">
        <v>0.49208323354711497</v>
      </c>
      <c r="F536" s="17"/>
      <c r="G536" s="17">
        <v>0.26160033095072899</v>
      </c>
      <c r="H536" s="17">
        <v>0.17648607596479701</v>
      </c>
      <c r="I536" s="17">
        <v>0.30936235550446001</v>
      </c>
      <c r="J536" s="17">
        <v>0.340350668407357</v>
      </c>
      <c r="K536" s="17">
        <v>0.52599051493113502</v>
      </c>
      <c r="L536" s="17">
        <v>0.69413737512072304</v>
      </c>
      <c r="M536" s="17"/>
      <c r="N536" s="17">
        <v>0.47660021130253</v>
      </c>
      <c r="O536" s="17">
        <v>0.41074114673247403</v>
      </c>
      <c r="P536" s="17">
        <v>0.39569189865554</v>
      </c>
      <c r="Q536" s="17">
        <v>0.51057524961234102</v>
      </c>
      <c r="R536" s="17">
        <v>0.32838075573386399</v>
      </c>
      <c r="S536" s="17"/>
      <c r="T536" s="17">
        <v>0.36023180626095602</v>
      </c>
      <c r="U536" s="17">
        <v>0.459422473013195</v>
      </c>
    </row>
    <row r="537" spans="2:21" x14ac:dyDescent="0.5">
      <c r="B537" t="s">
        <v>218</v>
      </c>
      <c r="C537" s="17">
        <v>0.50502687210235497</v>
      </c>
      <c r="D537" s="17">
        <v>0.57501113888331001</v>
      </c>
      <c r="E537" s="17">
        <v>0.43788656028845102</v>
      </c>
      <c r="F537" s="17"/>
      <c r="G537" s="17">
        <v>0.71158348907898294</v>
      </c>
      <c r="H537" s="17">
        <v>0.761071095241457</v>
      </c>
      <c r="I537" s="17">
        <v>0.65052790491136503</v>
      </c>
      <c r="J537" s="17">
        <v>0.59731367277622405</v>
      </c>
      <c r="K537" s="17">
        <v>0.40714615810145499</v>
      </c>
      <c r="L537" s="17">
        <v>0.24844485959401699</v>
      </c>
      <c r="M537" s="17"/>
      <c r="N537" s="17">
        <v>0.46537705572768701</v>
      </c>
      <c r="O537" s="17">
        <v>0.536200417792561</v>
      </c>
      <c r="P537" s="17">
        <v>0.56118711176150404</v>
      </c>
      <c r="Q537" s="17">
        <v>0.42225142629628698</v>
      </c>
      <c r="R537" s="17">
        <v>0.62008346572615103</v>
      </c>
      <c r="S537" s="17"/>
      <c r="T537" s="17">
        <v>0.60799985473000795</v>
      </c>
      <c r="U537" s="17">
        <v>0.47909103358516503</v>
      </c>
    </row>
    <row r="538" spans="2:21" x14ac:dyDescent="0.5">
      <c r="B538" t="s">
        <v>219</v>
      </c>
      <c r="C538" s="17">
        <v>5.5507342816673598E-2</v>
      </c>
      <c r="D538" s="17">
        <v>4.0370932922236397E-2</v>
      </c>
      <c r="E538" s="17">
        <v>7.0030206164433104E-2</v>
      </c>
      <c r="F538" s="17"/>
      <c r="G538" s="17">
        <v>2.6816179970288199E-2</v>
      </c>
      <c r="H538" s="17">
        <v>6.2442828793745603E-2</v>
      </c>
      <c r="I538" s="17">
        <v>4.0109739584174298E-2</v>
      </c>
      <c r="J538" s="17">
        <v>6.23356588164189E-2</v>
      </c>
      <c r="K538" s="17">
        <v>6.6863326967410097E-2</v>
      </c>
      <c r="L538" s="17">
        <v>5.74177652852602E-2</v>
      </c>
      <c r="M538" s="17"/>
      <c r="N538" s="17">
        <v>5.8022732969783199E-2</v>
      </c>
      <c r="O538" s="17">
        <v>5.3058435474964999E-2</v>
      </c>
      <c r="P538" s="17">
        <v>4.3120989582956501E-2</v>
      </c>
      <c r="Q538" s="17">
        <v>6.7173324091372597E-2</v>
      </c>
      <c r="R538" s="17">
        <v>5.1535778539984999E-2</v>
      </c>
      <c r="S538" s="17"/>
      <c r="T538" s="17">
        <v>3.17683390090353E-2</v>
      </c>
      <c r="U538" s="17">
        <v>6.1486493401639898E-2</v>
      </c>
    </row>
    <row r="539" spans="2:21" x14ac:dyDescent="0.5">
      <c r="C539" s="17"/>
      <c r="D539" s="17"/>
      <c r="E539" s="17"/>
      <c r="F539" s="17"/>
      <c r="G539" s="17"/>
      <c r="H539" s="17"/>
      <c r="I539" s="17"/>
      <c r="J539" s="17"/>
      <c r="K539" s="17"/>
      <c r="L539" s="17"/>
      <c r="M539" s="17"/>
      <c r="N539" s="17"/>
      <c r="O539" s="17"/>
      <c r="P539" s="17"/>
      <c r="Q539" s="17"/>
      <c r="R539" s="17"/>
      <c r="S539" s="17"/>
      <c r="T539" s="17"/>
      <c r="U539" s="17"/>
    </row>
    <row r="540" spans="2:21" x14ac:dyDescent="0.5">
      <c r="B540" s="6" t="s">
        <v>240</v>
      </c>
      <c r="C540" s="17"/>
      <c r="D540" s="17"/>
      <c r="E540" s="17"/>
      <c r="F540" s="17"/>
      <c r="G540" s="17"/>
      <c r="H540" s="17"/>
      <c r="I540" s="17"/>
      <c r="J540" s="17"/>
      <c r="K540" s="17"/>
      <c r="L540" s="17"/>
      <c r="M540" s="17"/>
      <c r="N540" s="17"/>
      <c r="O540" s="17"/>
      <c r="P540" s="17"/>
      <c r="Q540" s="17"/>
      <c r="R540" s="17"/>
      <c r="S540" s="17"/>
      <c r="T540" s="17"/>
      <c r="U540" s="17"/>
    </row>
    <row r="541" spans="2:21" x14ac:dyDescent="0.5">
      <c r="B541" s="24" t="s">
        <v>46</v>
      </c>
      <c r="C541" s="17"/>
      <c r="D541" s="17"/>
      <c r="E541" s="17"/>
      <c r="F541" s="17"/>
      <c r="G541" s="17"/>
      <c r="H541" s="17"/>
      <c r="I541" s="17"/>
      <c r="J541" s="17"/>
      <c r="K541" s="17"/>
      <c r="L541" s="17"/>
      <c r="M541" s="17"/>
      <c r="N541" s="17"/>
      <c r="O541" s="17"/>
      <c r="P541" s="17"/>
      <c r="Q541" s="17"/>
      <c r="R541" s="17"/>
      <c r="S541" s="17"/>
      <c r="T541" s="17"/>
      <c r="U541" s="17"/>
    </row>
    <row r="542" spans="2:21" x14ac:dyDescent="0.5">
      <c r="B542" t="s">
        <v>217</v>
      </c>
      <c r="C542" s="17">
        <v>0.56989002959860302</v>
      </c>
      <c r="D542" s="17">
        <v>0.56332683697837405</v>
      </c>
      <c r="E542" s="17">
        <v>0.57450495559283099</v>
      </c>
      <c r="F542" s="17"/>
      <c r="G542" s="17">
        <v>0.29451995179599799</v>
      </c>
      <c r="H542" s="17">
        <v>0.40397911547505899</v>
      </c>
      <c r="I542" s="17">
        <v>0.53085634348675204</v>
      </c>
      <c r="J542" s="17">
        <v>0.56807429197779302</v>
      </c>
      <c r="K542" s="17">
        <v>0.63586568632103302</v>
      </c>
      <c r="L542" s="17">
        <v>0.70746270901163499</v>
      </c>
      <c r="M542" s="17"/>
      <c r="N542" s="17">
        <v>0.59721955910635804</v>
      </c>
      <c r="O542" s="17">
        <v>0.54678494533251798</v>
      </c>
      <c r="P542" s="17">
        <v>0.58046387248203202</v>
      </c>
      <c r="Q542" s="17">
        <v>0.58941243104157304</v>
      </c>
      <c r="R542" s="17">
        <v>0.48324086410920097</v>
      </c>
      <c r="S542" s="17"/>
      <c r="T542" s="17">
        <v>0.41921355791210002</v>
      </c>
      <c r="U542" s="17">
        <v>0.60784096137001697</v>
      </c>
    </row>
    <row r="543" spans="2:21" x14ac:dyDescent="0.5">
      <c r="B543" t="s">
        <v>218</v>
      </c>
      <c r="C543" s="17">
        <v>0.36057365930893498</v>
      </c>
      <c r="D543" s="17">
        <v>0.37831758675013899</v>
      </c>
      <c r="E543" s="17">
        <v>0.34500786385806398</v>
      </c>
      <c r="F543" s="17"/>
      <c r="G543" s="17">
        <v>0.65428924756332896</v>
      </c>
      <c r="H543" s="17">
        <v>0.53271277368801295</v>
      </c>
      <c r="I543" s="17">
        <v>0.38592618991357902</v>
      </c>
      <c r="J543" s="17">
        <v>0.38521702900071297</v>
      </c>
      <c r="K543" s="17">
        <v>0.267809298727336</v>
      </c>
      <c r="L543" s="17">
        <v>0.22337539574186499</v>
      </c>
      <c r="M543" s="17"/>
      <c r="N543" s="17">
        <v>0.32870149758049999</v>
      </c>
      <c r="O543" s="17">
        <v>0.37555069213508302</v>
      </c>
      <c r="P543" s="17">
        <v>0.36376040808393401</v>
      </c>
      <c r="Q543" s="17">
        <v>0.32927462371963201</v>
      </c>
      <c r="R543" s="17">
        <v>0.47291117297405399</v>
      </c>
      <c r="S543" s="17"/>
      <c r="T543" s="17">
        <v>0.56479147531243901</v>
      </c>
      <c r="U543" s="17">
        <v>0.30913725178685503</v>
      </c>
    </row>
    <row r="544" spans="2:21" x14ac:dyDescent="0.5">
      <c r="B544" t="s">
        <v>219</v>
      </c>
      <c r="C544" s="17">
        <v>6.9536311092461806E-2</v>
      </c>
      <c r="D544" s="17">
        <v>5.8355576271486902E-2</v>
      </c>
      <c r="E544" s="17">
        <v>8.0487180549104698E-2</v>
      </c>
      <c r="F544" s="17"/>
      <c r="G544" s="17">
        <v>5.11908006406726E-2</v>
      </c>
      <c r="H544" s="17">
        <v>6.3308110836928097E-2</v>
      </c>
      <c r="I544" s="17">
        <v>8.3217466599669401E-2</v>
      </c>
      <c r="J544" s="17">
        <v>4.6708679021493997E-2</v>
      </c>
      <c r="K544" s="17">
        <v>9.6325014951630802E-2</v>
      </c>
      <c r="L544" s="17">
        <v>6.9161895246500196E-2</v>
      </c>
      <c r="M544" s="17"/>
      <c r="N544" s="17">
        <v>7.4078943313141105E-2</v>
      </c>
      <c r="O544" s="17">
        <v>7.7664362532398307E-2</v>
      </c>
      <c r="P544" s="17">
        <v>5.5775719434034199E-2</v>
      </c>
      <c r="Q544" s="17">
        <v>8.1312945238795398E-2</v>
      </c>
      <c r="R544" s="17">
        <v>4.3847962916745503E-2</v>
      </c>
      <c r="S544" s="17"/>
      <c r="T544" s="17">
        <v>1.59949667754609E-2</v>
      </c>
      <c r="U544" s="17">
        <v>8.3021786843127901E-2</v>
      </c>
    </row>
    <row r="545" spans="2:21" x14ac:dyDescent="0.5">
      <c r="C545" s="17"/>
      <c r="D545" s="17"/>
      <c r="E545" s="17"/>
      <c r="F545" s="17"/>
      <c r="G545" s="17"/>
      <c r="H545" s="17"/>
      <c r="I545" s="17"/>
      <c r="J545" s="17"/>
      <c r="K545" s="17"/>
      <c r="L545" s="17"/>
      <c r="M545" s="17"/>
      <c r="N545" s="17"/>
      <c r="O545" s="17"/>
      <c r="P545" s="17"/>
      <c r="Q545" s="17"/>
      <c r="R545" s="17"/>
      <c r="S545" s="17"/>
      <c r="T545" s="17"/>
      <c r="U545" s="17"/>
    </row>
    <row r="546" spans="2:21" x14ac:dyDescent="0.5">
      <c r="B546" s="6" t="s">
        <v>241</v>
      </c>
      <c r="C546" s="17"/>
      <c r="D546" s="17"/>
      <c r="E546" s="17"/>
      <c r="F546" s="17"/>
      <c r="G546" s="17"/>
      <c r="H546" s="17"/>
      <c r="I546" s="17"/>
      <c r="J546" s="17"/>
      <c r="K546" s="17"/>
      <c r="L546" s="17"/>
      <c r="M546" s="17"/>
      <c r="N546" s="17"/>
      <c r="O546" s="17"/>
      <c r="P546" s="17"/>
      <c r="Q546" s="17"/>
      <c r="R546" s="17"/>
      <c r="S546" s="17"/>
      <c r="T546" s="17"/>
      <c r="U546" s="17"/>
    </row>
    <row r="547" spans="2:21" x14ac:dyDescent="0.5">
      <c r="B547" s="24" t="s">
        <v>46</v>
      </c>
      <c r="C547" s="17"/>
      <c r="D547" s="17"/>
      <c r="E547" s="17"/>
      <c r="F547" s="17"/>
      <c r="G547" s="17"/>
      <c r="H547" s="17"/>
      <c r="I547" s="17"/>
      <c r="J547" s="17"/>
      <c r="K547" s="17"/>
      <c r="L547" s="17"/>
      <c r="M547" s="17"/>
      <c r="N547" s="17"/>
      <c r="O547" s="17"/>
      <c r="P547" s="17"/>
      <c r="Q547" s="17"/>
      <c r="R547" s="17"/>
      <c r="S547" s="17"/>
      <c r="T547" s="17"/>
      <c r="U547" s="17"/>
    </row>
    <row r="548" spans="2:21" x14ac:dyDescent="0.5">
      <c r="B548" t="s">
        <v>217</v>
      </c>
      <c r="C548" s="17">
        <v>0.62043321714313404</v>
      </c>
      <c r="D548" s="17">
        <v>0.57249659586621504</v>
      </c>
      <c r="E548" s="17">
        <v>0.66208003807802795</v>
      </c>
      <c r="F548" s="17"/>
      <c r="G548" s="17">
        <v>0.59399353912842801</v>
      </c>
      <c r="H548" s="17">
        <v>0.51748572678975202</v>
      </c>
      <c r="I548" s="17">
        <v>0.55744381743028604</v>
      </c>
      <c r="J548" s="17">
        <v>0.61084909980643498</v>
      </c>
      <c r="K548" s="17">
        <v>0.58258312515974997</v>
      </c>
      <c r="L548" s="17">
        <v>0.73892824468362595</v>
      </c>
      <c r="M548" s="17"/>
      <c r="N548" s="17">
        <v>0.63782414031332202</v>
      </c>
      <c r="O548" s="17">
        <v>0.56593716581309494</v>
      </c>
      <c r="P548" s="17">
        <v>0.66050410936257098</v>
      </c>
      <c r="Q548" s="17">
        <v>0.62183526561577296</v>
      </c>
      <c r="R548" s="17">
        <v>0.59930629410512704</v>
      </c>
      <c r="S548" s="17"/>
      <c r="T548" s="17">
        <v>0.47348715935652902</v>
      </c>
      <c r="U548" s="17">
        <v>0.65744456835622</v>
      </c>
    </row>
    <row r="549" spans="2:21" x14ac:dyDescent="0.5">
      <c r="B549" t="s">
        <v>218</v>
      </c>
      <c r="C549" s="17">
        <v>0.29713295378028898</v>
      </c>
      <c r="D549" s="17">
        <v>0.36539396409704</v>
      </c>
      <c r="E549" s="17">
        <v>0.235923738790667</v>
      </c>
      <c r="F549" s="17"/>
      <c r="G549" s="17">
        <v>0.32040118252307198</v>
      </c>
      <c r="H549" s="17">
        <v>0.42064222931245698</v>
      </c>
      <c r="I549" s="17">
        <v>0.34511240910797503</v>
      </c>
      <c r="J549" s="17">
        <v>0.32489958786215101</v>
      </c>
      <c r="K549" s="17">
        <v>0.31032340546499998</v>
      </c>
      <c r="L549" s="17">
        <v>0.18149723473641699</v>
      </c>
      <c r="M549" s="17"/>
      <c r="N549" s="17">
        <v>0.26892516467716399</v>
      </c>
      <c r="O549" s="17">
        <v>0.333601291877268</v>
      </c>
      <c r="P549" s="17">
        <v>0.25544935485126102</v>
      </c>
      <c r="Q549" s="17">
        <v>0.31591560279134201</v>
      </c>
      <c r="R549" s="17">
        <v>0.33743226375297197</v>
      </c>
      <c r="S549" s="17"/>
      <c r="T549" s="17">
        <v>0.48053151924270698</v>
      </c>
      <c r="U549" s="17">
        <v>0.25094029764137599</v>
      </c>
    </row>
    <row r="550" spans="2:21" x14ac:dyDescent="0.5">
      <c r="B550" t="s">
        <v>219</v>
      </c>
      <c r="C550" s="17">
        <v>8.2433829076576204E-2</v>
      </c>
      <c r="D550" s="17">
        <v>6.21094400367454E-2</v>
      </c>
      <c r="E550" s="17">
        <v>0.101996223131306</v>
      </c>
      <c r="F550" s="17"/>
      <c r="G550" s="17">
        <v>8.5605278348499306E-2</v>
      </c>
      <c r="H550" s="17">
        <v>6.1872043897790198E-2</v>
      </c>
      <c r="I550" s="17">
        <v>9.7443773461739103E-2</v>
      </c>
      <c r="J550" s="17">
        <v>6.4251312331413499E-2</v>
      </c>
      <c r="K550" s="17">
        <v>0.107093469375249</v>
      </c>
      <c r="L550" s="17">
        <v>7.9574520579957495E-2</v>
      </c>
      <c r="M550" s="17"/>
      <c r="N550" s="17">
        <v>9.3250695009513898E-2</v>
      </c>
      <c r="O550" s="17">
        <v>0.100461542309637</v>
      </c>
      <c r="P550" s="17">
        <v>8.4046535786168303E-2</v>
      </c>
      <c r="Q550" s="17">
        <v>6.2249131592885899E-2</v>
      </c>
      <c r="R550" s="17">
        <v>6.32614421419012E-2</v>
      </c>
      <c r="S550" s="17"/>
      <c r="T550" s="17">
        <v>4.5981321400763997E-2</v>
      </c>
      <c r="U550" s="17">
        <v>9.1615134002404203E-2</v>
      </c>
    </row>
    <row r="551" spans="2:21" x14ac:dyDescent="0.5">
      <c r="C551" s="17"/>
      <c r="D551" s="17"/>
      <c r="E551" s="17"/>
      <c r="F551" s="17"/>
      <c r="G551" s="17"/>
      <c r="H551" s="17"/>
      <c r="I551" s="17"/>
      <c r="J551" s="17"/>
      <c r="K551" s="17"/>
      <c r="L551" s="17"/>
      <c r="M551" s="17"/>
      <c r="N551" s="17"/>
      <c r="O551" s="17"/>
      <c r="P551" s="17"/>
      <c r="Q551" s="17"/>
      <c r="R551" s="17"/>
      <c r="S551" s="17"/>
      <c r="T551" s="17"/>
      <c r="U551" s="17"/>
    </row>
    <row r="552" spans="2:21" x14ac:dyDescent="0.5">
      <c r="B552" s="6" t="s">
        <v>242</v>
      </c>
      <c r="C552" s="17"/>
      <c r="D552" s="17"/>
      <c r="E552" s="17"/>
      <c r="F552" s="17"/>
      <c r="G552" s="17"/>
      <c r="H552" s="17"/>
      <c r="I552" s="17"/>
      <c r="J552" s="17"/>
      <c r="K552" s="17"/>
      <c r="L552" s="17"/>
      <c r="M552" s="17"/>
      <c r="N552" s="17"/>
      <c r="O552" s="17"/>
      <c r="P552" s="17"/>
      <c r="Q552" s="17"/>
      <c r="R552" s="17"/>
      <c r="S552" s="17"/>
      <c r="T552" s="17"/>
      <c r="U552" s="17"/>
    </row>
    <row r="553" spans="2:21" x14ac:dyDescent="0.5">
      <c r="B553" s="24" t="s">
        <v>46</v>
      </c>
      <c r="C553" s="17"/>
      <c r="D553" s="17"/>
      <c r="E553" s="17"/>
      <c r="F553" s="17"/>
      <c r="G553" s="17"/>
      <c r="H553" s="17"/>
      <c r="I553" s="17"/>
      <c r="J553" s="17"/>
      <c r="K553" s="17"/>
      <c r="L553" s="17"/>
      <c r="M553" s="17"/>
      <c r="N553" s="17"/>
      <c r="O553" s="17"/>
      <c r="P553" s="17"/>
      <c r="Q553" s="17"/>
      <c r="R553" s="17"/>
      <c r="S553" s="17"/>
      <c r="T553" s="17"/>
      <c r="U553" s="17"/>
    </row>
    <row r="554" spans="2:21" x14ac:dyDescent="0.5">
      <c r="B554" t="s">
        <v>217</v>
      </c>
      <c r="C554" s="17">
        <v>0.77161552171994496</v>
      </c>
      <c r="D554" s="17">
        <v>0.79338161126070095</v>
      </c>
      <c r="E554" s="17">
        <v>0.74956890742432702</v>
      </c>
      <c r="F554" s="17"/>
      <c r="G554" s="17">
        <v>0.60377110728349803</v>
      </c>
      <c r="H554" s="17">
        <v>0.72308764497804001</v>
      </c>
      <c r="I554" s="17">
        <v>0.76895639996957299</v>
      </c>
      <c r="J554" s="17">
        <v>0.81779200218998604</v>
      </c>
      <c r="K554" s="17">
        <v>0.74263114235822703</v>
      </c>
      <c r="L554" s="17">
        <v>0.83166178994851903</v>
      </c>
      <c r="M554" s="17"/>
      <c r="N554" s="17">
        <v>0.80713554383020303</v>
      </c>
      <c r="O554" s="17">
        <v>0.72155744474933003</v>
      </c>
      <c r="P554" s="17">
        <v>0.77377665386108196</v>
      </c>
      <c r="Q554" s="17">
        <v>0.78961449150502205</v>
      </c>
      <c r="R554" s="17">
        <v>0.73171099085781599</v>
      </c>
      <c r="S554" s="17"/>
      <c r="T554" s="17">
        <v>0.73466210726278702</v>
      </c>
      <c r="U554" s="17">
        <v>0.78092299019917899</v>
      </c>
    </row>
    <row r="555" spans="2:21" x14ac:dyDescent="0.5">
      <c r="B555" t="s">
        <v>218</v>
      </c>
      <c r="C555" s="17">
        <v>0.11259077958801</v>
      </c>
      <c r="D555" s="17">
        <v>0.12487685142252899</v>
      </c>
      <c r="E555" s="17">
        <v>0.102036590187917</v>
      </c>
      <c r="F555" s="17"/>
      <c r="G555" s="17">
        <v>0.27975671395446899</v>
      </c>
      <c r="H555" s="17">
        <v>0.19020642516272901</v>
      </c>
      <c r="I555" s="17">
        <v>0.12524324744109899</v>
      </c>
      <c r="J555" s="17">
        <v>9.1374745250188197E-2</v>
      </c>
      <c r="K555" s="17">
        <v>8.1842789123459103E-2</v>
      </c>
      <c r="L555" s="17">
        <v>5.4791043102855402E-2</v>
      </c>
      <c r="M555" s="17"/>
      <c r="N555" s="17">
        <v>8.1855700277677398E-2</v>
      </c>
      <c r="O555" s="17">
        <v>0.161854853927072</v>
      </c>
      <c r="P555" s="17">
        <v>0.119178285195955</v>
      </c>
      <c r="Q555" s="17">
        <v>9.9987653136988194E-2</v>
      </c>
      <c r="R555" s="17">
        <v>0.114716041218888</v>
      </c>
      <c r="S555" s="17"/>
      <c r="T555" s="17">
        <v>0.196281318022553</v>
      </c>
      <c r="U555" s="17">
        <v>9.1511616540906296E-2</v>
      </c>
    </row>
    <row r="556" spans="2:21" x14ac:dyDescent="0.5">
      <c r="B556" t="s">
        <v>219</v>
      </c>
      <c r="C556" s="17">
        <v>0.11579369869204501</v>
      </c>
      <c r="D556" s="17">
        <v>8.1741537316770502E-2</v>
      </c>
      <c r="E556" s="17">
        <v>0.14839450238775601</v>
      </c>
      <c r="F556" s="17"/>
      <c r="G556" s="17">
        <v>0.116472178762034</v>
      </c>
      <c r="H556" s="17">
        <v>8.6705929859230105E-2</v>
      </c>
      <c r="I556" s="17">
        <v>0.105800352589328</v>
      </c>
      <c r="J556" s="17">
        <v>9.08332525598253E-2</v>
      </c>
      <c r="K556" s="17">
        <v>0.17552606851831401</v>
      </c>
      <c r="L556" s="17">
        <v>0.113547166948625</v>
      </c>
      <c r="M556" s="17"/>
      <c r="N556" s="17">
        <v>0.11100875589212</v>
      </c>
      <c r="O556" s="17">
        <v>0.116587701323598</v>
      </c>
      <c r="P556" s="17">
        <v>0.107045060942964</v>
      </c>
      <c r="Q556" s="17">
        <v>0.110397855357989</v>
      </c>
      <c r="R556" s="17">
        <v>0.153572967923296</v>
      </c>
      <c r="S556" s="17"/>
      <c r="T556" s="17">
        <v>6.9056574714660104E-2</v>
      </c>
      <c r="U556" s="17">
        <v>0.12756539325991501</v>
      </c>
    </row>
    <row r="557" spans="2:21" x14ac:dyDescent="0.5">
      <c r="C557" s="17"/>
      <c r="D557" s="17"/>
      <c r="E557" s="17"/>
      <c r="F557" s="17"/>
      <c r="G557" s="17"/>
      <c r="H557" s="17"/>
      <c r="I557" s="17"/>
      <c r="J557" s="17"/>
      <c r="K557" s="17"/>
      <c r="L557" s="17"/>
      <c r="M557" s="17"/>
      <c r="N557" s="17"/>
      <c r="O557" s="17"/>
      <c r="P557" s="17"/>
      <c r="Q557" s="17"/>
      <c r="R557" s="17"/>
      <c r="S557" s="17"/>
      <c r="T557" s="17"/>
      <c r="U557" s="17"/>
    </row>
    <row r="558" spans="2:21" x14ac:dyDescent="0.5">
      <c r="B558" s="6" t="s">
        <v>251</v>
      </c>
      <c r="C558" s="17"/>
      <c r="D558" s="17"/>
      <c r="E558" s="17"/>
      <c r="F558" s="17"/>
      <c r="G558" s="17"/>
      <c r="H558" s="17"/>
      <c r="I558" s="17"/>
      <c r="J558" s="17"/>
      <c r="K558" s="17"/>
      <c r="L558" s="17"/>
      <c r="M558" s="17"/>
      <c r="N558" s="17"/>
      <c r="O558" s="17"/>
      <c r="P558" s="17"/>
      <c r="Q558" s="17"/>
      <c r="R558" s="17"/>
      <c r="S558" s="17"/>
      <c r="T558" s="17"/>
      <c r="U558" s="17"/>
    </row>
    <row r="559" spans="2:21" x14ac:dyDescent="0.5">
      <c r="B559" s="24" t="s">
        <v>46</v>
      </c>
      <c r="C559" s="17"/>
      <c r="D559" s="17"/>
      <c r="E559" s="17"/>
      <c r="F559" s="17"/>
      <c r="G559" s="17"/>
      <c r="H559" s="17"/>
      <c r="I559" s="17"/>
      <c r="J559" s="17"/>
      <c r="K559" s="17"/>
      <c r="L559" s="17"/>
      <c r="M559" s="17"/>
      <c r="N559" s="17"/>
      <c r="O559" s="17"/>
      <c r="P559" s="17"/>
      <c r="Q559" s="17"/>
      <c r="R559" s="17"/>
      <c r="S559" s="17"/>
      <c r="T559" s="17"/>
      <c r="U559" s="17"/>
    </row>
    <row r="560" spans="2:21" x14ac:dyDescent="0.5">
      <c r="B560" t="s">
        <v>243</v>
      </c>
      <c r="C560" s="17">
        <v>0.53590565254318201</v>
      </c>
      <c r="D560" s="17">
        <v>0.60107810843137799</v>
      </c>
      <c r="E560" s="17">
        <v>0.47371110519433501</v>
      </c>
      <c r="F560" s="17"/>
      <c r="G560" s="17">
        <v>0.68144502940996099</v>
      </c>
      <c r="H560" s="17">
        <v>0.68357218346626303</v>
      </c>
      <c r="I560" s="17">
        <v>0.56846432033461303</v>
      </c>
      <c r="J560" s="17">
        <v>0.575045764139829</v>
      </c>
      <c r="K560" s="17">
        <v>0.55513953216577105</v>
      </c>
      <c r="L560" s="17">
        <v>0.36972092244035099</v>
      </c>
      <c r="M560" s="17"/>
      <c r="N560" s="17">
        <v>0.50158080180248699</v>
      </c>
      <c r="O560" s="17">
        <v>0.61801745059568203</v>
      </c>
      <c r="P560" s="17">
        <v>0.53893756125696501</v>
      </c>
      <c r="Q560" s="17">
        <v>0.47029347017685402</v>
      </c>
      <c r="R560" s="17">
        <v>0.60685535136526503</v>
      </c>
      <c r="S560" s="17"/>
      <c r="T560" s="17">
        <v>0.59013842320507004</v>
      </c>
      <c r="U560" s="17">
        <v>0.52224602701487599</v>
      </c>
    </row>
    <row r="561" spans="2:21" x14ac:dyDescent="0.5">
      <c r="B561" t="s">
        <v>244</v>
      </c>
      <c r="C561" s="17">
        <v>0.49331228823942802</v>
      </c>
      <c r="D561" s="17">
        <v>0.51125305146945399</v>
      </c>
      <c r="E561" s="17">
        <v>0.47463165710229799</v>
      </c>
      <c r="F561" s="17"/>
      <c r="G561" s="17">
        <v>0.53576876107557703</v>
      </c>
      <c r="H561" s="17">
        <v>0.55158420648696904</v>
      </c>
      <c r="I561" s="17">
        <v>0.45778855338402302</v>
      </c>
      <c r="J561" s="17">
        <v>0.51490837207007301</v>
      </c>
      <c r="K561" s="17">
        <v>0.548661532420885</v>
      </c>
      <c r="L561" s="17">
        <v>0.42400912437787902</v>
      </c>
      <c r="M561" s="17"/>
      <c r="N561" s="17">
        <v>0.54567586147641201</v>
      </c>
      <c r="O561" s="17">
        <v>0.43723106355978603</v>
      </c>
      <c r="P561" s="17">
        <v>0.52410800893750398</v>
      </c>
      <c r="Q561" s="17">
        <v>0.42548390844346201</v>
      </c>
      <c r="R561" s="17">
        <v>0.55251160365885899</v>
      </c>
      <c r="S561" s="17"/>
      <c r="T561" s="17">
        <v>0.50558720279873703</v>
      </c>
      <c r="U561" s="17">
        <v>0.49022060152997599</v>
      </c>
    </row>
    <row r="562" spans="2:21" x14ac:dyDescent="0.5">
      <c r="B562" t="s">
        <v>245</v>
      </c>
      <c r="C562" s="17">
        <v>0.42096984789582298</v>
      </c>
      <c r="D562" s="17">
        <v>0.37686479802832201</v>
      </c>
      <c r="E562" s="17">
        <v>0.45958719731685599</v>
      </c>
      <c r="F562" s="17"/>
      <c r="G562" s="17">
        <v>0.31149967615944801</v>
      </c>
      <c r="H562" s="17">
        <v>0.33760066004897499</v>
      </c>
      <c r="I562" s="17">
        <v>0.355613887551952</v>
      </c>
      <c r="J562" s="17">
        <v>0.360723036736527</v>
      </c>
      <c r="K562" s="17">
        <v>0.455051634934109</v>
      </c>
      <c r="L562" s="17">
        <v>0.54593845765141802</v>
      </c>
      <c r="M562" s="17"/>
      <c r="N562" s="17">
        <v>0.41753575469384302</v>
      </c>
      <c r="O562" s="17">
        <v>0.36493312149623403</v>
      </c>
      <c r="P562" s="17">
        <v>0.42157141359743999</v>
      </c>
      <c r="Q562" s="17">
        <v>0.48403258715820302</v>
      </c>
      <c r="R562" s="17">
        <v>0.39516044519871601</v>
      </c>
      <c r="S562" s="17"/>
      <c r="T562" s="17">
        <v>0.31513481915790198</v>
      </c>
      <c r="U562" s="17">
        <v>0.44762655089465098</v>
      </c>
    </row>
    <row r="563" spans="2:21" x14ac:dyDescent="0.5">
      <c r="B563" t="s">
        <v>246</v>
      </c>
      <c r="C563" s="17">
        <v>0.202315227051034</v>
      </c>
      <c r="D563" s="17">
        <v>0.20143759173216</v>
      </c>
      <c r="E563" s="17">
        <v>0.20471559501397901</v>
      </c>
      <c r="F563" s="17"/>
      <c r="G563" s="17">
        <v>0.32914268418652898</v>
      </c>
      <c r="H563" s="17">
        <v>0.37532450955350999</v>
      </c>
      <c r="I563" s="17">
        <v>0.25298922845189198</v>
      </c>
      <c r="J563" s="17">
        <v>0.23049219881217201</v>
      </c>
      <c r="K563" s="17">
        <v>0.121706465486856</v>
      </c>
      <c r="L563" s="17">
        <v>9.0746593927923003E-2</v>
      </c>
      <c r="M563" s="17"/>
      <c r="N563" s="17">
        <v>0.15465118522362201</v>
      </c>
      <c r="O563" s="17">
        <v>0.23724721137173499</v>
      </c>
      <c r="P563" s="17">
        <v>0.20446945815279399</v>
      </c>
      <c r="Q563" s="17">
        <v>0.20760283033352001</v>
      </c>
      <c r="R563" s="17">
        <v>0.24206881245578299</v>
      </c>
      <c r="S563" s="17"/>
      <c r="T563" s="17">
        <v>0.20936228691762199</v>
      </c>
      <c r="U563" s="17">
        <v>0.20054028179785399</v>
      </c>
    </row>
    <row r="564" spans="2:21" x14ac:dyDescent="0.5">
      <c r="B564" t="s">
        <v>247</v>
      </c>
      <c r="C564" s="17">
        <v>0.119095629294291</v>
      </c>
      <c r="D564" s="17">
        <v>0.14671387005856401</v>
      </c>
      <c r="E564" s="17">
        <v>9.4321733301821101E-2</v>
      </c>
      <c r="F564" s="17"/>
      <c r="G564" s="17">
        <v>0.13929817167167499</v>
      </c>
      <c r="H564" s="17">
        <v>0.19027303458237199</v>
      </c>
      <c r="I564" s="17">
        <v>0.12404852269503699</v>
      </c>
      <c r="J564" s="17">
        <v>0.13426830102037099</v>
      </c>
      <c r="K564" s="17">
        <v>8.89946086538317E-2</v>
      </c>
      <c r="L564" s="17">
        <v>8.6903465380169201E-2</v>
      </c>
      <c r="M564" s="17"/>
      <c r="N564" s="17">
        <v>0.133495240777732</v>
      </c>
      <c r="O564" s="17">
        <v>0.112344876323913</v>
      </c>
      <c r="P564" s="17">
        <v>0.142006805711623</v>
      </c>
      <c r="Q564" s="17">
        <v>8.6026250058816395E-2</v>
      </c>
      <c r="R564" s="17">
        <v>0.124057527535834</v>
      </c>
      <c r="S564" s="17"/>
      <c r="T564" s="17">
        <v>0.173963212442965</v>
      </c>
      <c r="U564" s="17">
        <v>0.105276113339139</v>
      </c>
    </row>
    <row r="565" spans="2:21" x14ac:dyDescent="0.5">
      <c r="B565" t="s">
        <v>248</v>
      </c>
      <c r="C565" s="17">
        <v>8.4048059717894599E-2</v>
      </c>
      <c r="D565" s="17">
        <v>0.11149658151632701</v>
      </c>
      <c r="E565" s="17">
        <v>5.9157818733605198E-2</v>
      </c>
      <c r="F565" s="17"/>
      <c r="G565" s="17">
        <v>0.172971306750836</v>
      </c>
      <c r="H565" s="17">
        <v>0.181588962783893</v>
      </c>
      <c r="I565" s="17">
        <v>7.1064210035294603E-2</v>
      </c>
      <c r="J565" s="17">
        <v>8.7867784612824296E-2</v>
      </c>
      <c r="K565" s="17">
        <v>6.0649554898510399E-2</v>
      </c>
      <c r="L565" s="17">
        <v>3.2678175767188899E-2</v>
      </c>
      <c r="M565" s="17"/>
      <c r="N565" s="17">
        <v>8.1792266652305198E-2</v>
      </c>
      <c r="O565" s="17">
        <v>9.0427713528098003E-2</v>
      </c>
      <c r="P565" s="17">
        <v>7.8215625428777302E-2</v>
      </c>
      <c r="Q565" s="17">
        <v>7.19453708764176E-2</v>
      </c>
      <c r="R565" s="17">
        <v>0.11447025559566</v>
      </c>
      <c r="S565" s="17"/>
      <c r="T565" s="17">
        <v>0.279684703785051</v>
      </c>
      <c r="U565" s="17">
        <v>3.4772994753349003E-2</v>
      </c>
    </row>
    <row r="566" spans="2:21" x14ac:dyDescent="0.5">
      <c r="B566" t="s">
        <v>249</v>
      </c>
      <c r="C566" s="17">
        <v>8.2876891142674894E-2</v>
      </c>
      <c r="D566" s="17">
        <v>7.3605480254463299E-2</v>
      </c>
      <c r="E566" s="17">
        <v>9.2155047199788204E-2</v>
      </c>
      <c r="F566" s="17"/>
      <c r="G566" s="17">
        <v>2.6937755102844602E-2</v>
      </c>
      <c r="H566" s="17">
        <v>0.112064242015881</v>
      </c>
      <c r="I566" s="17">
        <v>5.7108277276780001E-2</v>
      </c>
      <c r="J566" s="17">
        <v>8.1895863715764294E-2</v>
      </c>
      <c r="K566" s="17">
        <v>0.12036665833594599</v>
      </c>
      <c r="L566" s="17">
        <v>7.7341946412737603E-2</v>
      </c>
      <c r="M566" s="17"/>
      <c r="N566" s="17">
        <v>9.3403040158014705E-2</v>
      </c>
      <c r="O566" s="17">
        <v>7.0715147880831705E-2</v>
      </c>
      <c r="P566" s="17">
        <v>7.6347102931767205E-2</v>
      </c>
      <c r="Q566" s="17">
        <v>7.6857661259553497E-2</v>
      </c>
      <c r="R566" s="17">
        <v>0.103411343691756</v>
      </c>
      <c r="S566" s="17"/>
      <c r="T566" s="17">
        <v>0.118129471430231</v>
      </c>
      <c r="U566" s="17">
        <v>7.3997812317130901E-2</v>
      </c>
    </row>
    <row r="567" spans="2:21" x14ac:dyDescent="0.5">
      <c r="B567" t="s">
        <v>250</v>
      </c>
      <c r="C567" s="17">
        <v>6.2022749982190102E-2</v>
      </c>
      <c r="D567" s="17">
        <v>7.5936262104569899E-2</v>
      </c>
      <c r="E567" s="17">
        <v>4.7460018583810201E-2</v>
      </c>
      <c r="F567" s="17"/>
      <c r="G567" s="17">
        <v>0.11361323574788799</v>
      </c>
      <c r="H567" s="17">
        <v>0.13927106666136299</v>
      </c>
      <c r="I567" s="17">
        <v>5.7959359127294302E-2</v>
      </c>
      <c r="J567" s="17">
        <v>8.0669506571836302E-2</v>
      </c>
      <c r="K567" s="17">
        <v>3.54506544859923E-2</v>
      </c>
      <c r="L567" s="17">
        <v>1.8013438018823699E-2</v>
      </c>
      <c r="M567" s="17"/>
      <c r="N567" s="17">
        <v>7.5979235709554893E-2</v>
      </c>
      <c r="O567" s="17">
        <v>6.9003076408280795E-2</v>
      </c>
      <c r="P567" s="17">
        <v>8.9946800002317306E-2</v>
      </c>
      <c r="Q567" s="17">
        <v>3.1959172498917103E-2</v>
      </c>
      <c r="R567" s="17">
        <v>2.7913452627769099E-2</v>
      </c>
      <c r="S567" s="17"/>
      <c r="T567" s="17">
        <v>9.0225423462060694E-2</v>
      </c>
      <c r="U567" s="17">
        <v>5.4919333469803801E-2</v>
      </c>
    </row>
    <row r="568" spans="2:21" x14ac:dyDescent="0.5">
      <c r="B568" t="s">
        <v>64</v>
      </c>
      <c r="C568" s="17">
        <v>7.1840111974379506E-2</v>
      </c>
      <c r="D568" s="17">
        <v>7.1197215177195405E-2</v>
      </c>
      <c r="E568" s="17">
        <v>7.3000780711344901E-2</v>
      </c>
      <c r="F568" s="17"/>
      <c r="G568" s="17">
        <v>1.09816862779337E-2</v>
      </c>
      <c r="H568" s="17">
        <v>1.6115982708460801E-2</v>
      </c>
      <c r="I568" s="17">
        <v>5.5004766404629098E-2</v>
      </c>
      <c r="J568" s="17">
        <v>7.9441085932553904E-2</v>
      </c>
      <c r="K568" s="17">
        <v>9.3249154979839405E-2</v>
      </c>
      <c r="L568" s="17">
        <v>0.105510556572998</v>
      </c>
      <c r="M568" s="17"/>
      <c r="N568" s="17">
        <v>7.83863958419109E-2</v>
      </c>
      <c r="O568" s="17">
        <v>6.7611671061446596E-2</v>
      </c>
      <c r="P568" s="17">
        <v>3.5246969932118302E-2</v>
      </c>
      <c r="Q568" s="17">
        <v>0.100753330321491</v>
      </c>
      <c r="R568" s="17">
        <v>6.8670501154770802E-2</v>
      </c>
      <c r="S568" s="17"/>
      <c r="T568" s="17">
        <v>6.4059896116589604E-2</v>
      </c>
      <c r="U568" s="17">
        <v>7.3799717464745507E-2</v>
      </c>
    </row>
    <row r="569" spans="2:21" x14ac:dyDescent="0.5">
      <c r="B569" t="s">
        <v>65</v>
      </c>
      <c r="C569" s="17">
        <v>3.04708436342256E-2</v>
      </c>
      <c r="D569" s="17">
        <v>2.27210387949696E-2</v>
      </c>
      <c r="E569" s="17">
        <v>3.7922568797071197E-2</v>
      </c>
      <c r="F569" s="17"/>
      <c r="G569" s="17">
        <v>3.6297275724181899E-2</v>
      </c>
      <c r="H569" s="17">
        <v>1.6615072325130299E-2</v>
      </c>
      <c r="I569" s="17">
        <v>3.0237493542117799E-2</v>
      </c>
      <c r="J569" s="17">
        <v>3.1262329813963902E-2</v>
      </c>
      <c r="K569" s="17">
        <v>3.4832132301226899E-2</v>
      </c>
      <c r="L569" s="17">
        <v>3.1828965819219499E-2</v>
      </c>
      <c r="M569" s="17"/>
      <c r="N569" s="17">
        <v>3.9191383358433397E-2</v>
      </c>
      <c r="O569" s="17">
        <v>2.9831412301737199E-2</v>
      </c>
      <c r="P569" s="17">
        <v>5.5074769390188801E-2</v>
      </c>
      <c r="Q569" s="17">
        <v>4.8274633354135699E-3</v>
      </c>
      <c r="R569" s="17">
        <v>1.9635573181127901E-2</v>
      </c>
      <c r="S569" s="17"/>
      <c r="T569" s="17">
        <v>1.38452712613119E-2</v>
      </c>
      <c r="U569" s="17">
        <v>3.4658331937627802E-2</v>
      </c>
    </row>
    <row r="570" spans="2:21" x14ac:dyDescent="0.5">
      <c r="C570" s="17"/>
      <c r="D570" s="17"/>
      <c r="E570" s="17"/>
      <c r="F570" s="17"/>
      <c r="G570" s="17"/>
      <c r="H570" s="17"/>
      <c r="I570" s="17"/>
      <c r="J570" s="17"/>
      <c r="K570" s="17"/>
      <c r="L570" s="17"/>
      <c r="M570" s="17"/>
      <c r="N570" s="17"/>
      <c r="O570" s="17"/>
      <c r="P570" s="17"/>
      <c r="Q570" s="17"/>
      <c r="R570" s="17"/>
      <c r="S570" s="17"/>
      <c r="T570" s="17"/>
      <c r="U570" s="17"/>
    </row>
    <row r="571" spans="2:21" x14ac:dyDescent="0.5">
      <c r="B571" s="6" t="s">
        <v>262</v>
      </c>
      <c r="C571" s="17"/>
      <c r="D571" s="17"/>
      <c r="E571" s="17"/>
      <c r="F571" s="17"/>
      <c r="G571" s="17"/>
      <c r="H571" s="17"/>
      <c r="I571" s="17"/>
      <c r="J571" s="17"/>
      <c r="K571" s="17"/>
      <c r="L571" s="17"/>
      <c r="M571" s="17"/>
      <c r="N571" s="17"/>
      <c r="O571" s="17"/>
      <c r="P571" s="17"/>
      <c r="Q571" s="17"/>
      <c r="R571" s="17"/>
      <c r="S571" s="17"/>
      <c r="T571" s="17"/>
      <c r="U571" s="17"/>
    </row>
    <row r="572" spans="2:21" x14ac:dyDescent="0.5">
      <c r="B572" s="24" t="s">
        <v>46</v>
      </c>
      <c r="C572" s="17"/>
      <c r="D572" s="17"/>
      <c r="E572" s="17"/>
      <c r="F572" s="17"/>
      <c r="G572" s="17"/>
      <c r="H572" s="17"/>
      <c r="I572" s="17"/>
      <c r="J572" s="17"/>
      <c r="K572" s="17"/>
      <c r="L572" s="17"/>
      <c r="M572" s="17"/>
      <c r="N572" s="17"/>
      <c r="O572" s="17"/>
      <c r="P572" s="17"/>
      <c r="Q572" s="17"/>
      <c r="R572" s="17"/>
      <c r="S572" s="17"/>
      <c r="T572" s="17"/>
      <c r="U572" s="17"/>
    </row>
    <row r="573" spans="2:21" x14ac:dyDescent="0.5">
      <c r="B573" t="s">
        <v>252</v>
      </c>
      <c r="C573" s="17">
        <v>0.69886860654040095</v>
      </c>
      <c r="D573" s="17">
        <v>0.70153011845468205</v>
      </c>
      <c r="E573" s="17">
        <v>0.69590701663607402</v>
      </c>
      <c r="F573" s="17"/>
      <c r="G573" s="17">
        <v>0.63199437551763404</v>
      </c>
      <c r="H573" s="17">
        <v>0.654766971414944</v>
      </c>
      <c r="I573" s="17">
        <v>0.67900990240700898</v>
      </c>
      <c r="J573" s="17">
        <v>0.74947546986845903</v>
      </c>
      <c r="K573" s="17">
        <v>0.753623397475364</v>
      </c>
      <c r="L573" s="17">
        <v>0.68046187757591903</v>
      </c>
      <c r="M573" s="17"/>
      <c r="N573" s="17">
        <v>0.72704210199945296</v>
      </c>
      <c r="O573" s="17">
        <v>0.65887632234550497</v>
      </c>
      <c r="P573" s="17">
        <v>0.69400300555956695</v>
      </c>
      <c r="Q573" s="17">
        <v>0.65386692175917904</v>
      </c>
      <c r="R573" s="17">
        <v>0.80547631997615399</v>
      </c>
      <c r="S573" s="17"/>
      <c r="T573" s="17">
        <v>0.72983024946691599</v>
      </c>
      <c r="U573" s="17">
        <v>0.69107028749905997</v>
      </c>
    </row>
    <row r="574" spans="2:21" x14ac:dyDescent="0.5">
      <c r="B574" t="s">
        <v>253</v>
      </c>
      <c r="C574" s="17">
        <v>0.69136232632101402</v>
      </c>
      <c r="D574" s="17">
        <v>0.67963060615352899</v>
      </c>
      <c r="E574" s="17">
        <v>0.70196410022897704</v>
      </c>
      <c r="F574" s="17"/>
      <c r="G574" s="17">
        <v>0.640720852069526</v>
      </c>
      <c r="H574" s="17">
        <v>0.657670693177556</v>
      </c>
      <c r="I574" s="17">
        <v>0.666343153272001</v>
      </c>
      <c r="J574" s="17">
        <v>0.71441528121469</v>
      </c>
      <c r="K574" s="17">
        <v>0.726163600510637</v>
      </c>
      <c r="L574" s="17">
        <v>0.69751571747694696</v>
      </c>
      <c r="M574" s="17"/>
      <c r="N574" s="17">
        <v>0.70825808184573003</v>
      </c>
      <c r="O574" s="17">
        <v>0.66261235509543503</v>
      </c>
      <c r="P574" s="17">
        <v>0.68268399551683101</v>
      </c>
      <c r="Q574" s="17">
        <v>0.67115565206998695</v>
      </c>
      <c r="R574" s="17">
        <v>0.75997060773301595</v>
      </c>
      <c r="S574" s="17"/>
      <c r="T574" s="17">
        <v>0.71377535406586501</v>
      </c>
      <c r="U574" s="17">
        <v>0.68571714975684905</v>
      </c>
    </row>
    <row r="575" spans="2:21" x14ac:dyDescent="0.5">
      <c r="B575" t="s">
        <v>254</v>
      </c>
      <c r="C575" s="17">
        <v>0.68736720101786697</v>
      </c>
      <c r="D575" s="17">
        <v>0.69432504599751399</v>
      </c>
      <c r="E575" s="17">
        <v>0.67844415485077503</v>
      </c>
      <c r="F575" s="17"/>
      <c r="G575" s="17">
        <v>0.72131076824654194</v>
      </c>
      <c r="H575" s="17">
        <v>0.670156639237944</v>
      </c>
      <c r="I575" s="17">
        <v>0.65517711627226904</v>
      </c>
      <c r="J575" s="17">
        <v>0.69943625982436297</v>
      </c>
      <c r="K575" s="17">
        <v>0.70953496878548294</v>
      </c>
      <c r="L575" s="17">
        <v>0.68018432631353498</v>
      </c>
      <c r="M575" s="17"/>
      <c r="N575" s="17">
        <v>0.65495140260003903</v>
      </c>
      <c r="O575" s="17">
        <v>0.61266670090030095</v>
      </c>
      <c r="P575" s="17">
        <v>0.69504876753971601</v>
      </c>
      <c r="Q575" s="17">
        <v>0.73773170832330204</v>
      </c>
      <c r="R575" s="17">
        <v>0.78059362995056003</v>
      </c>
      <c r="S575" s="17"/>
      <c r="T575" s="17">
        <v>0.75149409947564605</v>
      </c>
      <c r="U575" s="17">
        <v>0.67121553831403702</v>
      </c>
    </row>
    <row r="576" spans="2:21" x14ac:dyDescent="0.5">
      <c r="B576" t="s">
        <v>255</v>
      </c>
      <c r="C576" s="17">
        <v>0.57289099483943395</v>
      </c>
      <c r="D576" s="17">
        <v>0.59283411698053201</v>
      </c>
      <c r="E576" s="17">
        <v>0.55881261960918605</v>
      </c>
      <c r="F576" s="17"/>
      <c r="G576" s="17">
        <v>0.50175527194547798</v>
      </c>
      <c r="H576" s="17">
        <v>0.59733037041980597</v>
      </c>
      <c r="I576" s="17">
        <v>0.59725579396148898</v>
      </c>
      <c r="J576" s="17">
        <v>0.60540497049511799</v>
      </c>
      <c r="K576" s="17">
        <v>0.56451535397808394</v>
      </c>
      <c r="L576" s="17">
        <v>0.55305845825549405</v>
      </c>
      <c r="M576" s="17"/>
      <c r="N576" s="17">
        <v>0.58665793573615999</v>
      </c>
      <c r="O576" s="17">
        <v>0.54423489620734899</v>
      </c>
      <c r="P576" s="17">
        <v>0.533184319232759</v>
      </c>
      <c r="Q576" s="17">
        <v>0.56529053659388095</v>
      </c>
      <c r="R576" s="17">
        <v>0.67888715472392702</v>
      </c>
      <c r="S576" s="17"/>
      <c r="T576" s="17">
        <v>0.68128072733568801</v>
      </c>
      <c r="U576" s="17">
        <v>0.54559083777678596</v>
      </c>
    </row>
    <row r="577" spans="2:21" x14ac:dyDescent="0.5">
      <c r="B577" t="s">
        <v>256</v>
      </c>
      <c r="C577" s="17">
        <v>0.54895440581202604</v>
      </c>
      <c r="D577" s="17">
        <v>0.53318952238540995</v>
      </c>
      <c r="E577" s="17">
        <v>0.56605181358341805</v>
      </c>
      <c r="F577" s="17"/>
      <c r="G577" s="17">
        <v>0.58092673973380304</v>
      </c>
      <c r="H577" s="17">
        <v>0.51324555613508605</v>
      </c>
      <c r="I577" s="17">
        <v>0.444690795551062</v>
      </c>
      <c r="J577" s="17">
        <v>0.48150477073173797</v>
      </c>
      <c r="K577" s="17">
        <v>0.644003642871532</v>
      </c>
      <c r="L577" s="17">
        <v>0.59783996560872799</v>
      </c>
      <c r="M577" s="17"/>
      <c r="N577" s="17">
        <v>0.58780144471541795</v>
      </c>
      <c r="O577" s="17">
        <v>0.52018768974759599</v>
      </c>
      <c r="P577" s="17">
        <v>0.50395491183469499</v>
      </c>
      <c r="Q577" s="17">
        <v>0.54252325400468604</v>
      </c>
      <c r="R577" s="17">
        <v>0.60043919934645995</v>
      </c>
      <c r="S577" s="17"/>
      <c r="T577" s="17">
        <v>0.54755652164116497</v>
      </c>
      <c r="U577" s="17">
        <v>0.54930649135132004</v>
      </c>
    </row>
    <row r="578" spans="2:21" x14ac:dyDescent="0.5">
      <c r="B578" t="s">
        <v>257</v>
      </c>
      <c r="C578" s="17">
        <v>0.52499831584380496</v>
      </c>
      <c r="D578" s="17">
        <v>0.52620046596747305</v>
      </c>
      <c r="E578" s="17">
        <v>0.52401794053474604</v>
      </c>
      <c r="F578" s="17"/>
      <c r="G578" s="17">
        <v>0.44872623342367202</v>
      </c>
      <c r="H578" s="17">
        <v>0.58227033719837096</v>
      </c>
      <c r="I578" s="17">
        <v>0.48928009329870997</v>
      </c>
      <c r="J578" s="17">
        <v>0.51251590632753896</v>
      </c>
      <c r="K578" s="17">
        <v>0.55746380176816801</v>
      </c>
      <c r="L578" s="17">
        <v>0.52919959707978104</v>
      </c>
      <c r="M578" s="17"/>
      <c r="N578" s="17">
        <v>0.47753912235703699</v>
      </c>
      <c r="O578" s="17">
        <v>0.50449076018607697</v>
      </c>
      <c r="P578" s="17">
        <v>0.49052831355225102</v>
      </c>
      <c r="Q578" s="17">
        <v>0.59080676423963197</v>
      </c>
      <c r="R578" s="17">
        <v>0.60216262364094897</v>
      </c>
      <c r="S578" s="17"/>
      <c r="T578" s="17">
        <v>0.51653703335027401</v>
      </c>
      <c r="U578" s="17">
        <v>0.52712946180850995</v>
      </c>
    </row>
    <row r="579" spans="2:21" x14ac:dyDescent="0.5">
      <c r="B579" t="s">
        <v>258</v>
      </c>
      <c r="C579" s="17">
        <v>0.48208983475117001</v>
      </c>
      <c r="D579" s="17">
        <v>0.46030820262739502</v>
      </c>
      <c r="E579" s="17">
        <v>0.502166079560322</v>
      </c>
      <c r="F579" s="17"/>
      <c r="G579" s="17">
        <v>0.55063651026353899</v>
      </c>
      <c r="H579" s="17">
        <v>0.63986228527700395</v>
      </c>
      <c r="I579" s="17">
        <v>0.49363513727515701</v>
      </c>
      <c r="J579" s="17">
        <v>0.474548361388827</v>
      </c>
      <c r="K579" s="17">
        <v>0.476892526951324</v>
      </c>
      <c r="L579" s="17">
        <v>0.392733319070314</v>
      </c>
      <c r="M579" s="17"/>
      <c r="N579" s="17">
        <v>0.45814470644326599</v>
      </c>
      <c r="O579" s="17">
        <v>0.49123012689586298</v>
      </c>
      <c r="P579" s="17">
        <v>0.52716337131193503</v>
      </c>
      <c r="Q579" s="17">
        <v>0.43736608489386603</v>
      </c>
      <c r="R579" s="17">
        <v>0.53744610147087402</v>
      </c>
      <c r="S579" s="17"/>
      <c r="T579" s="17">
        <v>0.54811137766700002</v>
      </c>
      <c r="U579" s="17">
        <v>0.46546096733346698</v>
      </c>
    </row>
    <row r="580" spans="2:21" x14ac:dyDescent="0.5">
      <c r="B580" t="s">
        <v>259</v>
      </c>
      <c r="C580" s="17">
        <v>0.38686291466255102</v>
      </c>
      <c r="D580" s="17">
        <v>0.38658168887893102</v>
      </c>
      <c r="E580" s="17">
        <v>0.38618204173561999</v>
      </c>
      <c r="F580" s="17"/>
      <c r="G580" s="17">
        <v>0.48857045406668698</v>
      </c>
      <c r="H580" s="17">
        <v>0.48189226343110098</v>
      </c>
      <c r="I580" s="17">
        <v>0.43681489861734002</v>
      </c>
      <c r="J580" s="17">
        <v>0.38993801568794401</v>
      </c>
      <c r="K580" s="17">
        <v>0.36975300030397601</v>
      </c>
      <c r="L580" s="17">
        <v>0.29551617445221501</v>
      </c>
      <c r="M580" s="17"/>
      <c r="N580" s="17">
        <v>0.40565299862981802</v>
      </c>
      <c r="O580" s="17">
        <v>0.390798927704055</v>
      </c>
      <c r="P580" s="17">
        <v>0.426285615519785</v>
      </c>
      <c r="Q580" s="17">
        <v>0.31957332619027201</v>
      </c>
      <c r="R580" s="17">
        <v>0.40429196292743802</v>
      </c>
      <c r="S580" s="17"/>
      <c r="T580" s="17">
        <v>0.47541856789203801</v>
      </c>
      <c r="U580" s="17">
        <v>0.36455837357482501</v>
      </c>
    </row>
    <row r="581" spans="2:21" x14ac:dyDescent="0.5">
      <c r="B581" t="s">
        <v>260</v>
      </c>
      <c r="C581" s="17">
        <v>0.30119750048824101</v>
      </c>
      <c r="D581" s="17">
        <v>0.27288945674471399</v>
      </c>
      <c r="E581" s="17">
        <v>0.32405989928603202</v>
      </c>
      <c r="F581" s="17"/>
      <c r="G581" s="17">
        <v>0.41138125621194699</v>
      </c>
      <c r="H581" s="17">
        <v>0.35419359981644699</v>
      </c>
      <c r="I581" s="17">
        <v>0.29629457926509001</v>
      </c>
      <c r="J581" s="17">
        <v>0.20248670428291299</v>
      </c>
      <c r="K581" s="17">
        <v>0.34448059024220901</v>
      </c>
      <c r="L581" s="17">
        <v>0.28717519381078799</v>
      </c>
      <c r="M581" s="17"/>
      <c r="N581" s="17">
        <v>0.293942538760882</v>
      </c>
      <c r="O581" s="17">
        <v>0.32514299425188298</v>
      </c>
      <c r="P581" s="17">
        <v>0.32795667756374602</v>
      </c>
      <c r="Q581" s="17">
        <v>0.30299274378200203</v>
      </c>
      <c r="R581" s="17">
        <v>0.22351318784402099</v>
      </c>
      <c r="S581" s="17"/>
      <c r="T581" s="17">
        <v>0.34281034498462098</v>
      </c>
      <c r="U581" s="17">
        <v>0.29071645985448902</v>
      </c>
    </row>
    <row r="582" spans="2:21" x14ac:dyDescent="0.5">
      <c r="B582" t="s">
        <v>261</v>
      </c>
      <c r="C582" s="17">
        <v>0.27005708343872697</v>
      </c>
      <c r="D582" s="17">
        <v>0.26059168593687898</v>
      </c>
      <c r="E582" s="17">
        <v>0.279108265023153</v>
      </c>
      <c r="F582" s="17"/>
      <c r="G582" s="17">
        <v>0.277297183462068</v>
      </c>
      <c r="H582" s="17">
        <v>0.18792708400430799</v>
      </c>
      <c r="I582" s="17">
        <v>0.24550373787642599</v>
      </c>
      <c r="J582" s="17">
        <v>0.21342538481651299</v>
      </c>
      <c r="K582" s="17">
        <v>0.34238702908459101</v>
      </c>
      <c r="L582" s="17">
        <v>0.31126487004273201</v>
      </c>
      <c r="M582" s="17"/>
      <c r="N582" s="17">
        <v>0.311821286835467</v>
      </c>
      <c r="O582" s="17">
        <v>0.29344142611343499</v>
      </c>
      <c r="P582" s="17">
        <v>0.21836011881233799</v>
      </c>
      <c r="Q582" s="17">
        <v>0.28157766913717402</v>
      </c>
      <c r="R582" s="17">
        <v>0.19486298609370201</v>
      </c>
      <c r="S582" s="17"/>
      <c r="T582" s="17">
        <v>0.26258927592693398</v>
      </c>
      <c r="U582" s="17">
        <v>0.271938002537707</v>
      </c>
    </row>
    <row r="583" spans="2:21" x14ac:dyDescent="0.5">
      <c r="B583" t="s">
        <v>157</v>
      </c>
      <c r="C583" s="17">
        <v>6.9610960520715498E-2</v>
      </c>
      <c r="D583" s="17">
        <v>4.9381390061173903E-2</v>
      </c>
      <c r="E583" s="17">
        <v>8.8984737856032697E-2</v>
      </c>
      <c r="F583" s="17"/>
      <c r="G583" s="17">
        <v>0</v>
      </c>
      <c r="H583" s="17">
        <v>8.3075361625651305E-3</v>
      </c>
      <c r="I583" s="17">
        <v>7.0971090186679298E-2</v>
      </c>
      <c r="J583" s="17">
        <v>6.6390153633911597E-2</v>
      </c>
      <c r="K583" s="17">
        <v>8.1598712381381097E-2</v>
      </c>
      <c r="L583" s="17">
        <v>0.111907765298175</v>
      </c>
      <c r="M583" s="17"/>
      <c r="N583" s="17">
        <v>7.3146958971754494E-2</v>
      </c>
      <c r="O583" s="17">
        <v>7.4411804554341196E-2</v>
      </c>
      <c r="P583" s="17">
        <v>7.7247584855344706E-2</v>
      </c>
      <c r="Q583" s="17">
        <v>6.9894841123561896E-2</v>
      </c>
      <c r="R583" s="17">
        <v>3.77418353129867E-2</v>
      </c>
      <c r="S583" s="17"/>
      <c r="T583" s="17">
        <v>1.91007827270098E-2</v>
      </c>
      <c r="U583" s="17">
        <v>8.2332975376486803E-2</v>
      </c>
    </row>
    <row r="584" spans="2:21" x14ac:dyDescent="0.5">
      <c r="B584" t="s">
        <v>64</v>
      </c>
      <c r="C584" s="17">
        <v>6.0996208261885603E-3</v>
      </c>
      <c r="D584" s="17">
        <v>8.6178611388567795E-3</v>
      </c>
      <c r="E584" s="17">
        <v>3.8034763136996202E-3</v>
      </c>
      <c r="F584" s="17"/>
      <c r="G584" s="17">
        <v>0</v>
      </c>
      <c r="H584" s="17">
        <v>9.2552348247091493E-3</v>
      </c>
      <c r="I584" s="17">
        <v>0</v>
      </c>
      <c r="J584" s="17">
        <v>7.9104435281525092E-3</v>
      </c>
      <c r="K584" s="17">
        <v>1.51147960924168E-2</v>
      </c>
      <c r="L584" s="17">
        <v>2.8749300781432401E-3</v>
      </c>
      <c r="M584" s="17"/>
      <c r="N584" s="17">
        <v>5.5915902276133297E-3</v>
      </c>
      <c r="O584" s="17">
        <v>0</v>
      </c>
      <c r="P584" s="17">
        <v>9.8956678758003493E-3</v>
      </c>
      <c r="Q584" s="17">
        <v>5.33140124905417E-3</v>
      </c>
      <c r="R584" s="17">
        <v>1.30099349054818E-2</v>
      </c>
      <c r="S584" s="17"/>
      <c r="T584" s="17">
        <v>3.9732785653493101E-3</v>
      </c>
      <c r="U584" s="17">
        <v>6.6351833407640301E-3</v>
      </c>
    </row>
    <row r="585" spans="2:21" x14ac:dyDescent="0.5">
      <c r="C585" s="17"/>
      <c r="D585" s="17"/>
      <c r="E585" s="17"/>
      <c r="F585" s="17"/>
      <c r="G585" s="17"/>
      <c r="H585" s="17"/>
      <c r="I585" s="17"/>
      <c r="J585" s="17"/>
      <c r="K585" s="17"/>
      <c r="L585" s="17"/>
      <c r="M585" s="17"/>
      <c r="N585" s="17"/>
      <c r="O585" s="17"/>
      <c r="P585" s="17"/>
      <c r="Q585" s="17"/>
      <c r="R585" s="17"/>
      <c r="S585" s="17"/>
      <c r="T585" s="17"/>
      <c r="U585" s="17"/>
    </row>
    <row r="586" spans="2:21" x14ac:dyDescent="0.5">
      <c r="B586" s="6" t="s">
        <v>263</v>
      </c>
      <c r="C586" s="17"/>
      <c r="D586" s="17"/>
      <c r="E586" s="17"/>
      <c r="F586" s="17"/>
      <c r="G586" s="17"/>
      <c r="H586" s="17"/>
      <c r="I586" s="17"/>
      <c r="J586" s="17"/>
      <c r="K586" s="17"/>
      <c r="L586" s="17"/>
      <c r="M586" s="17"/>
      <c r="N586" s="17"/>
      <c r="O586" s="17"/>
      <c r="P586" s="17"/>
      <c r="Q586" s="17"/>
      <c r="R586" s="17"/>
      <c r="S586" s="17"/>
      <c r="T586" s="17"/>
      <c r="U586" s="17"/>
    </row>
    <row r="587" spans="2:21" x14ac:dyDescent="0.5">
      <c r="B587" s="24" t="s">
        <v>46</v>
      </c>
      <c r="C587" s="17"/>
      <c r="D587" s="17"/>
      <c r="E587" s="17"/>
      <c r="F587" s="17"/>
      <c r="G587" s="17"/>
      <c r="H587" s="17"/>
      <c r="I587" s="17"/>
      <c r="J587" s="17"/>
      <c r="K587" s="17"/>
      <c r="L587" s="17"/>
      <c r="M587" s="17"/>
      <c r="N587" s="17"/>
      <c r="O587" s="17"/>
      <c r="P587" s="17"/>
      <c r="Q587" s="17"/>
      <c r="R587" s="17"/>
      <c r="S587" s="17"/>
      <c r="T587" s="17"/>
      <c r="U587" s="17"/>
    </row>
    <row r="588" spans="2:21" x14ac:dyDescent="0.5">
      <c r="B588" t="s">
        <v>157</v>
      </c>
      <c r="C588" s="17">
        <v>0.34189083175104701</v>
      </c>
      <c r="D588" s="17">
        <v>0.27103709925941699</v>
      </c>
      <c r="E588" s="17">
        <v>0.40665849691999301</v>
      </c>
      <c r="F588" s="17"/>
      <c r="G588" s="17">
        <v>0.29430806711153301</v>
      </c>
      <c r="H588" s="17">
        <v>0.19505341288049799</v>
      </c>
      <c r="I588" s="17">
        <v>0.29123805532055203</v>
      </c>
      <c r="J588" s="17">
        <v>0.29385492350617698</v>
      </c>
      <c r="K588" s="17">
        <v>0.42113496501883502</v>
      </c>
      <c r="L588" s="17">
        <v>0.432438333990113</v>
      </c>
      <c r="M588" s="17"/>
      <c r="N588" s="17">
        <v>0.38233411852570298</v>
      </c>
      <c r="O588" s="17">
        <v>0.33782911888607198</v>
      </c>
      <c r="P588" s="17">
        <v>0.34456924391369598</v>
      </c>
      <c r="Q588" s="17">
        <v>0.33380343783268601</v>
      </c>
      <c r="R588" s="17">
        <v>0.26166703498549299</v>
      </c>
      <c r="S588" s="17"/>
      <c r="T588" s="17">
        <v>0.280041098135272</v>
      </c>
      <c r="U588" s="17">
        <v>0.357468944207888</v>
      </c>
    </row>
    <row r="589" spans="2:21" x14ac:dyDescent="0.5">
      <c r="B589" t="s">
        <v>261</v>
      </c>
      <c r="C589" s="17">
        <v>0.27121054869821698</v>
      </c>
      <c r="D589" s="17">
        <v>0.30418934446212698</v>
      </c>
      <c r="E589" s="17">
        <v>0.24263783056676799</v>
      </c>
      <c r="F589" s="17"/>
      <c r="G589" s="17">
        <v>0.30507768198865998</v>
      </c>
      <c r="H589" s="17">
        <v>0.478425911429256</v>
      </c>
      <c r="I589" s="17">
        <v>0.29145125285101398</v>
      </c>
      <c r="J589" s="17">
        <v>0.305428034546118</v>
      </c>
      <c r="K589" s="17">
        <v>0.22864928374622401</v>
      </c>
      <c r="L589" s="17">
        <v>0.160242710295396</v>
      </c>
      <c r="M589" s="17"/>
      <c r="N589" s="17">
        <v>0.251944885073423</v>
      </c>
      <c r="O589" s="17">
        <v>0.24191845995881001</v>
      </c>
      <c r="P589" s="17">
        <v>0.285719428107995</v>
      </c>
      <c r="Q589" s="17">
        <v>0.264676409336212</v>
      </c>
      <c r="R589" s="17">
        <v>0.35873029021061698</v>
      </c>
      <c r="S589" s="17"/>
      <c r="T589" s="17">
        <v>0.303913180716883</v>
      </c>
      <c r="U589" s="17">
        <v>0.26297372616982401</v>
      </c>
    </row>
    <row r="590" spans="2:21" x14ac:dyDescent="0.5">
      <c r="B590" t="s">
        <v>260</v>
      </c>
      <c r="C590" s="17">
        <v>0.23213536106945401</v>
      </c>
      <c r="D590" s="17">
        <v>0.27825139718678699</v>
      </c>
      <c r="E590" s="17">
        <v>0.19102914564416701</v>
      </c>
      <c r="F590" s="17"/>
      <c r="G590" s="17">
        <v>0.24072115443408901</v>
      </c>
      <c r="H590" s="17">
        <v>0.249274518656982</v>
      </c>
      <c r="I590" s="17">
        <v>0.23869073624432599</v>
      </c>
      <c r="J590" s="17">
        <v>0.28871396788380099</v>
      </c>
      <c r="K590" s="17">
        <v>0.23584869719816901</v>
      </c>
      <c r="L590" s="17">
        <v>0.17744698674305501</v>
      </c>
      <c r="M590" s="17"/>
      <c r="N590" s="17">
        <v>0.23573621099120601</v>
      </c>
      <c r="O590" s="17">
        <v>0.22040469566231699</v>
      </c>
      <c r="P590" s="17">
        <v>0.22138030662906699</v>
      </c>
      <c r="Q590" s="17">
        <v>0.19294484881155999</v>
      </c>
      <c r="R590" s="17">
        <v>0.34705282679279598</v>
      </c>
      <c r="S590" s="17"/>
      <c r="T590" s="17">
        <v>0.246975615045504</v>
      </c>
      <c r="U590" s="17">
        <v>0.22839754148945199</v>
      </c>
    </row>
    <row r="591" spans="2:21" x14ac:dyDescent="0.5">
      <c r="B591" t="s">
        <v>259</v>
      </c>
      <c r="C591" s="17">
        <v>0.21284347281975899</v>
      </c>
      <c r="D591" s="17">
        <v>0.22324304974623099</v>
      </c>
      <c r="E591" s="17">
        <v>0.20482982946848699</v>
      </c>
      <c r="F591" s="17"/>
      <c r="G591" s="17">
        <v>0.128987861354287</v>
      </c>
      <c r="H591" s="17">
        <v>0.196481916339002</v>
      </c>
      <c r="I591" s="17">
        <v>0.19173276903179001</v>
      </c>
      <c r="J591" s="17">
        <v>0.20401333169105099</v>
      </c>
      <c r="K591" s="17">
        <v>0.21259136360278</v>
      </c>
      <c r="L591" s="17">
        <v>0.26271982114449499</v>
      </c>
      <c r="M591" s="17"/>
      <c r="N591" s="17">
        <v>0.19567468440362201</v>
      </c>
      <c r="O591" s="17">
        <v>0.203368107618948</v>
      </c>
      <c r="P591" s="17">
        <v>0.17964775596781299</v>
      </c>
      <c r="Q591" s="17">
        <v>0.26381098472085301</v>
      </c>
      <c r="R591" s="17">
        <v>0.22462670354266101</v>
      </c>
      <c r="S591" s="17"/>
      <c r="T591" s="17">
        <v>0.173922749457908</v>
      </c>
      <c r="U591" s="17">
        <v>0.22264644803059899</v>
      </c>
    </row>
    <row r="592" spans="2:21" x14ac:dyDescent="0.5">
      <c r="B592" t="s">
        <v>258</v>
      </c>
      <c r="C592" s="17">
        <v>0.137589347536689</v>
      </c>
      <c r="D592" s="17">
        <v>0.167603714803503</v>
      </c>
      <c r="E592" s="17">
        <v>0.110729973206976</v>
      </c>
      <c r="F592" s="17"/>
      <c r="G592" s="17">
        <v>7.9811493083558602E-2</v>
      </c>
      <c r="H592" s="17">
        <v>0.10511020355004599</v>
      </c>
      <c r="I592" s="17">
        <v>0.12573680924731501</v>
      </c>
      <c r="J592" s="17">
        <v>0.18682542260993301</v>
      </c>
      <c r="K592" s="17">
        <v>0.10276114300402001</v>
      </c>
      <c r="L592" s="17">
        <v>0.16416108989689501</v>
      </c>
      <c r="M592" s="17"/>
      <c r="N592" s="17">
        <v>0.136067345732728</v>
      </c>
      <c r="O592" s="17">
        <v>0.120093091900138</v>
      </c>
      <c r="P592" s="17">
        <v>0.13917536722597401</v>
      </c>
      <c r="Q592" s="17">
        <v>0.14270968627913599</v>
      </c>
      <c r="R592" s="17">
        <v>0.158997391233971</v>
      </c>
      <c r="S592" s="17"/>
      <c r="T592" s="17">
        <v>0.120422911754943</v>
      </c>
      <c r="U592" s="17">
        <v>0.14191306328221601</v>
      </c>
    </row>
    <row r="593" spans="2:21" x14ac:dyDescent="0.5">
      <c r="B593" t="s">
        <v>257</v>
      </c>
      <c r="C593" s="17">
        <v>7.1573316513808494E-2</v>
      </c>
      <c r="D593" s="17">
        <v>8.0179819000953806E-2</v>
      </c>
      <c r="E593" s="17">
        <v>6.4122896198507098E-2</v>
      </c>
      <c r="F593" s="17"/>
      <c r="G593" s="17">
        <v>0.131088261170759</v>
      </c>
      <c r="H593" s="17">
        <v>7.9966203915448703E-2</v>
      </c>
      <c r="I593" s="17">
        <v>0.116205715915874</v>
      </c>
      <c r="J593" s="17">
        <v>6.4427335937456795E-2</v>
      </c>
      <c r="K593" s="17">
        <v>5.3661561113688999E-2</v>
      </c>
      <c r="L593" s="17">
        <v>4.2182538295289597E-2</v>
      </c>
      <c r="M593" s="17"/>
      <c r="N593" s="17">
        <v>8.9445904092793405E-2</v>
      </c>
      <c r="O593" s="17">
        <v>8.6911354675969194E-2</v>
      </c>
      <c r="P593" s="17">
        <v>4.5906107704647703E-2</v>
      </c>
      <c r="Q593" s="17">
        <v>6.3307392324013098E-2</v>
      </c>
      <c r="R593" s="17">
        <v>6.4280168560334597E-2</v>
      </c>
      <c r="S593" s="17"/>
      <c r="T593" s="17">
        <v>0.116289732948091</v>
      </c>
      <c r="U593" s="17">
        <v>6.03105782099118E-2</v>
      </c>
    </row>
    <row r="594" spans="2:21" x14ac:dyDescent="0.5">
      <c r="B594" t="s">
        <v>255</v>
      </c>
      <c r="C594" s="17">
        <v>5.9169983894914999E-2</v>
      </c>
      <c r="D594" s="17">
        <v>5.3007373350906599E-2</v>
      </c>
      <c r="E594" s="17">
        <v>6.3496464483060497E-2</v>
      </c>
      <c r="F594" s="17"/>
      <c r="G594" s="17">
        <v>7.8271335388108904E-2</v>
      </c>
      <c r="H594" s="17">
        <v>0.12767158359476599</v>
      </c>
      <c r="I594" s="17">
        <v>1.94736923603234E-2</v>
      </c>
      <c r="J594" s="17">
        <v>6.9039716212766195E-2</v>
      </c>
      <c r="K594" s="17">
        <v>4.3373267464736499E-2</v>
      </c>
      <c r="L594" s="17">
        <v>4.7154963833703399E-2</v>
      </c>
      <c r="M594" s="17"/>
      <c r="N594" s="17">
        <v>3.47088647591604E-2</v>
      </c>
      <c r="O594" s="17">
        <v>7.1232701571915705E-2</v>
      </c>
      <c r="P594" s="17">
        <v>8.8290994945636803E-2</v>
      </c>
      <c r="Q594" s="17">
        <v>4.8612820350717997E-2</v>
      </c>
      <c r="R594" s="17">
        <v>6.7164981301619603E-2</v>
      </c>
      <c r="S594" s="17"/>
      <c r="T594" s="17">
        <v>4.7160415144327499E-2</v>
      </c>
      <c r="U594" s="17">
        <v>6.2194837869501897E-2</v>
      </c>
    </row>
    <row r="595" spans="2:21" x14ac:dyDescent="0.5">
      <c r="B595" t="s">
        <v>256</v>
      </c>
      <c r="C595" s="17">
        <v>5.0047771812651298E-2</v>
      </c>
      <c r="D595" s="17">
        <v>6.06037190471529E-2</v>
      </c>
      <c r="E595" s="17">
        <v>3.8516411665992699E-2</v>
      </c>
      <c r="F595" s="17"/>
      <c r="G595" s="17">
        <v>7.1005428926649905E-2</v>
      </c>
      <c r="H595" s="17">
        <v>6.6398466523490601E-2</v>
      </c>
      <c r="I595" s="17">
        <v>8.7252469028602994E-2</v>
      </c>
      <c r="J595" s="17">
        <v>7.1038725477665099E-2</v>
      </c>
      <c r="K595" s="17">
        <v>1.93370092798642E-2</v>
      </c>
      <c r="L595" s="17">
        <v>2.1421073322361501E-2</v>
      </c>
      <c r="M595" s="17"/>
      <c r="N595" s="17">
        <v>3.2657531587973201E-2</v>
      </c>
      <c r="O595" s="17">
        <v>8.6587047044477894E-2</v>
      </c>
      <c r="P595" s="17">
        <v>4.8246059197258301E-2</v>
      </c>
      <c r="Q595" s="17">
        <v>5.1475997682032801E-2</v>
      </c>
      <c r="R595" s="17">
        <v>2.76213015772469E-2</v>
      </c>
      <c r="S595" s="17"/>
      <c r="T595" s="17">
        <v>6.3002358540454204E-2</v>
      </c>
      <c r="U595" s="17">
        <v>4.6784895853778201E-2</v>
      </c>
    </row>
    <row r="596" spans="2:21" x14ac:dyDescent="0.5">
      <c r="B596" t="s">
        <v>254</v>
      </c>
      <c r="C596" s="17">
        <v>4.1819008285391999E-2</v>
      </c>
      <c r="D596" s="17">
        <v>4.5101240979580001E-2</v>
      </c>
      <c r="E596" s="17">
        <v>3.9091339151799402E-2</v>
      </c>
      <c r="F596" s="17"/>
      <c r="G596" s="17">
        <v>9.0701594254946297E-2</v>
      </c>
      <c r="H596" s="17">
        <v>8.0857227440995105E-2</v>
      </c>
      <c r="I596" s="17">
        <v>5.6976803619754199E-2</v>
      </c>
      <c r="J596" s="17">
        <v>1.1382537868511299E-2</v>
      </c>
      <c r="K596" s="17">
        <v>2.7647512447028601E-2</v>
      </c>
      <c r="L596" s="17">
        <v>3.1148328666951199E-2</v>
      </c>
      <c r="M596" s="17"/>
      <c r="N596" s="17">
        <v>4.4998934524193603E-2</v>
      </c>
      <c r="O596" s="17">
        <v>6.0307436816144103E-2</v>
      </c>
      <c r="P596" s="17">
        <v>4.0299667515735701E-2</v>
      </c>
      <c r="Q596" s="17">
        <v>3.1179949124705501E-2</v>
      </c>
      <c r="R596" s="17">
        <v>2.6124496813030099E-2</v>
      </c>
      <c r="S596" s="17"/>
      <c r="T596" s="17">
        <v>4.7064068010946099E-2</v>
      </c>
      <c r="U596" s="17">
        <v>4.0497933391923299E-2</v>
      </c>
    </row>
    <row r="597" spans="2:21" x14ac:dyDescent="0.5">
      <c r="B597" t="s">
        <v>253</v>
      </c>
      <c r="C597" s="17">
        <v>4.1293441216055798E-2</v>
      </c>
      <c r="D597" s="17">
        <v>4.5588489682359103E-2</v>
      </c>
      <c r="E597" s="17">
        <v>3.5520976406022198E-2</v>
      </c>
      <c r="F597" s="17"/>
      <c r="G597" s="17">
        <v>6.9520661521820695E-2</v>
      </c>
      <c r="H597" s="17">
        <v>6.2039179300408601E-2</v>
      </c>
      <c r="I597" s="17">
        <v>5.0706842963896499E-2</v>
      </c>
      <c r="J597" s="17">
        <v>3.4579414034898399E-2</v>
      </c>
      <c r="K597" s="17">
        <v>5.0992864246578999E-2</v>
      </c>
      <c r="L597" s="17">
        <v>1.6948362524056099E-2</v>
      </c>
      <c r="M597" s="17"/>
      <c r="N597" s="17">
        <v>3.9575380745521103E-2</v>
      </c>
      <c r="O597" s="17">
        <v>4.6460965727820998E-2</v>
      </c>
      <c r="P597" s="17">
        <v>5.0731029534328197E-2</v>
      </c>
      <c r="Q597" s="17">
        <v>3.5953004267465498E-2</v>
      </c>
      <c r="R597" s="17">
        <v>3.0376349362762501E-2</v>
      </c>
      <c r="S597" s="17"/>
      <c r="T597" s="17">
        <v>5.7086087511792699E-2</v>
      </c>
      <c r="U597" s="17">
        <v>3.7315742273738003E-2</v>
      </c>
    </row>
    <row r="598" spans="2:21" x14ac:dyDescent="0.5">
      <c r="B598" t="s">
        <v>252</v>
      </c>
      <c r="C598" s="17">
        <v>2.5375089890166399E-2</v>
      </c>
      <c r="D598" s="17">
        <v>2.92313925490667E-2</v>
      </c>
      <c r="E598" s="17">
        <v>2.1984392936999001E-2</v>
      </c>
      <c r="F598" s="17"/>
      <c r="G598" s="17">
        <v>6.6666753663205194E-2</v>
      </c>
      <c r="H598" s="17">
        <v>3.0219008771675899E-2</v>
      </c>
      <c r="I598" s="17">
        <v>2.73616297875874E-2</v>
      </c>
      <c r="J598" s="17">
        <v>2.4967535732561899E-2</v>
      </c>
      <c r="K598" s="17">
        <v>6.8840417280887096E-3</v>
      </c>
      <c r="L598" s="17">
        <v>2.1726476215993201E-2</v>
      </c>
      <c r="M598" s="17"/>
      <c r="N598" s="17">
        <v>1.9782471997212302E-2</v>
      </c>
      <c r="O598" s="17">
        <v>2.7935273604483501E-2</v>
      </c>
      <c r="P598" s="17">
        <v>1.7157336243442099E-2</v>
      </c>
      <c r="Q598" s="17">
        <v>2.82392737580749E-2</v>
      </c>
      <c r="R598" s="17">
        <v>4.3486965263562501E-2</v>
      </c>
      <c r="S598" s="17"/>
      <c r="T598" s="17">
        <v>2.60135128666889E-2</v>
      </c>
      <c r="U598" s="17">
        <v>2.5214290088099701E-2</v>
      </c>
    </row>
    <row r="599" spans="2:21" x14ac:dyDescent="0.5">
      <c r="B599" t="s">
        <v>101</v>
      </c>
      <c r="C599" s="17">
        <v>7.5354402914840799E-3</v>
      </c>
      <c r="D599" s="17">
        <v>7.7524761726117299E-3</v>
      </c>
      <c r="E599" s="17">
        <v>7.3924102675666202E-3</v>
      </c>
      <c r="F599" s="17"/>
      <c r="G599" s="17">
        <v>0</v>
      </c>
      <c r="H599" s="17">
        <v>1.37636993877843E-2</v>
      </c>
      <c r="I599" s="17">
        <v>5.1934223590148904E-3</v>
      </c>
      <c r="J599" s="17">
        <v>0</v>
      </c>
      <c r="K599" s="17">
        <v>1.6683947348100601E-2</v>
      </c>
      <c r="L599" s="17">
        <v>7.61455998285106E-3</v>
      </c>
      <c r="M599" s="17"/>
      <c r="N599" s="17">
        <v>2.7643473622552301E-3</v>
      </c>
      <c r="O599" s="17">
        <v>0</v>
      </c>
      <c r="P599" s="17">
        <v>7.9591652895986097E-3</v>
      </c>
      <c r="Q599" s="17">
        <v>1.6516387697681299E-2</v>
      </c>
      <c r="R599" s="17">
        <v>1.30099349054818E-2</v>
      </c>
      <c r="S599" s="17"/>
      <c r="T599" s="17">
        <v>1.8984704608509699E-2</v>
      </c>
      <c r="U599" s="17">
        <v>4.6517103762232703E-3</v>
      </c>
    </row>
    <row r="600" spans="2:21" x14ac:dyDescent="0.5">
      <c r="C600" s="17"/>
      <c r="D600" s="17"/>
      <c r="E600" s="17"/>
      <c r="F600" s="17"/>
      <c r="G600" s="17"/>
      <c r="H600" s="17"/>
      <c r="I600" s="17"/>
      <c r="J600" s="17"/>
      <c r="K600" s="17"/>
      <c r="L600" s="17"/>
      <c r="M600" s="17"/>
      <c r="N600" s="17"/>
      <c r="O600" s="17"/>
      <c r="P600" s="17"/>
      <c r="Q600" s="17"/>
      <c r="R600" s="17"/>
      <c r="S600" s="17"/>
      <c r="T600" s="17"/>
      <c r="U600" s="17"/>
    </row>
    <row r="601" spans="2:21" x14ac:dyDescent="0.5">
      <c r="B601" s="6" t="s">
        <v>279</v>
      </c>
      <c r="C601" s="17"/>
      <c r="D601" s="17"/>
      <c r="E601" s="17"/>
      <c r="F601" s="17"/>
      <c r="G601" s="17"/>
      <c r="H601" s="17"/>
      <c r="I601" s="17"/>
      <c r="J601" s="17"/>
      <c r="K601" s="17"/>
      <c r="L601" s="17"/>
      <c r="M601" s="17"/>
      <c r="N601" s="17"/>
      <c r="O601" s="17"/>
      <c r="P601" s="17"/>
      <c r="Q601" s="17"/>
      <c r="R601" s="17"/>
      <c r="S601" s="17"/>
      <c r="T601" s="17"/>
      <c r="U601" s="17"/>
    </row>
    <row r="602" spans="2:21" x14ac:dyDescent="0.5">
      <c r="B602" s="24" t="s">
        <v>529</v>
      </c>
      <c r="C602" s="17"/>
      <c r="D602" s="17"/>
      <c r="E602" s="17"/>
      <c r="F602" s="17"/>
      <c r="G602" s="17"/>
      <c r="H602" s="17"/>
      <c r="I602" s="17"/>
      <c r="J602" s="17"/>
      <c r="K602" s="17"/>
      <c r="L602" s="17"/>
      <c r="M602" s="17"/>
      <c r="N602" s="17"/>
      <c r="O602" s="17"/>
      <c r="P602" s="17"/>
      <c r="Q602" s="17"/>
      <c r="R602" s="17"/>
      <c r="S602" s="17"/>
      <c r="T602" s="17"/>
      <c r="U602" s="17"/>
    </row>
    <row r="603" spans="2:21" x14ac:dyDescent="0.5">
      <c r="B603" t="s">
        <v>271</v>
      </c>
      <c r="C603" s="17">
        <v>0.469860543577447</v>
      </c>
      <c r="D603" s="17">
        <v>0.40733810222702299</v>
      </c>
      <c r="E603" s="17">
        <v>0.533058148288445</v>
      </c>
      <c r="F603" s="17"/>
      <c r="G603" s="17">
        <v>0.29372320351779102</v>
      </c>
      <c r="H603" s="17">
        <v>0.411366995883713</v>
      </c>
      <c r="I603" s="17">
        <v>0.49406720137826798</v>
      </c>
      <c r="J603" s="17">
        <v>0.50664090720894295</v>
      </c>
      <c r="K603" s="17">
        <v>0.40125037519358903</v>
      </c>
      <c r="L603" s="17">
        <v>0.44400173481331301</v>
      </c>
      <c r="M603" s="17"/>
      <c r="N603" s="17">
        <v>0.47329841502720499</v>
      </c>
      <c r="O603" s="17">
        <v>0.40978710829487303</v>
      </c>
      <c r="P603" s="17">
        <v>0.45219951253559398</v>
      </c>
      <c r="Q603" s="17">
        <v>0.58387170213490203</v>
      </c>
      <c r="R603" s="17">
        <v>0.42617046480519299</v>
      </c>
      <c r="S603" s="17"/>
      <c r="T603" s="17">
        <v>0.50574597413135203</v>
      </c>
      <c r="U603" s="17">
        <v>0.45411807522724201</v>
      </c>
    </row>
    <row r="604" spans="2:21" x14ac:dyDescent="0.5">
      <c r="B604" t="s">
        <v>272</v>
      </c>
      <c r="C604" s="17">
        <v>0.39142110133732699</v>
      </c>
      <c r="D604" s="17">
        <v>0.46444860331833998</v>
      </c>
      <c r="E604" s="17">
        <v>0.32410848036454798</v>
      </c>
      <c r="F604" s="17"/>
      <c r="G604" s="17">
        <v>0.70627679648220898</v>
      </c>
      <c r="H604" s="17">
        <v>0.40134921632888798</v>
      </c>
      <c r="I604" s="17">
        <v>0.39110165204185399</v>
      </c>
      <c r="J604" s="17">
        <v>0.35477668999476503</v>
      </c>
      <c r="K604" s="17">
        <v>0.419731953281963</v>
      </c>
      <c r="L604" s="17">
        <v>0.44283458793194402</v>
      </c>
      <c r="M604" s="17"/>
      <c r="N604" s="17">
        <v>0.43180211512119998</v>
      </c>
      <c r="O604" s="17">
        <v>0.416212656608272</v>
      </c>
      <c r="P604" s="17">
        <v>0.367384492036889</v>
      </c>
      <c r="Q604" s="17">
        <v>0.28366179444531198</v>
      </c>
      <c r="R604" s="17">
        <v>0.46270046411156601</v>
      </c>
      <c r="S604" s="17"/>
      <c r="T604" s="17">
        <v>0.38578595544419098</v>
      </c>
      <c r="U604" s="17">
        <v>0.39389316603049601</v>
      </c>
    </row>
    <row r="605" spans="2:21" x14ac:dyDescent="0.5">
      <c r="B605" t="s">
        <v>273</v>
      </c>
      <c r="C605" s="17">
        <v>0.11209911687532199</v>
      </c>
      <c r="D605" s="17">
        <v>0.10750374724882999</v>
      </c>
      <c r="E605" s="17">
        <v>0.109750664038264</v>
      </c>
      <c r="F605" s="17"/>
      <c r="G605" s="17">
        <v>0</v>
      </c>
      <c r="H605" s="17">
        <v>0.155932848457731</v>
      </c>
      <c r="I605" s="17">
        <v>0.101933338618586</v>
      </c>
      <c r="J605" s="17">
        <v>9.0301951086328394E-2</v>
      </c>
      <c r="K605" s="17">
        <v>0.179017671524448</v>
      </c>
      <c r="L605" s="17">
        <v>0.11316367725474299</v>
      </c>
      <c r="M605" s="17"/>
      <c r="N605" s="17">
        <v>7.8571314240406601E-2</v>
      </c>
      <c r="O605" s="17">
        <v>0.174000235096854</v>
      </c>
      <c r="P605" s="17">
        <v>0.121703197669163</v>
      </c>
      <c r="Q605" s="17">
        <v>9.7092021859389102E-2</v>
      </c>
      <c r="R605" s="17">
        <v>8.9087933445819001E-2</v>
      </c>
      <c r="S605" s="17"/>
      <c r="T605" s="17">
        <v>9.5273024803091994E-2</v>
      </c>
      <c r="U605" s="17">
        <v>0.119480503076243</v>
      </c>
    </row>
    <row r="606" spans="2:21" x14ac:dyDescent="0.5">
      <c r="B606" t="s">
        <v>274</v>
      </c>
      <c r="C606" s="17">
        <v>2.6619238209904601E-2</v>
      </c>
      <c r="D606" s="17">
        <v>2.07095472058068E-2</v>
      </c>
      <c r="E606" s="17">
        <v>3.30827073087425E-2</v>
      </c>
      <c r="F606" s="17"/>
      <c r="G606" s="17">
        <v>0</v>
      </c>
      <c r="H606" s="17">
        <v>3.1350939329668301E-2</v>
      </c>
      <c r="I606" s="17">
        <v>1.2897807961292E-2</v>
      </c>
      <c r="J606" s="17">
        <v>4.82804517099635E-2</v>
      </c>
      <c r="K606" s="17">
        <v>0</v>
      </c>
      <c r="L606" s="17">
        <v>0</v>
      </c>
      <c r="M606" s="17"/>
      <c r="N606" s="17">
        <v>1.6328155611188201E-2</v>
      </c>
      <c r="O606" s="17">
        <v>0</v>
      </c>
      <c r="P606" s="17">
        <v>5.8712797758353599E-2</v>
      </c>
      <c r="Q606" s="17">
        <v>3.5374481560397401E-2</v>
      </c>
      <c r="R606" s="17">
        <v>2.2041137637421899E-2</v>
      </c>
      <c r="S606" s="17"/>
      <c r="T606" s="17">
        <v>1.3195045621365E-2</v>
      </c>
      <c r="U606" s="17">
        <v>3.2508255666019302E-2</v>
      </c>
    </row>
    <row r="607" spans="2:21" x14ac:dyDescent="0.5">
      <c r="B607" t="s">
        <v>275</v>
      </c>
      <c r="C607" s="17">
        <v>0</v>
      </c>
      <c r="D607" s="17">
        <v>0</v>
      </c>
      <c r="E607" s="17">
        <v>0</v>
      </c>
      <c r="F607" s="17"/>
      <c r="G607" s="17">
        <v>0</v>
      </c>
      <c r="H607" s="17">
        <v>0</v>
      </c>
      <c r="I607" s="17">
        <v>0</v>
      </c>
      <c r="J607" s="17">
        <v>0</v>
      </c>
      <c r="K607" s="17">
        <v>0</v>
      </c>
      <c r="L607" s="17">
        <v>0</v>
      </c>
      <c r="M607" s="17"/>
      <c r="N607" s="17">
        <v>0</v>
      </c>
      <c r="O607" s="17">
        <v>0</v>
      </c>
      <c r="P607" s="17">
        <v>0</v>
      </c>
      <c r="Q607" s="17">
        <v>0</v>
      </c>
      <c r="R607" s="17">
        <v>0</v>
      </c>
      <c r="S607" s="17"/>
      <c r="T607" s="17">
        <v>0</v>
      </c>
      <c r="U607" s="17">
        <v>0</v>
      </c>
    </row>
    <row r="608" spans="2:21" x14ac:dyDescent="0.5">
      <c r="B608" t="s">
        <v>157</v>
      </c>
      <c r="C608" s="17">
        <v>0</v>
      </c>
      <c r="D608" s="17">
        <v>0</v>
      </c>
      <c r="E608" s="17">
        <v>0</v>
      </c>
      <c r="F608" s="17"/>
      <c r="G608" s="17">
        <v>0</v>
      </c>
      <c r="H608" s="17">
        <v>0</v>
      </c>
      <c r="I608" s="17">
        <v>0</v>
      </c>
      <c r="J608" s="17">
        <v>0</v>
      </c>
      <c r="K608" s="17">
        <v>0</v>
      </c>
      <c r="L608" s="17">
        <v>0</v>
      </c>
      <c r="M608" s="17"/>
      <c r="N608" s="17">
        <v>0</v>
      </c>
      <c r="O608" s="17">
        <v>0</v>
      </c>
      <c r="P608" s="17">
        <v>0</v>
      </c>
      <c r="Q608" s="17">
        <v>0</v>
      </c>
      <c r="R608" s="17">
        <v>0</v>
      </c>
      <c r="S608" s="17"/>
      <c r="T608" s="17">
        <v>0</v>
      </c>
      <c r="U608" s="17">
        <v>0</v>
      </c>
    </row>
    <row r="609" spans="2:21" x14ac:dyDescent="0.5">
      <c r="B609" t="s">
        <v>276</v>
      </c>
      <c r="C609" s="17">
        <v>0.86128164491477299</v>
      </c>
      <c r="D609" s="17">
        <v>0.87178670554536297</v>
      </c>
      <c r="E609" s="17">
        <v>0.85716662865299398</v>
      </c>
      <c r="F609" s="17"/>
      <c r="G609" s="17">
        <v>1</v>
      </c>
      <c r="H609" s="17">
        <v>0.81271621221260104</v>
      </c>
      <c r="I609" s="17">
        <v>0.88516885342012197</v>
      </c>
      <c r="J609" s="17">
        <v>0.86141759720370803</v>
      </c>
      <c r="K609" s="17">
        <v>0.82098232847555197</v>
      </c>
      <c r="L609" s="17">
        <v>0.88683632274525703</v>
      </c>
      <c r="M609" s="17"/>
      <c r="N609" s="17">
        <v>0.90510053014840497</v>
      </c>
      <c r="O609" s="17">
        <v>0.82599976490314597</v>
      </c>
      <c r="P609" s="17">
        <v>0.81958400457248304</v>
      </c>
      <c r="Q609" s="17">
        <v>0.86753349658021395</v>
      </c>
      <c r="R609" s="17">
        <v>0.88887092891675901</v>
      </c>
      <c r="S609" s="17"/>
      <c r="T609" s="17">
        <v>0.89153192957554295</v>
      </c>
      <c r="U609" s="17">
        <v>0.84801124125773697</v>
      </c>
    </row>
    <row r="610" spans="2:21" x14ac:dyDescent="0.5">
      <c r="B610" t="s">
        <v>277</v>
      </c>
      <c r="C610" s="17">
        <v>2.6619238209904601E-2</v>
      </c>
      <c r="D610" s="17">
        <v>2.07095472058068E-2</v>
      </c>
      <c r="E610" s="17">
        <v>3.30827073087425E-2</v>
      </c>
      <c r="F610" s="17"/>
      <c r="G610" s="17">
        <v>0</v>
      </c>
      <c r="H610" s="17">
        <v>3.1350939329668301E-2</v>
      </c>
      <c r="I610" s="17">
        <v>1.2897807961292E-2</v>
      </c>
      <c r="J610" s="17">
        <v>4.82804517099635E-2</v>
      </c>
      <c r="K610" s="17">
        <v>0</v>
      </c>
      <c r="L610" s="17">
        <v>0</v>
      </c>
      <c r="M610" s="17"/>
      <c r="N610" s="17">
        <v>1.6328155611188201E-2</v>
      </c>
      <c r="O610" s="17">
        <v>0</v>
      </c>
      <c r="P610" s="17">
        <v>5.8712797758353599E-2</v>
      </c>
      <c r="Q610" s="17">
        <v>3.5374481560397401E-2</v>
      </c>
      <c r="R610" s="17">
        <v>2.2041137637421899E-2</v>
      </c>
      <c r="S610" s="17"/>
      <c r="T610" s="17">
        <v>1.3195045621365E-2</v>
      </c>
      <c r="U610" s="17">
        <v>3.2508255666019302E-2</v>
      </c>
    </row>
    <row r="611" spans="2:21" x14ac:dyDescent="0.5">
      <c r="B611" t="s">
        <v>88</v>
      </c>
      <c r="C611" s="17">
        <v>0.83466240670486902</v>
      </c>
      <c r="D611" s="17">
        <v>0.85107715833955599</v>
      </c>
      <c r="E611" s="17">
        <v>0.82408392134425101</v>
      </c>
      <c r="F611" s="17"/>
      <c r="G611" s="17">
        <v>1</v>
      </c>
      <c r="H611" s="17">
        <v>0.781365272882933</v>
      </c>
      <c r="I611" s="17">
        <v>0.87227104545883005</v>
      </c>
      <c r="J611" s="17">
        <v>0.81313714549374505</v>
      </c>
      <c r="K611" s="17">
        <v>0.82098232847555197</v>
      </c>
      <c r="L611" s="17">
        <v>0.88683632274525703</v>
      </c>
      <c r="M611" s="17"/>
      <c r="N611" s="17">
        <v>0.88877237453721702</v>
      </c>
      <c r="O611" s="17">
        <v>0.82599976490314597</v>
      </c>
      <c r="P611" s="17">
        <v>0.76087120681413001</v>
      </c>
      <c r="Q611" s="17">
        <v>0.83215901501981604</v>
      </c>
      <c r="R611" s="17">
        <v>0.86682979127933701</v>
      </c>
      <c r="S611" s="17"/>
      <c r="T611" s="17">
        <v>0.87833688395417797</v>
      </c>
      <c r="U611" s="17">
        <v>0.81550298559171797</v>
      </c>
    </row>
    <row r="612" spans="2:21" x14ac:dyDescent="0.5">
      <c r="C612" s="17"/>
      <c r="D612" s="17"/>
      <c r="E612" s="17"/>
      <c r="F612" s="17"/>
      <c r="G612" s="17"/>
      <c r="H612" s="17"/>
      <c r="I612" s="17"/>
      <c r="J612" s="17"/>
      <c r="K612" s="17"/>
      <c r="L612" s="17"/>
      <c r="M612" s="17"/>
      <c r="N612" s="17"/>
      <c r="O612" s="17"/>
      <c r="P612" s="17"/>
      <c r="Q612" s="17"/>
      <c r="R612" s="17"/>
      <c r="S612" s="17"/>
      <c r="T612" s="17"/>
      <c r="U612" s="17"/>
    </row>
    <row r="613" spans="2:21" x14ac:dyDescent="0.5">
      <c r="B613" s="6" t="s">
        <v>280</v>
      </c>
      <c r="C613" s="17"/>
      <c r="D613" s="17"/>
      <c r="E613" s="17"/>
      <c r="F613" s="17"/>
      <c r="G613" s="17"/>
      <c r="H613" s="17"/>
      <c r="I613" s="17"/>
      <c r="J613" s="17"/>
      <c r="K613" s="17"/>
      <c r="L613" s="17"/>
      <c r="M613" s="17"/>
      <c r="N613" s="17"/>
      <c r="O613" s="17"/>
      <c r="P613" s="17"/>
      <c r="Q613" s="17"/>
      <c r="R613" s="17"/>
      <c r="S613" s="17"/>
      <c r="T613" s="17"/>
      <c r="U613" s="17"/>
    </row>
    <row r="614" spans="2:21" x14ac:dyDescent="0.5">
      <c r="B614" s="24" t="s">
        <v>529</v>
      </c>
      <c r="C614" s="17"/>
      <c r="D614" s="17"/>
      <c r="E614" s="17"/>
      <c r="F614" s="17"/>
      <c r="G614" s="17"/>
      <c r="H614" s="17"/>
      <c r="I614" s="17"/>
      <c r="J614" s="17"/>
      <c r="K614" s="17"/>
      <c r="L614" s="17"/>
      <c r="M614" s="17"/>
      <c r="N614" s="17"/>
      <c r="O614" s="17"/>
      <c r="P614" s="17"/>
      <c r="Q614" s="17"/>
      <c r="R614" s="17"/>
      <c r="S614" s="17"/>
      <c r="T614" s="17"/>
      <c r="U614" s="17"/>
    </row>
    <row r="615" spans="2:21" x14ac:dyDescent="0.5">
      <c r="B615" t="s">
        <v>271</v>
      </c>
      <c r="C615" s="17">
        <v>0.33760309684284301</v>
      </c>
      <c r="D615" s="17">
        <v>0.26430693306220898</v>
      </c>
      <c r="E615" s="17">
        <v>0.40943235641050901</v>
      </c>
      <c r="F615" s="17"/>
      <c r="G615" s="17">
        <v>0.16235238950772299</v>
      </c>
      <c r="H615" s="17">
        <v>0.19265679289460499</v>
      </c>
      <c r="I615" s="17">
        <v>0.392721491394875</v>
      </c>
      <c r="J615" s="17">
        <v>0.35238072037616802</v>
      </c>
      <c r="K615" s="17">
        <v>0.329540229374299</v>
      </c>
      <c r="L615" s="17">
        <v>0.44400173481331301</v>
      </c>
      <c r="M615" s="17"/>
      <c r="N615" s="17">
        <v>0.30698633271985698</v>
      </c>
      <c r="O615" s="17">
        <v>0.34543890924120801</v>
      </c>
      <c r="P615" s="17">
        <v>0.38432085448887399</v>
      </c>
      <c r="Q615" s="17">
        <v>0.37288074454856301</v>
      </c>
      <c r="R615" s="17">
        <v>0.25438131382238899</v>
      </c>
      <c r="S615" s="17"/>
      <c r="T615" s="17">
        <v>0.37180668632587899</v>
      </c>
      <c r="U615" s="17">
        <v>0.32259843014137302</v>
      </c>
    </row>
    <row r="616" spans="2:21" x14ac:dyDescent="0.5">
      <c r="B616" t="s">
        <v>272</v>
      </c>
      <c r="C616" s="17">
        <v>0.45730012391283298</v>
      </c>
      <c r="D616" s="17">
        <v>0.549956440721587</v>
      </c>
      <c r="E616" s="17">
        <v>0.37120913700902203</v>
      </c>
      <c r="F616" s="17"/>
      <c r="G616" s="17">
        <v>0.83764761049227698</v>
      </c>
      <c r="H616" s="17">
        <v>0.59728318048498896</v>
      </c>
      <c r="I616" s="17">
        <v>0.37006025893887701</v>
      </c>
      <c r="J616" s="17">
        <v>0.47551055835667599</v>
      </c>
      <c r="K616" s="17">
        <v>0.401578324345086</v>
      </c>
      <c r="L616" s="17">
        <v>0.37714817507628501</v>
      </c>
      <c r="M616" s="17"/>
      <c r="N616" s="17">
        <v>0.48453360502126602</v>
      </c>
      <c r="O616" s="17">
        <v>0.55233361511266998</v>
      </c>
      <c r="P616" s="17">
        <v>0.356175992862312</v>
      </c>
      <c r="Q616" s="17">
        <v>0.38167007711873002</v>
      </c>
      <c r="R616" s="17">
        <v>0.53676745112466995</v>
      </c>
      <c r="S616" s="17"/>
      <c r="T616" s="17">
        <v>0.441188353227076</v>
      </c>
      <c r="U616" s="17">
        <v>0.46436814667781801</v>
      </c>
    </row>
    <row r="617" spans="2:21" x14ac:dyDescent="0.5">
      <c r="B617" t="s">
        <v>273</v>
      </c>
      <c r="C617" s="17">
        <v>0.14882037755309599</v>
      </c>
      <c r="D617" s="17">
        <v>0.14230906145105299</v>
      </c>
      <c r="E617" s="17">
        <v>0.158024936788561</v>
      </c>
      <c r="F617" s="17"/>
      <c r="G617" s="17">
        <v>0</v>
      </c>
      <c r="H617" s="17">
        <v>0.120283619854022</v>
      </c>
      <c r="I617" s="17">
        <v>0.15851554818720701</v>
      </c>
      <c r="J617" s="17">
        <v>0.14786900963882901</v>
      </c>
      <c r="K617" s="17">
        <v>0.23074129469716301</v>
      </c>
      <c r="L617" s="17">
        <v>0</v>
      </c>
      <c r="M617" s="17"/>
      <c r="N617" s="17">
        <v>0.17463712073597801</v>
      </c>
      <c r="O617" s="17">
        <v>1.7766105647064101E-2</v>
      </c>
      <c r="P617" s="17">
        <v>0.19038641905031001</v>
      </c>
      <c r="Q617" s="17">
        <v>0.19391233144450101</v>
      </c>
      <c r="R617" s="17">
        <v>0.165549749129555</v>
      </c>
      <c r="S617" s="17"/>
      <c r="T617" s="17">
        <v>0.117931341734284</v>
      </c>
      <c r="U617" s="17">
        <v>0.162370992976688</v>
      </c>
    </row>
    <row r="618" spans="2:21" x14ac:dyDescent="0.5">
      <c r="B618" t="s">
        <v>274</v>
      </c>
      <c r="C618" s="17">
        <v>3.3587618886993797E-2</v>
      </c>
      <c r="D618" s="17">
        <v>3.6237310546330101E-2</v>
      </c>
      <c r="E618" s="17">
        <v>3.1483230133437998E-2</v>
      </c>
      <c r="F618" s="17"/>
      <c r="G618" s="17">
        <v>0</v>
      </c>
      <c r="H618" s="17">
        <v>8.9776406766383904E-2</v>
      </c>
      <c r="I618" s="17">
        <v>3.7307590496049099E-2</v>
      </c>
      <c r="J618" s="17">
        <v>2.4239711628326201E-2</v>
      </c>
      <c r="K618" s="17">
        <v>0</v>
      </c>
      <c r="L618" s="17">
        <v>0</v>
      </c>
      <c r="M618" s="17"/>
      <c r="N618" s="17">
        <v>3.3842941522899801E-2</v>
      </c>
      <c r="O618" s="17">
        <v>1.7766105647064101E-2</v>
      </c>
      <c r="P618" s="17">
        <v>6.9116733598505106E-2</v>
      </c>
      <c r="Q618" s="17">
        <v>0</v>
      </c>
      <c r="R618" s="17">
        <v>4.3301485923387201E-2</v>
      </c>
      <c r="S618" s="17"/>
      <c r="T618" s="17">
        <v>5.7296343834368102E-2</v>
      </c>
      <c r="U618" s="17">
        <v>2.3186911793704201E-2</v>
      </c>
    </row>
    <row r="619" spans="2:21" x14ac:dyDescent="0.5">
      <c r="B619" t="s">
        <v>275</v>
      </c>
      <c r="C619" s="17">
        <v>3.5911470534395E-3</v>
      </c>
      <c r="D619" s="17">
        <v>7.1902542188209398E-3</v>
      </c>
      <c r="E619" s="17">
        <v>0</v>
      </c>
      <c r="F619" s="17"/>
      <c r="G619" s="17">
        <v>0</v>
      </c>
      <c r="H619" s="17">
        <v>0</v>
      </c>
      <c r="I619" s="17">
        <v>1.1511974573465001E-2</v>
      </c>
      <c r="J619" s="17">
        <v>0</v>
      </c>
      <c r="K619" s="17">
        <v>0</v>
      </c>
      <c r="L619" s="17">
        <v>0</v>
      </c>
      <c r="M619" s="17"/>
      <c r="N619" s="17">
        <v>0</v>
      </c>
      <c r="O619" s="17">
        <v>1.7766105647064101E-2</v>
      </c>
      <c r="P619" s="17">
        <v>0</v>
      </c>
      <c r="Q619" s="17">
        <v>0</v>
      </c>
      <c r="R619" s="17">
        <v>0</v>
      </c>
      <c r="S619" s="17"/>
      <c r="T619" s="17">
        <v>1.1777274878393199E-2</v>
      </c>
      <c r="U619" s="17">
        <v>0</v>
      </c>
    </row>
    <row r="620" spans="2:21" x14ac:dyDescent="0.5">
      <c r="B620" t="s">
        <v>157</v>
      </c>
      <c r="C620" s="17">
        <v>1.9097635750794401E-2</v>
      </c>
      <c r="D620" s="17">
        <v>0</v>
      </c>
      <c r="E620" s="17">
        <v>2.9850339658470199E-2</v>
      </c>
      <c r="F620" s="17"/>
      <c r="G620" s="17">
        <v>0</v>
      </c>
      <c r="H620" s="17">
        <v>0</v>
      </c>
      <c r="I620" s="17">
        <v>2.9883136409527E-2</v>
      </c>
      <c r="J620" s="17">
        <v>0</v>
      </c>
      <c r="K620" s="17">
        <v>3.81401515834522E-2</v>
      </c>
      <c r="L620" s="17">
        <v>0.17885009011040301</v>
      </c>
      <c r="M620" s="17"/>
      <c r="N620" s="17">
        <v>0</v>
      </c>
      <c r="O620" s="17">
        <v>4.8929158704930698E-2</v>
      </c>
      <c r="P620" s="17">
        <v>0</v>
      </c>
      <c r="Q620" s="17">
        <v>5.1536846888205999E-2</v>
      </c>
      <c r="R620" s="17">
        <v>0</v>
      </c>
      <c r="S620" s="17"/>
      <c r="T620" s="17">
        <v>0</v>
      </c>
      <c r="U620" s="17">
        <v>2.7475518410416001E-2</v>
      </c>
    </row>
    <row r="621" spans="2:21" x14ac:dyDescent="0.5">
      <c r="B621" t="s">
        <v>276</v>
      </c>
      <c r="C621" s="17">
        <v>0.79490322075567599</v>
      </c>
      <c r="D621" s="17">
        <v>0.81426337378379599</v>
      </c>
      <c r="E621" s="17">
        <v>0.78064149341953104</v>
      </c>
      <c r="F621" s="17"/>
      <c r="G621" s="17">
        <v>1</v>
      </c>
      <c r="H621" s="17">
        <v>0.78993997337959398</v>
      </c>
      <c r="I621" s="17">
        <v>0.76278175033375195</v>
      </c>
      <c r="J621" s="17">
        <v>0.82789127873284396</v>
      </c>
      <c r="K621" s="17">
        <v>0.73111855371938494</v>
      </c>
      <c r="L621" s="17">
        <v>0.82114990988959702</v>
      </c>
      <c r="M621" s="17"/>
      <c r="N621" s="17">
        <v>0.79151993774112195</v>
      </c>
      <c r="O621" s="17">
        <v>0.897772524353877</v>
      </c>
      <c r="P621" s="17">
        <v>0.74049684735118504</v>
      </c>
      <c r="Q621" s="17">
        <v>0.75455082166729304</v>
      </c>
      <c r="R621" s="17">
        <v>0.79114876494705799</v>
      </c>
      <c r="S621" s="17"/>
      <c r="T621" s="17">
        <v>0.81299503955295505</v>
      </c>
      <c r="U621" s="17">
        <v>0.78696657681919102</v>
      </c>
    </row>
    <row r="622" spans="2:21" x14ac:dyDescent="0.5">
      <c r="B622" t="s">
        <v>277</v>
      </c>
      <c r="C622" s="17">
        <v>3.7178765940433303E-2</v>
      </c>
      <c r="D622" s="17">
        <v>4.3427564765151097E-2</v>
      </c>
      <c r="E622" s="17">
        <v>3.1483230133437998E-2</v>
      </c>
      <c r="F622" s="17"/>
      <c r="G622" s="17">
        <v>0</v>
      </c>
      <c r="H622" s="17">
        <v>8.9776406766383904E-2</v>
      </c>
      <c r="I622" s="17">
        <v>4.8819565069514202E-2</v>
      </c>
      <c r="J622" s="17">
        <v>2.4239711628326201E-2</v>
      </c>
      <c r="K622" s="17">
        <v>0</v>
      </c>
      <c r="L622" s="17">
        <v>0</v>
      </c>
      <c r="M622" s="17"/>
      <c r="N622" s="17">
        <v>3.3842941522899801E-2</v>
      </c>
      <c r="O622" s="17">
        <v>3.5532211294128098E-2</v>
      </c>
      <c r="P622" s="17">
        <v>6.9116733598505106E-2</v>
      </c>
      <c r="Q622" s="17">
        <v>0</v>
      </c>
      <c r="R622" s="17">
        <v>4.3301485923387201E-2</v>
      </c>
      <c r="S622" s="17"/>
      <c r="T622" s="17">
        <v>6.9073618712761298E-2</v>
      </c>
      <c r="U622" s="17">
        <v>2.3186911793704201E-2</v>
      </c>
    </row>
    <row r="623" spans="2:21" x14ac:dyDescent="0.5">
      <c r="B623" t="s">
        <v>88</v>
      </c>
      <c r="C623" s="17">
        <v>0.75772445481524298</v>
      </c>
      <c r="D623" s="17">
        <v>0.77083580901864501</v>
      </c>
      <c r="E623" s="17">
        <v>0.74915826328609303</v>
      </c>
      <c r="F623" s="17"/>
      <c r="G623" s="17">
        <v>1</v>
      </c>
      <c r="H623" s="17">
        <v>0.70016356661321</v>
      </c>
      <c r="I623" s="17">
        <v>0.71396218526423805</v>
      </c>
      <c r="J623" s="17">
        <v>0.80365156710451802</v>
      </c>
      <c r="K623" s="17">
        <v>0.73111855371938494</v>
      </c>
      <c r="L623" s="17">
        <v>0.82114990988959702</v>
      </c>
      <c r="M623" s="17"/>
      <c r="N623" s="17">
        <v>0.75767699621822304</v>
      </c>
      <c r="O623" s="17">
        <v>0.86224031305974902</v>
      </c>
      <c r="P623" s="17">
        <v>0.67138011375268003</v>
      </c>
      <c r="Q623" s="17">
        <v>0.75455082166729304</v>
      </c>
      <c r="R623" s="17">
        <v>0.74784727902367099</v>
      </c>
      <c r="S623" s="17"/>
      <c r="T623" s="17">
        <v>0.74392142084019397</v>
      </c>
      <c r="U623" s="17">
        <v>0.763779665025487</v>
      </c>
    </row>
    <row r="624" spans="2:21" x14ac:dyDescent="0.5">
      <c r="C624" s="17"/>
      <c r="D624" s="17"/>
      <c r="E624" s="17"/>
      <c r="F624" s="17"/>
      <c r="G624" s="17"/>
      <c r="H624" s="17"/>
      <c r="I624" s="17"/>
      <c r="J624" s="17"/>
      <c r="K624" s="17"/>
      <c r="L624" s="17"/>
      <c r="M624" s="17"/>
      <c r="N624" s="17"/>
      <c r="O624" s="17"/>
      <c r="P624" s="17"/>
      <c r="Q624" s="17"/>
      <c r="R624" s="17"/>
      <c r="S624" s="17"/>
      <c r="T624" s="17"/>
      <c r="U624" s="17"/>
    </row>
    <row r="625" spans="2:21" x14ac:dyDescent="0.5">
      <c r="B625" s="6" t="s">
        <v>281</v>
      </c>
      <c r="C625" s="17"/>
      <c r="D625" s="17"/>
      <c r="E625" s="17"/>
      <c r="F625" s="17"/>
      <c r="G625" s="17"/>
      <c r="H625" s="17"/>
      <c r="I625" s="17"/>
      <c r="J625" s="17"/>
      <c r="K625" s="17"/>
      <c r="L625" s="17"/>
      <c r="M625" s="17"/>
      <c r="N625" s="17"/>
      <c r="O625" s="17"/>
      <c r="P625" s="17"/>
      <c r="Q625" s="17"/>
      <c r="R625" s="17"/>
      <c r="S625" s="17"/>
      <c r="T625" s="17"/>
      <c r="U625" s="17"/>
    </row>
    <row r="626" spans="2:21" x14ac:dyDescent="0.5">
      <c r="B626" s="24" t="s">
        <v>529</v>
      </c>
      <c r="C626" s="17"/>
      <c r="D626" s="17"/>
      <c r="E626" s="17"/>
      <c r="F626" s="17"/>
      <c r="G626" s="17"/>
      <c r="H626" s="17"/>
      <c r="I626" s="17"/>
      <c r="J626" s="17"/>
      <c r="K626" s="17"/>
      <c r="L626" s="17"/>
      <c r="M626" s="17"/>
      <c r="N626" s="17"/>
      <c r="O626" s="17"/>
      <c r="P626" s="17"/>
      <c r="Q626" s="17"/>
      <c r="R626" s="17"/>
      <c r="S626" s="17"/>
      <c r="T626" s="17"/>
      <c r="U626" s="17"/>
    </row>
    <row r="627" spans="2:21" x14ac:dyDescent="0.5">
      <c r="B627" t="s">
        <v>271</v>
      </c>
      <c r="C627" s="17">
        <v>0.51192434317651903</v>
      </c>
      <c r="D627" s="17">
        <v>0.423413528772762</v>
      </c>
      <c r="E627" s="17">
        <v>0.60223819323656302</v>
      </c>
      <c r="F627" s="17"/>
      <c r="G627" s="17">
        <v>0.45504806888816601</v>
      </c>
      <c r="H627" s="17">
        <v>0.53623939889496597</v>
      </c>
      <c r="I627" s="17">
        <v>0.53638212703357002</v>
      </c>
      <c r="J627" s="17">
        <v>0.57109653988702302</v>
      </c>
      <c r="K627" s="17">
        <v>0.226572439468604</v>
      </c>
      <c r="L627" s="17">
        <v>0.54794312953625601</v>
      </c>
      <c r="M627" s="17"/>
      <c r="N627" s="17">
        <v>0.46650942766892001</v>
      </c>
      <c r="O627" s="17">
        <v>0.46410304522852303</v>
      </c>
      <c r="P627" s="17">
        <v>0.54324836086108996</v>
      </c>
      <c r="Q627" s="17">
        <v>0.58197466533276498</v>
      </c>
      <c r="R627" s="17">
        <v>0.53407133567399701</v>
      </c>
      <c r="S627" s="17"/>
      <c r="T627" s="17">
        <v>0.47422058994888699</v>
      </c>
      <c r="U627" s="17">
        <v>0.52846448586697203</v>
      </c>
    </row>
    <row r="628" spans="2:21" x14ac:dyDescent="0.5">
      <c r="B628" t="s">
        <v>272</v>
      </c>
      <c r="C628" s="17">
        <v>0.30259028630816798</v>
      </c>
      <c r="D628" s="17">
        <v>0.37192818386307702</v>
      </c>
      <c r="E628" s="17">
        <v>0.22850688665993399</v>
      </c>
      <c r="F628" s="17"/>
      <c r="G628" s="17">
        <v>0.38259954160411203</v>
      </c>
      <c r="H628" s="17">
        <v>0.30220828151019902</v>
      </c>
      <c r="I628" s="17">
        <v>0.304973348075401</v>
      </c>
      <c r="J628" s="17">
        <v>0.224852768592749</v>
      </c>
      <c r="K628" s="17">
        <v>0.58221624451602405</v>
      </c>
      <c r="L628" s="17">
        <v>0.10866952842118401</v>
      </c>
      <c r="M628" s="17"/>
      <c r="N628" s="17">
        <v>0.32060046773888501</v>
      </c>
      <c r="O628" s="17">
        <v>0.31274810746304399</v>
      </c>
      <c r="P628" s="17">
        <v>0.33853552343184201</v>
      </c>
      <c r="Q628" s="17">
        <v>0.19613825694526599</v>
      </c>
      <c r="R628" s="17">
        <v>0.33560525252975298</v>
      </c>
      <c r="S628" s="17"/>
      <c r="T628" s="17">
        <v>0.38457118417216801</v>
      </c>
      <c r="U628" s="17">
        <v>0.26662634021570703</v>
      </c>
    </row>
    <row r="629" spans="2:21" x14ac:dyDescent="0.5">
      <c r="B629" t="s">
        <v>273</v>
      </c>
      <c r="C629" s="17">
        <v>0.13932084092154501</v>
      </c>
      <c r="D629" s="17">
        <v>0.144754402624416</v>
      </c>
      <c r="E629" s="17">
        <v>0.13623356110722601</v>
      </c>
      <c r="F629" s="17"/>
      <c r="G629" s="17">
        <v>0.16235238950772299</v>
      </c>
      <c r="H629" s="17">
        <v>0.11008629926866</v>
      </c>
      <c r="I629" s="17">
        <v>0.14644899301188199</v>
      </c>
      <c r="J629" s="17">
        <v>0.14771331600756199</v>
      </c>
      <c r="K629" s="17">
        <v>0.117747998881627</v>
      </c>
      <c r="L629" s="17">
        <v>0.16453725193215801</v>
      </c>
      <c r="M629" s="17"/>
      <c r="N629" s="17">
        <v>0.14910446199666599</v>
      </c>
      <c r="O629" s="17">
        <v>0.18303619990996101</v>
      </c>
      <c r="P629" s="17">
        <v>9.5092786928362205E-2</v>
      </c>
      <c r="Q629" s="17">
        <v>0.16521811059584399</v>
      </c>
      <c r="R629" s="17">
        <v>8.7021925872862796E-2</v>
      </c>
      <c r="S629" s="17"/>
      <c r="T629" s="17">
        <v>9.9124351828883003E-2</v>
      </c>
      <c r="U629" s="17">
        <v>0.15695451418568601</v>
      </c>
    </row>
    <row r="630" spans="2:21" x14ac:dyDescent="0.5">
      <c r="B630" t="s">
        <v>274</v>
      </c>
      <c r="C630" s="17">
        <v>2.5082827143099101E-2</v>
      </c>
      <c r="D630" s="17">
        <v>5.0221252708904901E-2</v>
      </c>
      <c r="E630" s="17">
        <v>0</v>
      </c>
      <c r="F630" s="17"/>
      <c r="G630" s="17">
        <v>0</v>
      </c>
      <c r="H630" s="17">
        <v>0</v>
      </c>
      <c r="I630" s="17">
        <v>1.21955318791471E-2</v>
      </c>
      <c r="J630" s="17">
        <v>3.4081338095912198E-2</v>
      </c>
      <c r="K630" s="17">
        <v>7.3463317133745695E-2</v>
      </c>
      <c r="L630" s="17">
        <v>0</v>
      </c>
      <c r="M630" s="17"/>
      <c r="N630" s="17">
        <v>3.5455195596304702E-2</v>
      </c>
      <c r="O630" s="17">
        <v>0</v>
      </c>
      <c r="P630" s="17">
        <v>2.3123328778706199E-2</v>
      </c>
      <c r="Q630" s="17">
        <v>5.6668967126125402E-2</v>
      </c>
      <c r="R630" s="17">
        <v>0</v>
      </c>
      <c r="S630" s="17"/>
      <c r="T630" s="17">
        <v>2.3335896178776301E-2</v>
      </c>
      <c r="U630" s="17">
        <v>2.5849182875532999E-2</v>
      </c>
    </row>
    <row r="631" spans="2:21" x14ac:dyDescent="0.5">
      <c r="B631" t="s">
        <v>275</v>
      </c>
      <c r="C631" s="17">
        <v>1.2745859435167799E-2</v>
      </c>
      <c r="D631" s="17">
        <v>9.6826320308405697E-3</v>
      </c>
      <c r="E631" s="17">
        <v>1.60777934066673E-2</v>
      </c>
      <c r="F631" s="17"/>
      <c r="G631" s="17">
        <v>0</v>
      </c>
      <c r="H631" s="17">
        <v>5.14660203261747E-2</v>
      </c>
      <c r="I631" s="17">
        <v>0</v>
      </c>
      <c r="J631" s="17">
        <v>1.4330169470018301E-2</v>
      </c>
      <c r="K631" s="17">
        <v>0</v>
      </c>
      <c r="L631" s="17">
        <v>0</v>
      </c>
      <c r="M631" s="17"/>
      <c r="N631" s="17">
        <v>1.7546427274699E-2</v>
      </c>
      <c r="O631" s="17">
        <v>1.3577533363675801E-2</v>
      </c>
      <c r="P631" s="17">
        <v>0</v>
      </c>
      <c r="Q631" s="17">
        <v>0</v>
      </c>
      <c r="R631" s="17">
        <v>4.3301485923387201E-2</v>
      </c>
      <c r="S631" s="17"/>
      <c r="T631" s="17">
        <v>9.0006412081079703E-3</v>
      </c>
      <c r="U631" s="17">
        <v>1.4388837615840099E-2</v>
      </c>
    </row>
    <row r="632" spans="2:21" x14ac:dyDescent="0.5">
      <c r="B632" t="s">
        <v>157</v>
      </c>
      <c r="C632" s="17">
        <v>8.3358430155005998E-3</v>
      </c>
      <c r="D632" s="17">
        <v>0</v>
      </c>
      <c r="E632" s="17">
        <v>1.69435655896094E-2</v>
      </c>
      <c r="F632" s="17"/>
      <c r="G632" s="17">
        <v>0</v>
      </c>
      <c r="H632" s="17">
        <v>0</v>
      </c>
      <c r="I632" s="17">
        <v>0</v>
      </c>
      <c r="J632" s="17">
        <v>7.9258679467357502E-3</v>
      </c>
      <c r="K632" s="17">
        <v>0</v>
      </c>
      <c r="L632" s="17">
        <v>0.17885009011040301</v>
      </c>
      <c r="M632" s="17"/>
      <c r="N632" s="17">
        <v>1.0784019724525E-2</v>
      </c>
      <c r="O632" s="17">
        <v>2.6535114034796799E-2</v>
      </c>
      <c r="P632" s="17">
        <v>0</v>
      </c>
      <c r="Q632" s="17">
        <v>0</v>
      </c>
      <c r="R632" s="17">
        <v>0</v>
      </c>
      <c r="S632" s="17"/>
      <c r="T632" s="17">
        <v>9.7473366631782698E-3</v>
      </c>
      <c r="U632" s="17">
        <v>7.7166392402608797E-3</v>
      </c>
    </row>
    <row r="633" spans="2:21" x14ac:dyDescent="0.5">
      <c r="B633" t="s">
        <v>276</v>
      </c>
      <c r="C633" s="17">
        <v>0.814514629484687</v>
      </c>
      <c r="D633" s="17">
        <v>0.79534171263583797</v>
      </c>
      <c r="E633" s="17">
        <v>0.83074507989649804</v>
      </c>
      <c r="F633" s="17"/>
      <c r="G633" s="17">
        <v>0.83764761049227698</v>
      </c>
      <c r="H633" s="17">
        <v>0.83844768040516504</v>
      </c>
      <c r="I633" s="17">
        <v>0.84135547510897102</v>
      </c>
      <c r="J633" s="17">
        <v>0.79594930847977197</v>
      </c>
      <c r="K633" s="17">
        <v>0.808788683984628</v>
      </c>
      <c r="L633" s="17">
        <v>0.65661265795743995</v>
      </c>
      <c r="M633" s="17"/>
      <c r="N633" s="17">
        <v>0.78710989540780596</v>
      </c>
      <c r="O633" s="17">
        <v>0.77685115269156702</v>
      </c>
      <c r="P633" s="17">
        <v>0.88178388429293197</v>
      </c>
      <c r="Q633" s="17">
        <v>0.77811292227802997</v>
      </c>
      <c r="R633" s="17">
        <v>0.86967658820375005</v>
      </c>
      <c r="S633" s="17"/>
      <c r="T633" s="17">
        <v>0.85879177412105401</v>
      </c>
      <c r="U633" s="17">
        <v>0.795090826082679</v>
      </c>
    </row>
    <row r="634" spans="2:21" x14ac:dyDescent="0.5">
      <c r="B634" t="s">
        <v>277</v>
      </c>
      <c r="C634" s="17">
        <v>3.7828686578266803E-2</v>
      </c>
      <c r="D634" s="17">
        <v>5.9903884739745498E-2</v>
      </c>
      <c r="E634" s="17">
        <v>1.60777934066673E-2</v>
      </c>
      <c r="F634" s="17"/>
      <c r="G634" s="17">
        <v>0</v>
      </c>
      <c r="H634" s="17">
        <v>5.14660203261747E-2</v>
      </c>
      <c r="I634" s="17">
        <v>1.21955318791471E-2</v>
      </c>
      <c r="J634" s="17">
        <v>4.84115075659306E-2</v>
      </c>
      <c r="K634" s="17">
        <v>7.3463317133745695E-2</v>
      </c>
      <c r="L634" s="17">
        <v>0</v>
      </c>
      <c r="M634" s="17"/>
      <c r="N634" s="17">
        <v>5.3001622871003698E-2</v>
      </c>
      <c r="O634" s="17">
        <v>1.3577533363675801E-2</v>
      </c>
      <c r="P634" s="17">
        <v>2.3123328778706199E-2</v>
      </c>
      <c r="Q634" s="17">
        <v>5.6668967126125402E-2</v>
      </c>
      <c r="R634" s="17">
        <v>4.3301485923387201E-2</v>
      </c>
      <c r="S634" s="17"/>
      <c r="T634" s="17">
        <v>3.2336537386884301E-2</v>
      </c>
      <c r="U634" s="17">
        <v>4.0238020491373101E-2</v>
      </c>
    </row>
    <row r="635" spans="2:21" x14ac:dyDescent="0.5">
      <c r="B635" t="s">
        <v>88</v>
      </c>
      <c r="C635" s="17">
        <v>0.77668594290642001</v>
      </c>
      <c r="D635" s="17">
        <v>0.73543782789609302</v>
      </c>
      <c r="E635" s="17">
        <v>0.81466728648983</v>
      </c>
      <c r="F635" s="17"/>
      <c r="G635" s="17">
        <v>0.83764761049227698</v>
      </c>
      <c r="H635" s="17">
        <v>0.78698166007899095</v>
      </c>
      <c r="I635" s="17">
        <v>0.829159943229824</v>
      </c>
      <c r="J635" s="17">
        <v>0.74753780091384103</v>
      </c>
      <c r="K635" s="17">
        <v>0.73532536685088201</v>
      </c>
      <c r="L635" s="17">
        <v>0.65661265795743995</v>
      </c>
      <c r="M635" s="17"/>
      <c r="N635" s="17">
        <v>0.734108272536802</v>
      </c>
      <c r="O635" s="17">
        <v>0.76327361932789095</v>
      </c>
      <c r="P635" s="17">
        <v>0.85866055551422604</v>
      </c>
      <c r="Q635" s="17">
        <v>0.72144395515190496</v>
      </c>
      <c r="R635" s="17">
        <v>0.82637510228036304</v>
      </c>
      <c r="S635" s="17"/>
      <c r="T635" s="17">
        <v>0.82645523673416998</v>
      </c>
      <c r="U635" s="17">
        <v>0.75485280559130596</v>
      </c>
    </row>
    <row r="636" spans="2:21" x14ac:dyDescent="0.5">
      <c r="C636" s="17"/>
      <c r="D636" s="17"/>
      <c r="E636" s="17"/>
      <c r="F636" s="17"/>
      <c r="G636" s="17"/>
      <c r="H636" s="17"/>
      <c r="I636" s="17"/>
      <c r="J636" s="17"/>
      <c r="K636" s="17"/>
      <c r="L636" s="17"/>
      <c r="M636" s="17"/>
      <c r="N636" s="17"/>
      <c r="O636" s="17"/>
      <c r="P636" s="17"/>
      <c r="Q636" s="17"/>
      <c r="R636" s="17"/>
      <c r="S636" s="17"/>
      <c r="T636" s="17"/>
      <c r="U636" s="17"/>
    </row>
    <row r="637" spans="2:21" x14ac:dyDescent="0.5">
      <c r="B637" s="6" t="s">
        <v>282</v>
      </c>
      <c r="C637" s="17"/>
      <c r="D637" s="17"/>
      <c r="E637" s="17"/>
      <c r="F637" s="17"/>
      <c r="G637" s="17"/>
      <c r="H637" s="17"/>
      <c r="I637" s="17"/>
      <c r="J637" s="17"/>
      <c r="K637" s="17"/>
      <c r="L637" s="17"/>
      <c r="M637" s="17"/>
      <c r="N637" s="17"/>
      <c r="O637" s="17"/>
      <c r="P637" s="17"/>
      <c r="Q637" s="17"/>
      <c r="R637" s="17"/>
      <c r="S637" s="17"/>
      <c r="T637" s="17"/>
      <c r="U637" s="17"/>
    </row>
    <row r="638" spans="2:21" x14ac:dyDescent="0.5">
      <c r="B638" s="24" t="s">
        <v>529</v>
      </c>
      <c r="C638" s="17"/>
      <c r="D638" s="17"/>
      <c r="E638" s="17"/>
      <c r="F638" s="17"/>
      <c r="G638" s="17"/>
      <c r="H638" s="17"/>
      <c r="I638" s="17"/>
      <c r="J638" s="17"/>
      <c r="K638" s="17"/>
      <c r="L638" s="17"/>
      <c r="M638" s="17"/>
      <c r="N638" s="17"/>
      <c r="O638" s="17"/>
      <c r="P638" s="17"/>
      <c r="Q638" s="17"/>
      <c r="R638" s="17"/>
      <c r="S638" s="17"/>
      <c r="T638" s="17"/>
      <c r="U638" s="17"/>
    </row>
    <row r="639" spans="2:21" x14ac:dyDescent="0.5">
      <c r="B639" t="s">
        <v>271</v>
      </c>
      <c r="C639" s="17">
        <v>0.58626340564550505</v>
      </c>
      <c r="D639" s="17">
        <v>0.56039940352806195</v>
      </c>
      <c r="E639" s="17">
        <v>0.60530742998996701</v>
      </c>
      <c r="F639" s="17"/>
      <c r="G639" s="17">
        <v>0.51857352841001403</v>
      </c>
      <c r="H639" s="17">
        <v>0.66528437357596604</v>
      </c>
      <c r="I639" s="17">
        <v>0.52874692519187105</v>
      </c>
      <c r="J639" s="17">
        <v>0.63268577215900101</v>
      </c>
      <c r="K639" s="17">
        <v>0.468333879627994</v>
      </c>
      <c r="L639" s="17">
        <v>0.73601550217845901</v>
      </c>
      <c r="M639" s="17"/>
      <c r="N639" s="17">
        <v>0.58345397336229299</v>
      </c>
      <c r="O639" s="17">
        <v>0.54136239696498301</v>
      </c>
      <c r="P639" s="17">
        <v>0.56562728596798195</v>
      </c>
      <c r="Q639" s="17">
        <v>0.72422636190134204</v>
      </c>
      <c r="R639" s="17">
        <v>0.50102028086668504</v>
      </c>
      <c r="S639" s="17"/>
      <c r="T639" s="17">
        <v>0.61860884372351899</v>
      </c>
      <c r="U639" s="17">
        <v>0.572073885627018</v>
      </c>
    </row>
    <row r="640" spans="2:21" x14ac:dyDescent="0.5">
      <c r="B640" t="s">
        <v>272</v>
      </c>
      <c r="C640" s="17">
        <v>0.32796693071035099</v>
      </c>
      <c r="D640" s="17">
        <v>0.36626139277805703</v>
      </c>
      <c r="E640" s="17">
        <v>0.294808496665807</v>
      </c>
      <c r="F640" s="17"/>
      <c r="G640" s="17">
        <v>0.48142647158998603</v>
      </c>
      <c r="H640" s="17">
        <v>0.15656837413949601</v>
      </c>
      <c r="I640" s="17">
        <v>0.38852107697041899</v>
      </c>
      <c r="J640" s="17">
        <v>0.28429453333813298</v>
      </c>
      <c r="K640" s="17">
        <v>0.50304137044083197</v>
      </c>
      <c r="L640" s="17">
        <v>0.26398449782154099</v>
      </c>
      <c r="M640" s="17"/>
      <c r="N640" s="17">
        <v>0.27386296204586102</v>
      </c>
      <c r="O640" s="17">
        <v>0.416716326196372</v>
      </c>
      <c r="P640" s="17">
        <v>0.30772560628675999</v>
      </c>
      <c r="Q640" s="17">
        <v>0.27577363809865801</v>
      </c>
      <c r="R640" s="17">
        <v>0.41881479285446799</v>
      </c>
      <c r="S640" s="17"/>
      <c r="T640" s="17">
        <v>0.32114702965449299</v>
      </c>
      <c r="U640" s="17">
        <v>0.33095873197527098</v>
      </c>
    </row>
    <row r="641" spans="2:21" x14ac:dyDescent="0.5">
      <c r="B641" t="s">
        <v>273</v>
      </c>
      <c r="C641" s="17">
        <v>5.8706439990468602E-2</v>
      </c>
      <c r="D641" s="17">
        <v>3.8673020853264503E-2</v>
      </c>
      <c r="E641" s="17">
        <v>8.0067449827295398E-2</v>
      </c>
      <c r="F641" s="17"/>
      <c r="G641" s="17">
        <v>0</v>
      </c>
      <c r="H641" s="17">
        <v>7.1026845186999796E-2</v>
      </c>
      <c r="I641" s="17">
        <v>8.27319978377105E-2</v>
      </c>
      <c r="J641" s="17">
        <v>5.1768519643621301E-2</v>
      </c>
      <c r="K641" s="17">
        <v>2.8624749931174299E-2</v>
      </c>
      <c r="L641" s="17">
        <v>0</v>
      </c>
      <c r="M641" s="17"/>
      <c r="N641" s="17">
        <v>9.6064859854107301E-2</v>
      </c>
      <c r="O641" s="17">
        <v>1.9829588597966401E-2</v>
      </c>
      <c r="P641" s="17">
        <v>0.106626815283924</v>
      </c>
      <c r="Q641" s="17">
        <v>0</v>
      </c>
      <c r="R641" s="17">
        <v>3.6082651004003298E-2</v>
      </c>
      <c r="S641" s="17"/>
      <c r="T641" s="17">
        <v>3.92949223205208E-2</v>
      </c>
      <c r="U641" s="17">
        <v>6.7222018536741396E-2</v>
      </c>
    </row>
    <row r="642" spans="2:21" x14ac:dyDescent="0.5">
      <c r="B642" t="s">
        <v>274</v>
      </c>
      <c r="C642" s="17">
        <v>1.61371888304894E-2</v>
      </c>
      <c r="D642" s="17">
        <v>1.27898946203519E-2</v>
      </c>
      <c r="E642" s="17">
        <v>1.9816623516930799E-2</v>
      </c>
      <c r="F642" s="17"/>
      <c r="G642" s="17">
        <v>0</v>
      </c>
      <c r="H642" s="17">
        <v>7.5945894316145193E-2</v>
      </c>
      <c r="I642" s="17">
        <v>0</v>
      </c>
      <c r="J642" s="17">
        <v>1.4022926461836499E-2</v>
      </c>
      <c r="K642" s="17">
        <v>0</v>
      </c>
      <c r="L642" s="17">
        <v>0</v>
      </c>
      <c r="M642" s="17"/>
      <c r="N642" s="17">
        <v>2.31772678226611E-2</v>
      </c>
      <c r="O642" s="17">
        <v>0</v>
      </c>
      <c r="P642" s="17">
        <v>2.00202924613344E-2</v>
      </c>
      <c r="Q642" s="17">
        <v>0</v>
      </c>
      <c r="R642" s="17">
        <v>4.4082275274843798E-2</v>
      </c>
      <c r="S642" s="17"/>
      <c r="T642" s="17">
        <v>2.0949204301467302E-2</v>
      </c>
      <c r="U642" s="17">
        <v>1.4026220672011499E-2</v>
      </c>
    </row>
    <row r="643" spans="2:21" x14ac:dyDescent="0.5">
      <c r="B643" t="s">
        <v>275</v>
      </c>
      <c r="C643" s="17">
        <v>1.0926034823186199E-2</v>
      </c>
      <c r="D643" s="17">
        <v>2.18762882202653E-2</v>
      </c>
      <c r="E643" s="17">
        <v>0</v>
      </c>
      <c r="F643" s="17"/>
      <c r="G643" s="17">
        <v>0</v>
      </c>
      <c r="H643" s="17">
        <v>3.1174512781393899E-2</v>
      </c>
      <c r="I643" s="17">
        <v>0</v>
      </c>
      <c r="J643" s="17">
        <v>1.7228248397408E-2</v>
      </c>
      <c r="K643" s="17">
        <v>0</v>
      </c>
      <c r="L643" s="17">
        <v>0</v>
      </c>
      <c r="M643" s="17"/>
      <c r="N643" s="17">
        <v>2.3440936915076999E-2</v>
      </c>
      <c r="O643" s="17">
        <v>2.2091688240678801E-2</v>
      </c>
      <c r="P643" s="17">
        <v>0</v>
      </c>
      <c r="Q643" s="17">
        <v>0</v>
      </c>
      <c r="R643" s="17">
        <v>0</v>
      </c>
      <c r="S643" s="17"/>
      <c r="T643" s="17">
        <v>0</v>
      </c>
      <c r="U643" s="17">
        <v>1.5719143188958E-2</v>
      </c>
    </row>
    <row r="644" spans="2:21" x14ac:dyDescent="0.5">
      <c r="B644" t="s">
        <v>157</v>
      </c>
      <c r="C644" s="17">
        <v>0</v>
      </c>
      <c r="D644" s="17">
        <v>0</v>
      </c>
      <c r="E644" s="17">
        <v>0</v>
      </c>
      <c r="F644" s="17"/>
      <c r="G644" s="17">
        <v>0</v>
      </c>
      <c r="H644" s="17">
        <v>0</v>
      </c>
      <c r="I644" s="17">
        <v>0</v>
      </c>
      <c r="J644" s="17">
        <v>0</v>
      </c>
      <c r="K644" s="17">
        <v>0</v>
      </c>
      <c r="L644" s="17">
        <v>0</v>
      </c>
      <c r="M644" s="17"/>
      <c r="N644" s="17">
        <v>0</v>
      </c>
      <c r="O644" s="17">
        <v>0</v>
      </c>
      <c r="P644" s="17">
        <v>0</v>
      </c>
      <c r="Q644" s="17">
        <v>0</v>
      </c>
      <c r="R644" s="17">
        <v>0</v>
      </c>
      <c r="S644" s="17"/>
      <c r="T644" s="17">
        <v>0</v>
      </c>
      <c r="U644" s="17">
        <v>0</v>
      </c>
    </row>
    <row r="645" spans="2:21" x14ac:dyDescent="0.5">
      <c r="B645" t="s">
        <v>276</v>
      </c>
      <c r="C645" s="17">
        <v>0.91423033635585604</v>
      </c>
      <c r="D645" s="17">
        <v>0.92666079630611797</v>
      </c>
      <c r="E645" s="17">
        <v>0.900115926655774</v>
      </c>
      <c r="F645" s="17"/>
      <c r="G645" s="17">
        <v>1</v>
      </c>
      <c r="H645" s="17">
        <v>0.82185274771546102</v>
      </c>
      <c r="I645" s="17">
        <v>0.91726800216228999</v>
      </c>
      <c r="J645" s="17">
        <v>0.91698030549713405</v>
      </c>
      <c r="K645" s="17">
        <v>0.97137525006882597</v>
      </c>
      <c r="L645" s="17">
        <v>1</v>
      </c>
      <c r="M645" s="17"/>
      <c r="N645" s="17">
        <v>0.85731693540815501</v>
      </c>
      <c r="O645" s="17">
        <v>0.95807872316135501</v>
      </c>
      <c r="P645" s="17">
        <v>0.873352892254742</v>
      </c>
      <c r="Q645" s="17">
        <v>1</v>
      </c>
      <c r="R645" s="17">
        <v>0.91983507372115303</v>
      </c>
      <c r="S645" s="17"/>
      <c r="T645" s="17">
        <v>0.93975587337801203</v>
      </c>
      <c r="U645" s="17">
        <v>0.90303261760228903</v>
      </c>
    </row>
    <row r="646" spans="2:21" x14ac:dyDescent="0.5">
      <c r="B646" t="s">
        <v>277</v>
      </c>
      <c r="C646" s="17">
        <v>2.7063223653675601E-2</v>
      </c>
      <c r="D646" s="17">
        <v>3.4666182840617198E-2</v>
      </c>
      <c r="E646" s="17">
        <v>1.9816623516930799E-2</v>
      </c>
      <c r="F646" s="17"/>
      <c r="G646" s="17">
        <v>0</v>
      </c>
      <c r="H646" s="17">
        <v>0.10712040709753901</v>
      </c>
      <c r="I646" s="17">
        <v>0</v>
      </c>
      <c r="J646" s="17">
        <v>3.1251174859244502E-2</v>
      </c>
      <c r="K646" s="17">
        <v>0</v>
      </c>
      <c r="L646" s="17">
        <v>0</v>
      </c>
      <c r="M646" s="17"/>
      <c r="N646" s="17">
        <v>4.6618204737738103E-2</v>
      </c>
      <c r="O646" s="17">
        <v>2.2091688240678801E-2</v>
      </c>
      <c r="P646" s="17">
        <v>2.00202924613344E-2</v>
      </c>
      <c r="Q646" s="17">
        <v>0</v>
      </c>
      <c r="R646" s="17">
        <v>4.4082275274843798E-2</v>
      </c>
      <c r="S646" s="17"/>
      <c r="T646" s="17">
        <v>2.0949204301467302E-2</v>
      </c>
      <c r="U646" s="17">
        <v>2.9745363860969501E-2</v>
      </c>
    </row>
    <row r="647" spans="2:21" x14ac:dyDescent="0.5">
      <c r="B647" t="s">
        <v>88</v>
      </c>
      <c r="C647" s="17">
        <v>0.88716711270217996</v>
      </c>
      <c r="D647" s="17">
        <v>0.89199461346550102</v>
      </c>
      <c r="E647" s="17">
        <v>0.88029930313884297</v>
      </c>
      <c r="F647" s="17"/>
      <c r="G647" s="17">
        <v>1</v>
      </c>
      <c r="H647" s="17">
        <v>0.71473234061792201</v>
      </c>
      <c r="I647" s="17">
        <v>0.91726800216228999</v>
      </c>
      <c r="J647" s="17">
        <v>0.88572913063789005</v>
      </c>
      <c r="K647" s="17">
        <v>0.97137525006882597</v>
      </c>
      <c r="L647" s="17">
        <v>1</v>
      </c>
      <c r="M647" s="17"/>
      <c r="N647" s="17">
        <v>0.81069873067041698</v>
      </c>
      <c r="O647" s="17">
        <v>0.93598703492067603</v>
      </c>
      <c r="P647" s="17">
        <v>0.85333259979340803</v>
      </c>
      <c r="Q647" s="17">
        <v>1</v>
      </c>
      <c r="R647" s="17">
        <v>0.87575279844630904</v>
      </c>
      <c r="S647" s="17"/>
      <c r="T647" s="17">
        <v>0.91880666907654496</v>
      </c>
      <c r="U647" s="17">
        <v>0.87328725374131999</v>
      </c>
    </row>
    <row r="648" spans="2:21" x14ac:dyDescent="0.5">
      <c r="C648" s="17"/>
      <c r="D648" s="17"/>
      <c r="E648" s="17"/>
      <c r="F648" s="17"/>
      <c r="G648" s="17"/>
      <c r="H648" s="17"/>
      <c r="I648" s="17"/>
      <c r="J648" s="17"/>
      <c r="K648" s="17"/>
      <c r="L648" s="17"/>
      <c r="M648" s="17"/>
      <c r="N648" s="17"/>
      <c r="O648" s="17"/>
      <c r="P648" s="17"/>
      <c r="Q648" s="17"/>
      <c r="R648" s="17"/>
      <c r="S648" s="17"/>
      <c r="T648" s="17"/>
      <c r="U648" s="17"/>
    </row>
    <row r="649" spans="2:21" x14ac:dyDescent="0.5">
      <c r="B649" s="6" t="s">
        <v>283</v>
      </c>
      <c r="C649" s="17"/>
      <c r="D649" s="17"/>
      <c r="E649" s="17"/>
      <c r="F649" s="17"/>
      <c r="G649" s="17"/>
      <c r="H649" s="17"/>
      <c r="I649" s="17"/>
      <c r="J649" s="17"/>
      <c r="K649" s="17"/>
      <c r="L649" s="17"/>
      <c r="M649" s="17"/>
      <c r="N649" s="17"/>
      <c r="O649" s="17"/>
      <c r="P649" s="17"/>
      <c r="Q649" s="17"/>
      <c r="R649" s="17"/>
      <c r="S649" s="17"/>
      <c r="T649" s="17"/>
      <c r="U649" s="17"/>
    </row>
    <row r="650" spans="2:21" x14ac:dyDescent="0.5">
      <c r="B650" s="24" t="s">
        <v>529</v>
      </c>
      <c r="C650" s="17"/>
      <c r="D650" s="17"/>
      <c r="E650" s="17"/>
      <c r="F650" s="17"/>
      <c r="G650" s="17"/>
      <c r="H650" s="17"/>
      <c r="I650" s="17"/>
      <c r="J650" s="17"/>
      <c r="K650" s="17"/>
      <c r="L650" s="17"/>
      <c r="M650" s="17"/>
      <c r="N650" s="17"/>
      <c r="O650" s="17"/>
      <c r="P650" s="17"/>
      <c r="Q650" s="17"/>
      <c r="R650" s="17"/>
      <c r="S650" s="17"/>
      <c r="T650" s="17"/>
      <c r="U650" s="17"/>
    </row>
    <row r="651" spans="2:21" x14ac:dyDescent="0.5">
      <c r="B651" t="s">
        <v>271</v>
      </c>
      <c r="C651" s="17">
        <v>0.48939047145356201</v>
      </c>
      <c r="D651" s="17">
        <v>0.45415651474024699</v>
      </c>
      <c r="E651" s="17">
        <v>0.51625792748347099</v>
      </c>
      <c r="F651" s="17"/>
      <c r="G651" s="17">
        <v>0.29372320351779102</v>
      </c>
      <c r="H651" s="17">
        <v>0.40319882207618502</v>
      </c>
      <c r="I651" s="17">
        <v>0.457490357903658</v>
      </c>
      <c r="J651" s="17">
        <v>0.59691433630667201</v>
      </c>
      <c r="K651" s="17">
        <v>0.328678731186893</v>
      </c>
      <c r="L651" s="17">
        <v>0.66583494048923997</v>
      </c>
      <c r="M651" s="17"/>
      <c r="N651" s="17">
        <v>0.46164577673603702</v>
      </c>
      <c r="O651" s="17">
        <v>0.53714293373106303</v>
      </c>
      <c r="P651" s="17">
        <v>0.455777610770221</v>
      </c>
      <c r="Q651" s="17">
        <v>0.50969884015519795</v>
      </c>
      <c r="R651" s="17">
        <v>0.50536660388367705</v>
      </c>
      <c r="S651" s="17"/>
      <c r="T651" s="17">
        <v>0.52875800994923605</v>
      </c>
      <c r="U651" s="17">
        <v>0.47212044795857699</v>
      </c>
    </row>
    <row r="652" spans="2:21" x14ac:dyDescent="0.5">
      <c r="B652" t="s">
        <v>272</v>
      </c>
      <c r="C652" s="17">
        <v>0.39296097966117099</v>
      </c>
      <c r="D652" s="17">
        <v>0.46496553298280102</v>
      </c>
      <c r="E652" s="17">
        <v>0.32671368318682797</v>
      </c>
      <c r="F652" s="17"/>
      <c r="G652" s="17">
        <v>0.54392440697448596</v>
      </c>
      <c r="H652" s="17">
        <v>0.39855654611055402</v>
      </c>
      <c r="I652" s="17">
        <v>0.45188177632384502</v>
      </c>
      <c r="J652" s="17">
        <v>0.27418143356803798</v>
      </c>
      <c r="K652" s="17">
        <v>0.59592506603764805</v>
      </c>
      <c r="L652" s="17">
        <v>0.33416505951075998</v>
      </c>
      <c r="M652" s="17"/>
      <c r="N652" s="17">
        <v>0.38996649599653999</v>
      </c>
      <c r="O652" s="17">
        <v>0.35070687588942401</v>
      </c>
      <c r="P652" s="17">
        <v>0.43158716360323401</v>
      </c>
      <c r="Q652" s="17">
        <v>0.38252996187134503</v>
      </c>
      <c r="R652" s="17">
        <v>0.41446846983747598</v>
      </c>
      <c r="S652" s="17"/>
      <c r="T652" s="17">
        <v>0.36768276143409001</v>
      </c>
      <c r="U652" s="17">
        <v>0.40405020289876398</v>
      </c>
    </row>
    <row r="653" spans="2:21" x14ac:dyDescent="0.5">
      <c r="B653" t="s">
        <v>273</v>
      </c>
      <c r="C653" s="17">
        <v>9.3945471844266507E-2</v>
      </c>
      <c r="D653" s="17">
        <v>6.1547610025487302E-2</v>
      </c>
      <c r="E653" s="17">
        <v>0.128472972005096</v>
      </c>
      <c r="F653" s="17"/>
      <c r="G653" s="17">
        <v>0.16235238950772299</v>
      </c>
      <c r="H653" s="17">
        <v>0.14459621499035399</v>
      </c>
      <c r="I653" s="17">
        <v>7.4913290840368102E-2</v>
      </c>
      <c r="J653" s="17">
        <v>9.9260692042455495E-2</v>
      </c>
      <c r="K653" s="17">
        <v>7.5396202775458998E-2</v>
      </c>
      <c r="L653" s="17">
        <v>0</v>
      </c>
      <c r="M653" s="17"/>
      <c r="N653" s="17">
        <v>9.5571581150344004E-2</v>
      </c>
      <c r="O653" s="17">
        <v>0.112150190379513</v>
      </c>
      <c r="P653" s="17">
        <v>7.1859392581098497E-2</v>
      </c>
      <c r="Q653" s="17">
        <v>0.10777119797345699</v>
      </c>
      <c r="R653" s="17">
        <v>8.0164926278847207E-2</v>
      </c>
      <c r="S653" s="17"/>
      <c r="T653" s="17">
        <v>9.3084626465940304E-2</v>
      </c>
      <c r="U653" s="17">
        <v>9.4323113436231301E-2</v>
      </c>
    </row>
    <row r="654" spans="2:21" x14ac:dyDescent="0.5">
      <c r="B654" t="s">
        <v>274</v>
      </c>
      <c r="C654" s="17">
        <v>1.23403964235895E-2</v>
      </c>
      <c r="D654" s="17">
        <v>6.3949473101759403E-3</v>
      </c>
      <c r="E654" s="17">
        <v>1.85912436922391E-2</v>
      </c>
      <c r="F654" s="17"/>
      <c r="G654" s="17">
        <v>0</v>
      </c>
      <c r="H654" s="17">
        <v>5.3648416822906803E-2</v>
      </c>
      <c r="I654" s="17">
        <v>0</v>
      </c>
      <c r="J654" s="17">
        <v>1.2415289685426399E-2</v>
      </c>
      <c r="K654" s="17">
        <v>0</v>
      </c>
      <c r="L654" s="17">
        <v>0</v>
      </c>
      <c r="M654" s="17"/>
      <c r="N654" s="17">
        <v>1.15886339113305E-2</v>
      </c>
      <c r="O654" s="17">
        <v>0</v>
      </c>
      <c r="P654" s="17">
        <v>4.0775833045446602E-2</v>
      </c>
      <c r="Q654" s="17">
        <v>0</v>
      </c>
      <c r="R654" s="17">
        <v>0</v>
      </c>
      <c r="S654" s="17"/>
      <c r="T654" s="17">
        <v>1.04746021507336E-2</v>
      </c>
      <c r="U654" s="17">
        <v>1.3158895932583899E-2</v>
      </c>
    </row>
    <row r="655" spans="2:21" x14ac:dyDescent="0.5">
      <c r="B655" t="s">
        <v>275</v>
      </c>
      <c r="C655" s="17">
        <v>0</v>
      </c>
      <c r="D655" s="17">
        <v>0</v>
      </c>
      <c r="E655" s="17">
        <v>0</v>
      </c>
      <c r="F655" s="17"/>
      <c r="G655" s="17">
        <v>0</v>
      </c>
      <c r="H655" s="17">
        <v>0</v>
      </c>
      <c r="I655" s="17">
        <v>0</v>
      </c>
      <c r="J655" s="17">
        <v>0</v>
      </c>
      <c r="K655" s="17">
        <v>0</v>
      </c>
      <c r="L655" s="17">
        <v>0</v>
      </c>
      <c r="M655" s="17"/>
      <c r="N655" s="17">
        <v>0</v>
      </c>
      <c r="O655" s="17">
        <v>0</v>
      </c>
      <c r="P655" s="17">
        <v>0</v>
      </c>
      <c r="Q655" s="17">
        <v>0</v>
      </c>
      <c r="R655" s="17">
        <v>0</v>
      </c>
      <c r="S655" s="17"/>
      <c r="T655" s="17">
        <v>0</v>
      </c>
      <c r="U655" s="17">
        <v>0</v>
      </c>
    </row>
    <row r="656" spans="2:21" x14ac:dyDescent="0.5">
      <c r="B656" t="s">
        <v>157</v>
      </c>
      <c r="C656" s="17">
        <v>1.1362680617410499E-2</v>
      </c>
      <c r="D656" s="17">
        <v>1.2935394941288999E-2</v>
      </c>
      <c r="E656" s="17">
        <v>9.9641736323656596E-3</v>
      </c>
      <c r="F656" s="17"/>
      <c r="G656" s="17">
        <v>0</v>
      </c>
      <c r="H656" s="17">
        <v>0</v>
      </c>
      <c r="I656" s="17">
        <v>1.5714574932129199E-2</v>
      </c>
      <c r="J656" s="17">
        <v>1.7228248397408E-2</v>
      </c>
      <c r="K656" s="17">
        <v>0</v>
      </c>
      <c r="L656" s="17">
        <v>0</v>
      </c>
      <c r="M656" s="17"/>
      <c r="N656" s="17">
        <v>4.12275122057481E-2</v>
      </c>
      <c r="O656" s="17">
        <v>0</v>
      </c>
      <c r="P656" s="17">
        <v>0</v>
      </c>
      <c r="Q656" s="17">
        <v>0</v>
      </c>
      <c r="R656" s="17">
        <v>0</v>
      </c>
      <c r="S656" s="17"/>
      <c r="T656" s="17">
        <v>0</v>
      </c>
      <c r="U656" s="17">
        <v>1.63473397738437E-2</v>
      </c>
    </row>
    <row r="657" spans="2:21" x14ac:dyDescent="0.5">
      <c r="B657" t="s">
        <v>276</v>
      </c>
      <c r="C657" s="17">
        <v>0.88235145111473301</v>
      </c>
      <c r="D657" s="17">
        <v>0.91912204772304795</v>
      </c>
      <c r="E657" s="17">
        <v>0.84297161067029902</v>
      </c>
      <c r="F657" s="17"/>
      <c r="G657" s="17">
        <v>0.83764761049227698</v>
      </c>
      <c r="H657" s="17">
        <v>0.80175536818673998</v>
      </c>
      <c r="I657" s="17">
        <v>0.90937213422750296</v>
      </c>
      <c r="J657" s="17">
        <v>0.87109576987471005</v>
      </c>
      <c r="K657" s="17">
        <v>0.924603797224541</v>
      </c>
      <c r="L657" s="17">
        <v>1</v>
      </c>
      <c r="M657" s="17"/>
      <c r="N657" s="17">
        <v>0.851612272732577</v>
      </c>
      <c r="O657" s="17">
        <v>0.88784980962048698</v>
      </c>
      <c r="P657" s="17">
        <v>0.88736477437345496</v>
      </c>
      <c r="Q657" s="17">
        <v>0.89222880202654198</v>
      </c>
      <c r="R657" s="17">
        <v>0.91983507372115303</v>
      </c>
      <c r="S657" s="17"/>
      <c r="T657" s="17">
        <v>0.89644077138332601</v>
      </c>
      <c r="U657" s="17">
        <v>0.87617065085734103</v>
      </c>
    </row>
    <row r="658" spans="2:21" x14ac:dyDescent="0.5">
      <c r="B658" t="s">
        <v>277</v>
      </c>
      <c r="C658" s="17">
        <v>1.23403964235895E-2</v>
      </c>
      <c r="D658" s="17">
        <v>6.3949473101759403E-3</v>
      </c>
      <c r="E658" s="17">
        <v>1.85912436922391E-2</v>
      </c>
      <c r="F658" s="17"/>
      <c r="G658" s="17">
        <v>0</v>
      </c>
      <c r="H658" s="17">
        <v>5.3648416822906803E-2</v>
      </c>
      <c r="I658" s="17">
        <v>0</v>
      </c>
      <c r="J658" s="17">
        <v>1.2415289685426399E-2</v>
      </c>
      <c r="K658" s="17">
        <v>0</v>
      </c>
      <c r="L658" s="17">
        <v>0</v>
      </c>
      <c r="M658" s="17"/>
      <c r="N658" s="17">
        <v>1.15886339113305E-2</v>
      </c>
      <c r="O658" s="17">
        <v>0</v>
      </c>
      <c r="P658" s="17">
        <v>4.0775833045446602E-2</v>
      </c>
      <c r="Q658" s="17">
        <v>0</v>
      </c>
      <c r="R658" s="17">
        <v>0</v>
      </c>
      <c r="S658" s="17"/>
      <c r="T658" s="17">
        <v>1.04746021507336E-2</v>
      </c>
      <c r="U658" s="17">
        <v>1.3158895932583899E-2</v>
      </c>
    </row>
    <row r="659" spans="2:21" x14ac:dyDescent="0.5">
      <c r="B659" t="s">
        <v>88</v>
      </c>
      <c r="C659" s="17">
        <v>0.87001105469114404</v>
      </c>
      <c r="D659" s="17">
        <v>0.91272710041287197</v>
      </c>
      <c r="E659" s="17">
        <v>0.82438036697806005</v>
      </c>
      <c r="F659" s="17"/>
      <c r="G659" s="17">
        <v>0.83764761049227698</v>
      </c>
      <c r="H659" s="17">
        <v>0.74810695136383298</v>
      </c>
      <c r="I659" s="17">
        <v>0.90937213422750296</v>
      </c>
      <c r="J659" s="17">
        <v>0.858680480189284</v>
      </c>
      <c r="K659" s="17">
        <v>0.924603797224541</v>
      </c>
      <c r="L659" s="17">
        <v>1</v>
      </c>
      <c r="M659" s="17"/>
      <c r="N659" s="17">
        <v>0.84002363882124698</v>
      </c>
      <c r="O659" s="17">
        <v>0.88784980962048698</v>
      </c>
      <c r="P659" s="17">
        <v>0.84658894132800799</v>
      </c>
      <c r="Q659" s="17">
        <v>0.89222880202654198</v>
      </c>
      <c r="R659" s="17">
        <v>0.91983507372115303</v>
      </c>
      <c r="S659" s="17"/>
      <c r="T659" s="17">
        <v>0.88596616923259197</v>
      </c>
      <c r="U659" s="17">
        <v>0.86301175492475701</v>
      </c>
    </row>
    <row r="660" spans="2:21" x14ac:dyDescent="0.5">
      <c r="C660" s="17"/>
      <c r="D660" s="17"/>
      <c r="E660" s="17"/>
      <c r="F660" s="17"/>
      <c r="G660" s="17"/>
      <c r="H660" s="17"/>
      <c r="I660" s="17"/>
      <c r="J660" s="17"/>
      <c r="K660" s="17"/>
      <c r="L660" s="17"/>
      <c r="M660" s="17"/>
      <c r="N660" s="17"/>
      <c r="O660" s="17"/>
      <c r="P660" s="17"/>
      <c r="Q660" s="17"/>
      <c r="R660" s="17"/>
      <c r="S660" s="17"/>
      <c r="T660" s="17"/>
      <c r="U660" s="17"/>
    </row>
    <row r="661" spans="2:21" x14ac:dyDescent="0.5">
      <c r="B661" s="6" t="s">
        <v>284</v>
      </c>
      <c r="C661" s="17"/>
      <c r="D661" s="17"/>
      <c r="E661" s="17"/>
      <c r="F661" s="17"/>
      <c r="G661" s="17"/>
      <c r="H661" s="17"/>
      <c r="I661" s="17"/>
      <c r="J661" s="17"/>
      <c r="K661" s="17"/>
      <c r="L661" s="17"/>
      <c r="M661" s="17"/>
      <c r="N661" s="17"/>
      <c r="O661" s="17"/>
      <c r="P661" s="17"/>
      <c r="Q661" s="17"/>
      <c r="R661" s="17"/>
      <c r="S661" s="17"/>
      <c r="T661" s="17"/>
      <c r="U661" s="17"/>
    </row>
    <row r="662" spans="2:21" x14ac:dyDescent="0.5">
      <c r="B662" s="24" t="s">
        <v>529</v>
      </c>
      <c r="C662" s="17"/>
      <c r="D662" s="17"/>
      <c r="E662" s="17"/>
      <c r="F662" s="17"/>
      <c r="G662" s="17"/>
      <c r="H662" s="17"/>
      <c r="I662" s="17"/>
      <c r="J662" s="17"/>
      <c r="K662" s="17"/>
      <c r="L662" s="17"/>
      <c r="M662" s="17"/>
      <c r="N662" s="17"/>
      <c r="O662" s="17"/>
      <c r="P662" s="17"/>
      <c r="Q662" s="17"/>
      <c r="R662" s="17"/>
      <c r="S662" s="17"/>
      <c r="T662" s="17"/>
      <c r="U662" s="17"/>
    </row>
    <row r="663" spans="2:21" x14ac:dyDescent="0.5">
      <c r="B663" t="s">
        <v>271</v>
      </c>
      <c r="C663" s="17">
        <v>0.41519437995916297</v>
      </c>
      <c r="D663" s="17">
        <v>0.40128839469630501</v>
      </c>
      <c r="E663" s="17">
        <v>0.43654957387561899</v>
      </c>
      <c r="F663" s="17"/>
      <c r="G663" s="17">
        <v>0.29372320351779102</v>
      </c>
      <c r="H663" s="17">
        <v>0.30791247882859102</v>
      </c>
      <c r="I663" s="17">
        <v>0.386450477820653</v>
      </c>
      <c r="J663" s="17">
        <v>0.50814556528472699</v>
      </c>
      <c r="K663" s="17">
        <v>0.34211642159294298</v>
      </c>
      <c r="L663" s="17">
        <v>0.44400173481331301</v>
      </c>
      <c r="M663" s="17"/>
      <c r="N663" s="17">
        <v>0.38724398942150501</v>
      </c>
      <c r="O663" s="17">
        <v>0.463139046761541</v>
      </c>
      <c r="P663" s="17">
        <v>0.31941207235781</v>
      </c>
      <c r="Q663" s="17">
        <v>0.514880374285692</v>
      </c>
      <c r="R663" s="17">
        <v>0.429341811231367</v>
      </c>
      <c r="S663" s="17"/>
      <c r="T663" s="17">
        <v>0.472763744145344</v>
      </c>
      <c r="U663" s="17">
        <v>0.38993945394452301</v>
      </c>
    </row>
    <row r="664" spans="2:21" x14ac:dyDescent="0.5">
      <c r="B664" t="s">
        <v>272</v>
      </c>
      <c r="C664" s="17">
        <v>0.39683860470647703</v>
      </c>
      <c r="D664" s="17">
        <v>0.42861661512290899</v>
      </c>
      <c r="E664" s="17">
        <v>0.37149619880767598</v>
      </c>
      <c r="F664" s="17"/>
      <c r="G664" s="17">
        <v>0.41358111710176598</v>
      </c>
      <c r="H664" s="17">
        <v>0.40533270807485899</v>
      </c>
      <c r="I664" s="17">
        <v>0.47973934526881701</v>
      </c>
      <c r="J664" s="17">
        <v>0.32331175656834199</v>
      </c>
      <c r="K664" s="17">
        <v>0.43206444237442898</v>
      </c>
      <c r="L664" s="17">
        <v>0.26398449782154099</v>
      </c>
      <c r="M664" s="17"/>
      <c r="N664" s="17">
        <v>0.42459437764436703</v>
      </c>
      <c r="O664" s="17">
        <v>0.40782462249984203</v>
      </c>
      <c r="P664" s="17">
        <v>0.42203608892745997</v>
      </c>
      <c r="Q664" s="17">
        <v>0.30942251135280802</v>
      </c>
      <c r="R664" s="17">
        <v>0.39763427650328798</v>
      </c>
      <c r="S664" s="17"/>
      <c r="T664" s="17">
        <v>0.38571609994266998</v>
      </c>
      <c r="U664" s="17">
        <v>0.40171790186180101</v>
      </c>
    </row>
    <row r="665" spans="2:21" x14ac:dyDescent="0.5">
      <c r="B665" t="s">
        <v>273</v>
      </c>
      <c r="C665" s="17">
        <v>0.15553266511091501</v>
      </c>
      <c r="D665" s="17">
        <v>0.15715959523949599</v>
      </c>
      <c r="E665" s="17">
        <v>0.148127261771169</v>
      </c>
      <c r="F665" s="17"/>
      <c r="G665" s="17">
        <v>0.292695679380443</v>
      </c>
      <c r="H665" s="17">
        <v>0.243710336502766</v>
      </c>
      <c r="I665" s="17">
        <v>0.11809560197840099</v>
      </c>
      <c r="J665" s="17">
        <v>0.146683670490455</v>
      </c>
      <c r="K665" s="17">
        <v>0.187678984449176</v>
      </c>
      <c r="L665" s="17">
        <v>0</v>
      </c>
      <c r="M665" s="17"/>
      <c r="N665" s="17">
        <v>0.14693412072838</v>
      </c>
      <c r="O665" s="17">
        <v>0.10250121670381999</v>
      </c>
      <c r="P665" s="17">
        <v>0.23853154625339601</v>
      </c>
      <c r="Q665" s="17">
        <v>0.15100180891517101</v>
      </c>
      <c r="R665" s="17">
        <v>0.115975512994377</v>
      </c>
      <c r="S665" s="17"/>
      <c r="T665" s="17">
        <v>0.130331958232836</v>
      </c>
      <c r="U665" s="17">
        <v>0.16658788513495801</v>
      </c>
    </row>
    <row r="666" spans="2:21" x14ac:dyDescent="0.5">
      <c r="B666" t="s">
        <v>274</v>
      </c>
      <c r="C666" s="17">
        <v>1.1129432267175899E-2</v>
      </c>
      <c r="D666" s="17">
        <v>0</v>
      </c>
      <c r="E666" s="17">
        <v>2.2621859030137501E-2</v>
      </c>
      <c r="F666" s="17"/>
      <c r="G666" s="17">
        <v>0</v>
      </c>
      <c r="H666" s="17">
        <v>3.1350939329668301E-2</v>
      </c>
      <c r="I666" s="17">
        <v>1.5714574932129199E-2</v>
      </c>
      <c r="J666" s="17">
        <v>4.6307592590674601E-3</v>
      </c>
      <c r="K666" s="17">
        <v>0</v>
      </c>
      <c r="L666" s="17">
        <v>0</v>
      </c>
      <c r="M666" s="17"/>
      <c r="N666" s="17">
        <v>1.7786575290671101E-2</v>
      </c>
      <c r="O666" s="17">
        <v>0</v>
      </c>
      <c r="P666" s="17">
        <v>2.00202924613344E-2</v>
      </c>
      <c r="Q666" s="17">
        <v>0</v>
      </c>
      <c r="R666" s="17">
        <v>1.45571899663952E-2</v>
      </c>
      <c r="S666" s="17"/>
      <c r="T666" s="17">
        <v>5.6949686529726203E-3</v>
      </c>
      <c r="U666" s="17">
        <v>1.35134602731496E-2</v>
      </c>
    </row>
    <row r="667" spans="2:21" x14ac:dyDescent="0.5">
      <c r="B667" t="s">
        <v>275</v>
      </c>
      <c r="C667" s="17">
        <v>0</v>
      </c>
      <c r="D667" s="17">
        <v>0</v>
      </c>
      <c r="E667" s="17">
        <v>0</v>
      </c>
      <c r="F667" s="17"/>
      <c r="G667" s="17">
        <v>0</v>
      </c>
      <c r="H667" s="17">
        <v>0</v>
      </c>
      <c r="I667" s="17">
        <v>0</v>
      </c>
      <c r="J667" s="17">
        <v>0</v>
      </c>
      <c r="K667" s="17">
        <v>0</v>
      </c>
      <c r="L667" s="17">
        <v>0</v>
      </c>
      <c r="M667" s="17"/>
      <c r="N667" s="17">
        <v>0</v>
      </c>
      <c r="O667" s="17">
        <v>0</v>
      </c>
      <c r="P667" s="17">
        <v>0</v>
      </c>
      <c r="Q667" s="17">
        <v>0</v>
      </c>
      <c r="R667" s="17">
        <v>0</v>
      </c>
      <c r="S667" s="17"/>
      <c r="T667" s="17">
        <v>0</v>
      </c>
      <c r="U667" s="17">
        <v>0</v>
      </c>
    </row>
    <row r="668" spans="2:21" x14ac:dyDescent="0.5">
      <c r="B668" t="s">
        <v>157</v>
      </c>
      <c r="C668" s="17">
        <v>2.13049179562689E-2</v>
      </c>
      <c r="D668" s="17">
        <v>1.2935394941288999E-2</v>
      </c>
      <c r="E668" s="17">
        <v>2.1205106515397799E-2</v>
      </c>
      <c r="F668" s="17"/>
      <c r="G668" s="17">
        <v>0</v>
      </c>
      <c r="H668" s="17">
        <v>1.16935372641157E-2</v>
      </c>
      <c r="I668" s="17">
        <v>0</v>
      </c>
      <c r="J668" s="17">
        <v>1.7228248397408E-2</v>
      </c>
      <c r="K668" s="17">
        <v>3.81401515834522E-2</v>
      </c>
      <c r="L668" s="17">
        <v>0.292013767365146</v>
      </c>
      <c r="M668" s="17"/>
      <c r="N668" s="17">
        <v>2.3440936915076999E-2</v>
      </c>
      <c r="O668" s="17">
        <v>2.6535114034796799E-2</v>
      </c>
      <c r="P668" s="17">
        <v>0</v>
      </c>
      <c r="Q668" s="17">
        <v>2.4695305446328999E-2</v>
      </c>
      <c r="R668" s="17">
        <v>4.24912093045718E-2</v>
      </c>
      <c r="S668" s="17"/>
      <c r="T668" s="17">
        <v>5.4932290261771799E-3</v>
      </c>
      <c r="U668" s="17">
        <v>2.82412987855679E-2</v>
      </c>
    </row>
    <row r="669" spans="2:21" x14ac:dyDescent="0.5">
      <c r="B669" t="s">
        <v>276</v>
      </c>
      <c r="C669" s="17">
        <v>0.81203298466564</v>
      </c>
      <c r="D669" s="17">
        <v>0.829905009819215</v>
      </c>
      <c r="E669" s="17">
        <v>0.80804577268329603</v>
      </c>
      <c r="F669" s="17"/>
      <c r="G669" s="17">
        <v>0.70730432061955695</v>
      </c>
      <c r="H669" s="17">
        <v>0.71324518690344996</v>
      </c>
      <c r="I669" s="17">
        <v>0.86618982308947001</v>
      </c>
      <c r="J669" s="17">
        <v>0.83145732185306898</v>
      </c>
      <c r="K669" s="17">
        <v>0.77418086396737196</v>
      </c>
      <c r="L669" s="17">
        <v>0.70798623263485405</v>
      </c>
      <c r="M669" s="17"/>
      <c r="N669" s="17">
        <v>0.81183836706587198</v>
      </c>
      <c r="O669" s="17">
        <v>0.87096366926138302</v>
      </c>
      <c r="P669" s="17">
        <v>0.74144816128527002</v>
      </c>
      <c r="Q669" s="17">
        <v>0.82430288563849996</v>
      </c>
      <c r="R669" s="17">
        <v>0.82697608773465603</v>
      </c>
      <c r="S669" s="17"/>
      <c r="T669" s="17">
        <v>0.85847984408801403</v>
      </c>
      <c r="U669" s="17">
        <v>0.79165735580632401</v>
      </c>
    </row>
    <row r="670" spans="2:21" x14ac:dyDescent="0.5">
      <c r="B670" t="s">
        <v>277</v>
      </c>
      <c r="C670" s="17">
        <v>1.1129432267175899E-2</v>
      </c>
      <c r="D670" s="17">
        <v>0</v>
      </c>
      <c r="E670" s="17">
        <v>2.2621859030137501E-2</v>
      </c>
      <c r="F670" s="17"/>
      <c r="G670" s="17">
        <v>0</v>
      </c>
      <c r="H670" s="17">
        <v>3.1350939329668301E-2</v>
      </c>
      <c r="I670" s="17">
        <v>1.5714574932129199E-2</v>
      </c>
      <c r="J670" s="17">
        <v>4.6307592590674601E-3</v>
      </c>
      <c r="K670" s="17">
        <v>0</v>
      </c>
      <c r="L670" s="17">
        <v>0</v>
      </c>
      <c r="M670" s="17"/>
      <c r="N670" s="17">
        <v>1.7786575290671101E-2</v>
      </c>
      <c r="O670" s="17">
        <v>0</v>
      </c>
      <c r="P670" s="17">
        <v>2.00202924613344E-2</v>
      </c>
      <c r="Q670" s="17">
        <v>0</v>
      </c>
      <c r="R670" s="17">
        <v>1.45571899663952E-2</v>
      </c>
      <c r="S670" s="17"/>
      <c r="T670" s="17">
        <v>5.6949686529726203E-3</v>
      </c>
      <c r="U670" s="17">
        <v>1.35134602731496E-2</v>
      </c>
    </row>
    <row r="671" spans="2:21" x14ac:dyDescent="0.5">
      <c r="B671" t="s">
        <v>88</v>
      </c>
      <c r="C671" s="17">
        <v>0.800903552398464</v>
      </c>
      <c r="D671" s="17">
        <v>0.829905009819215</v>
      </c>
      <c r="E671" s="17">
        <v>0.785423913653158</v>
      </c>
      <c r="F671" s="17"/>
      <c r="G671" s="17">
        <v>0.70730432061955695</v>
      </c>
      <c r="H671" s="17">
        <v>0.68189424757378103</v>
      </c>
      <c r="I671" s="17">
        <v>0.85047524815734099</v>
      </c>
      <c r="J671" s="17">
        <v>0.826826562594002</v>
      </c>
      <c r="K671" s="17">
        <v>0.77418086396737196</v>
      </c>
      <c r="L671" s="17">
        <v>0.70798623263485405</v>
      </c>
      <c r="M671" s="17"/>
      <c r="N671" s="17">
        <v>0.79405179177520002</v>
      </c>
      <c r="O671" s="17">
        <v>0.87096366926138302</v>
      </c>
      <c r="P671" s="17">
        <v>0.72142786882393595</v>
      </c>
      <c r="Q671" s="17">
        <v>0.82430288563849996</v>
      </c>
      <c r="R671" s="17">
        <v>0.81241889776826004</v>
      </c>
      <c r="S671" s="17"/>
      <c r="T671" s="17">
        <v>0.852784875435041</v>
      </c>
      <c r="U671" s="17">
        <v>0.77814389553317498</v>
      </c>
    </row>
    <row r="672" spans="2:21" x14ac:dyDescent="0.5">
      <c r="C672" s="17"/>
      <c r="D672" s="17"/>
      <c r="E672" s="17"/>
      <c r="F672" s="17"/>
      <c r="G672" s="17"/>
      <c r="H672" s="17"/>
      <c r="I672" s="17"/>
      <c r="J672" s="17"/>
      <c r="K672" s="17"/>
      <c r="L672" s="17"/>
      <c r="M672" s="17"/>
      <c r="N672" s="17"/>
      <c r="O672" s="17"/>
      <c r="P672" s="17"/>
      <c r="Q672" s="17"/>
      <c r="R672" s="17"/>
      <c r="S672" s="17"/>
      <c r="T672" s="17"/>
      <c r="U672" s="17"/>
    </row>
    <row r="673" spans="2:21" x14ac:dyDescent="0.5">
      <c r="B673" s="6" t="s">
        <v>285</v>
      </c>
      <c r="C673" s="17"/>
      <c r="D673" s="17"/>
      <c r="E673" s="17"/>
      <c r="F673" s="17"/>
      <c r="G673" s="17"/>
      <c r="H673" s="17"/>
      <c r="I673" s="17"/>
      <c r="J673" s="17"/>
      <c r="K673" s="17"/>
      <c r="L673" s="17"/>
      <c r="M673" s="17"/>
      <c r="N673" s="17"/>
      <c r="O673" s="17"/>
      <c r="P673" s="17"/>
      <c r="Q673" s="17"/>
      <c r="R673" s="17"/>
      <c r="S673" s="17"/>
      <c r="T673" s="17"/>
      <c r="U673" s="17"/>
    </row>
    <row r="674" spans="2:21" x14ac:dyDescent="0.5">
      <c r="B674" s="24" t="s">
        <v>529</v>
      </c>
      <c r="C674" s="17"/>
      <c r="D674" s="17"/>
      <c r="E674" s="17"/>
      <c r="F674" s="17"/>
      <c r="G674" s="17"/>
      <c r="H674" s="17"/>
      <c r="I674" s="17"/>
      <c r="J674" s="17"/>
      <c r="K674" s="17"/>
      <c r="L674" s="17"/>
      <c r="M674" s="17"/>
      <c r="N674" s="17"/>
      <c r="O674" s="17"/>
      <c r="P674" s="17"/>
      <c r="Q674" s="17"/>
      <c r="R674" s="17"/>
      <c r="S674" s="17"/>
      <c r="T674" s="17"/>
      <c r="U674" s="17"/>
    </row>
    <row r="675" spans="2:21" x14ac:dyDescent="0.5">
      <c r="B675" t="s">
        <v>271</v>
      </c>
      <c r="C675" s="17">
        <v>0.37786969652416902</v>
      </c>
      <c r="D675" s="17">
        <v>0.32395427209557098</v>
      </c>
      <c r="E675" s="17">
        <v>0.43919110179034898</v>
      </c>
      <c r="F675" s="17"/>
      <c r="G675" s="17">
        <v>0.230197743995943</v>
      </c>
      <c r="H675" s="17">
        <v>0.20439045889478999</v>
      </c>
      <c r="I675" s="17">
        <v>0.41816062289619899</v>
      </c>
      <c r="J675" s="17">
        <v>0.43227282176000698</v>
      </c>
      <c r="K675" s="17">
        <v>0.35114648292581602</v>
      </c>
      <c r="L675" s="17">
        <v>0.32907450386431503</v>
      </c>
      <c r="M675" s="17"/>
      <c r="N675" s="17">
        <v>0.30623013765173301</v>
      </c>
      <c r="O675" s="17">
        <v>0.357092385309564</v>
      </c>
      <c r="P675" s="17">
        <v>0.47399529942756502</v>
      </c>
      <c r="Q675" s="17">
        <v>0.44370871995432998</v>
      </c>
      <c r="R675" s="17">
        <v>0.29923576939886398</v>
      </c>
      <c r="S675" s="17"/>
      <c r="T675" s="17">
        <v>0.39685266573116101</v>
      </c>
      <c r="U675" s="17">
        <v>0.36954211657538999</v>
      </c>
    </row>
    <row r="676" spans="2:21" x14ac:dyDescent="0.5">
      <c r="B676" t="s">
        <v>272</v>
      </c>
      <c r="C676" s="17">
        <v>0.35617295707666302</v>
      </c>
      <c r="D676" s="17">
        <v>0.43563216060045701</v>
      </c>
      <c r="E676" s="17">
        <v>0.273251332628142</v>
      </c>
      <c r="F676" s="17"/>
      <c r="G676" s="17">
        <v>0.50472476640582198</v>
      </c>
      <c r="H676" s="17">
        <v>0.43004635073848102</v>
      </c>
      <c r="I676" s="17">
        <v>0.37406545575177602</v>
      </c>
      <c r="J676" s="17">
        <v>0.28849558701528499</v>
      </c>
      <c r="K676" s="17">
        <v>0.352568701742555</v>
      </c>
      <c r="L676" s="17">
        <v>0.55776181888094101</v>
      </c>
      <c r="M676" s="17"/>
      <c r="N676" s="17">
        <v>0.37234263591903899</v>
      </c>
      <c r="O676" s="17">
        <v>0.44867309106064901</v>
      </c>
      <c r="P676" s="17">
        <v>0.291256802769009</v>
      </c>
      <c r="Q676" s="17">
        <v>0.27796005727810302</v>
      </c>
      <c r="R676" s="17">
        <v>0.40127819156493499</v>
      </c>
      <c r="S676" s="17"/>
      <c r="T676" s="17">
        <v>0.35139667863340801</v>
      </c>
      <c r="U676" s="17">
        <v>0.358268247869168</v>
      </c>
    </row>
    <row r="677" spans="2:21" x14ac:dyDescent="0.5">
      <c r="B677" t="s">
        <v>273</v>
      </c>
      <c r="C677" s="17">
        <v>0.191410552684806</v>
      </c>
      <c r="D677" s="17">
        <v>0.19368179997948401</v>
      </c>
      <c r="E677" s="17">
        <v>0.192441679075322</v>
      </c>
      <c r="F677" s="17"/>
      <c r="G677" s="17">
        <v>0.26507748959823502</v>
      </c>
      <c r="H677" s="17">
        <v>0.229197238058897</v>
      </c>
      <c r="I677" s="17">
        <v>0.17634477148776601</v>
      </c>
      <c r="J677" s="17">
        <v>0.179573218751446</v>
      </c>
      <c r="K677" s="17">
        <v>0.22853078667312901</v>
      </c>
      <c r="L677" s="17">
        <v>0.11316367725474299</v>
      </c>
      <c r="M677" s="17"/>
      <c r="N677" s="17">
        <v>0.19201644519567401</v>
      </c>
      <c r="O677" s="17">
        <v>0.174742419890759</v>
      </c>
      <c r="P677" s="17">
        <v>0.165477624018988</v>
      </c>
      <c r="Q677" s="17">
        <v>0.21826143576084001</v>
      </c>
      <c r="R677" s="17">
        <v>0.226805060428381</v>
      </c>
      <c r="S677" s="17"/>
      <c r="T677" s="17">
        <v>0.18680287299768999</v>
      </c>
      <c r="U677" s="17">
        <v>0.193431881411331</v>
      </c>
    </row>
    <row r="678" spans="2:21" x14ac:dyDescent="0.5">
      <c r="B678" t="s">
        <v>274</v>
      </c>
      <c r="C678" s="17">
        <v>5.0206268835822597E-2</v>
      </c>
      <c r="D678" s="17">
        <v>3.4078050811791501E-2</v>
      </c>
      <c r="E678" s="17">
        <v>6.7454602548859904E-2</v>
      </c>
      <c r="F678" s="17"/>
      <c r="G678" s="17">
        <v>0</v>
      </c>
      <c r="H678" s="17">
        <v>0.106062159388554</v>
      </c>
      <c r="I678" s="17">
        <v>1.5714574932129199E-2</v>
      </c>
      <c r="J678" s="17">
        <v>7.11630602847724E-2</v>
      </c>
      <c r="K678" s="17">
        <v>2.9613877075047201E-2</v>
      </c>
      <c r="L678" s="17">
        <v>0</v>
      </c>
      <c r="M678" s="17"/>
      <c r="N678" s="17">
        <v>9.5874461947277806E-2</v>
      </c>
      <c r="O678" s="17">
        <v>1.9492103739028301E-2</v>
      </c>
      <c r="P678" s="17">
        <v>6.9270273784437994E-2</v>
      </c>
      <c r="Q678" s="17">
        <v>0</v>
      </c>
      <c r="R678" s="17">
        <v>3.6082651004003298E-2</v>
      </c>
      <c r="S678" s="17"/>
      <c r="T678" s="17">
        <v>5.9252813984768303E-2</v>
      </c>
      <c r="U678" s="17">
        <v>4.6237667972247903E-2</v>
      </c>
    </row>
    <row r="679" spans="2:21" x14ac:dyDescent="0.5">
      <c r="B679" t="s">
        <v>275</v>
      </c>
      <c r="C679" s="17">
        <v>1.50264236085543E-2</v>
      </c>
      <c r="D679" s="17">
        <v>1.26537165126967E-2</v>
      </c>
      <c r="E679" s="17">
        <v>1.76971103249608E-2</v>
      </c>
      <c r="F679" s="17"/>
      <c r="G679" s="17">
        <v>0</v>
      </c>
      <c r="H679" s="17">
        <v>3.0303792919277601E-2</v>
      </c>
      <c r="I679" s="17">
        <v>0</v>
      </c>
      <c r="J679" s="17">
        <v>2.8495312188489899E-2</v>
      </c>
      <c r="K679" s="17">
        <v>0</v>
      </c>
      <c r="L679" s="17">
        <v>0</v>
      </c>
      <c r="M679" s="17"/>
      <c r="N679" s="17">
        <v>1.57497439956054E-2</v>
      </c>
      <c r="O679" s="17">
        <v>0</v>
      </c>
      <c r="P679" s="17">
        <v>0</v>
      </c>
      <c r="Q679" s="17">
        <v>3.5374481560397401E-2</v>
      </c>
      <c r="R679" s="17">
        <v>3.65983276038171E-2</v>
      </c>
      <c r="S679" s="17"/>
      <c r="T679" s="17">
        <v>5.6949686529726203E-3</v>
      </c>
      <c r="U679" s="17">
        <v>1.91200106725005E-2</v>
      </c>
    </row>
    <row r="680" spans="2:21" x14ac:dyDescent="0.5">
      <c r="B680" t="s">
        <v>157</v>
      </c>
      <c r="C680" s="17">
        <v>9.3141012699856102E-3</v>
      </c>
      <c r="D680" s="17">
        <v>0</v>
      </c>
      <c r="E680" s="17">
        <v>9.9641736323656596E-3</v>
      </c>
      <c r="F680" s="17"/>
      <c r="G680" s="17">
        <v>0</v>
      </c>
      <c r="H680" s="17">
        <v>0</v>
      </c>
      <c r="I680" s="17">
        <v>1.5714574932129199E-2</v>
      </c>
      <c r="J680" s="17">
        <v>0</v>
      </c>
      <c r="K680" s="17">
        <v>3.81401515834522E-2</v>
      </c>
      <c r="L680" s="17">
        <v>0</v>
      </c>
      <c r="M680" s="17"/>
      <c r="N680" s="17">
        <v>1.7786575290671101E-2</v>
      </c>
      <c r="O680" s="17">
        <v>0</v>
      </c>
      <c r="P680" s="17">
        <v>0</v>
      </c>
      <c r="Q680" s="17">
        <v>2.4695305446328999E-2</v>
      </c>
      <c r="R680" s="17">
        <v>0</v>
      </c>
      <c r="S680" s="17"/>
      <c r="T680" s="17">
        <v>0</v>
      </c>
      <c r="U680" s="17">
        <v>1.34000754993625E-2</v>
      </c>
    </row>
    <row r="681" spans="2:21" x14ac:dyDescent="0.5">
      <c r="B681" t="s">
        <v>276</v>
      </c>
      <c r="C681" s="17">
        <v>0.73404265360083099</v>
      </c>
      <c r="D681" s="17">
        <v>0.75958643269602799</v>
      </c>
      <c r="E681" s="17">
        <v>0.71244243441849098</v>
      </c>
      <c r="F681" s="17"/>
      <c r="G681" s="17">
        <v>0.73492251040176504</v>
      </c>
      <c r="H681" s="17">
        <v>0.63443680963327098</v>
      </c>
      <c r="I681" s="17">
        <v>0.79222607864797501</v>
      </c>
      <c r="J681" s="17">
        <v>0.72076840877529202</v>
      </c>
      <c r="K681" s="17">
        <v>0.70371518466837202</v>
      </c>
      <c r="L681" s="17">
        <v>0.88683632274525703</v>
      </c>
      <c r="M681" s="17"/>
      <c r="N681" s="17">
        <v>0.67857277357077195</v>
      </c>
      <c r="O681" s="17">
        <v>0.80576547637021301</v>
      </c>
      <c r="P681" s="17">
        <v>0.76525210219657402</v>
      </c>
      <c r="Q681" s="17">
        <v>0.72166877723243295</v>
      </c>
      <c r="R681" s="17">
        <v>0.70051396096379903</v>
      </c>
      <c r="S681" s="17"/>
      <c r="T681" s="17">
        <v>0.74824934436456902</v>
      </c>
      <c r="U681" s="17">
        <v>0.72781036444455804</v>
      </c>
    </row>
    <row r="682" spans="2:21" x14ac:dyDescent="0.5">
      <c r="B682" t="s">
        <v>277</v>
      </c>
      <c r="C682" s="17">
        <v>6.5232692444376905E-2</v>
      </c>
      <c r="D682" s="17">
        <v>4.6731767324488201E-2</v>
      </c>
      <c r="E682" s="17">
        <v>8.5151712873820701E-2</v>
      </c>
      <c r="F682" s="17"/>
      <c r="G682" s="17">
        <v>0</v>
      </c>
      <c r="H682" s="17">
        <v>0.13636595230783199</v>
      </c>
      <c r="I682" s="17">
        <v>1.5714574932129199E-2</v>
      </c>
      <c r="J682" s="17">
        <v>9.9658372473262299E-2</v>
      </c>
      <c r="K682" s="17">
        <v>2.9613877075047201E-2</v>
      </c>
      <c r="L682" s="17">
        <v>0</v>
      </c>
      <c r="M682" s="17"/>
      <c r="N682" s="17">
        <v>0.111624205942883</v>
      </c>
      <c r="O682" s="17">
        <v>1.9492103739028301E-2</v>
      </c>
      <c r="P682" s="17">
        <v>6.9270273784437994E-2</v>
      </c>
      <c r="Q682" s="17">
        <v>3.5374481560397401E-2</v>
      </c>
      <c r="R682" s="17">
        <v>7.2680978607820398E-2</v>
      </c>
      <c r="S682" s="17"/>
      <c r="T682" s="17">
        <v>6.4947782637740897E-2</v>
      </c>
      <c r="U682" s="17">
        <v>6.5357678644748396E-2</v>
      </c>
    </row>
    <row r="683" spans="2:21" x14ac:dyDescent="0.5">
      <c r="B683" t="s">
        <v>88</v>
      </c>
      <c r="C683" s="17">
        <v>0.66880996115645397</v>
      </c>
      <c r="D683" s="17">
        <v>0.71285466537153996</v>
      </c>
      <c r="E683" s="17">
        <v>0.62729072154467103</v>
      </c>
      <c r="F683" s="17"/>
      <c r="G683" s="17">
        <v>0.73492251040176504</v>
      </c>
      <c r="H683" s="17">
        <v>0.49807085732543899</v>
      </c>
      <c r="I683" s="17">
        <v>0.77651150371584599</v>
      </c>
      <c r="J683" s="17">
        <v>0.62111003630202999</v>
      </c>
      <c r="K683" s="17">
        <v>0.67410130759332398</v>
      </c>
      <c r="L683" s="17">
        <v>0.88683632274525703</v>
      </c>
      <c r="M683" s="17"/>
      <c r="N683" s="17">
        <v>0.56694856762788803</v>
      </c>
      <c r="O683" s="17">
        <v>0.78627337263118502</v>
      </c>
      <c r="P683" s="17">
        <v>0.69598182841213596</v>
      </c>
      <c r="Q683" s="17">
        <v>0.68629429567203604</v>
      </c>
      <c r="R683" s="17">
        <v>0.62783298235597795</v>
      </c>
      <c r="S683" s="17"/>
      <c r="T683" s="17">
        <v>0.68330156172682799</v>
      </c>
      <c r="U683" s="17">
        <v>0.66245268579980998</v>
      </c>
    </row>
    <row r="684" spans="2:21" x14ac:dyDescent="0.5">
      <c r="C684" s="17"/>
      <c r="D684" s="17"/>
      <c r="E684" s="17"/>
      <c r="F684" s="17"/>
      <c r="G684" s="17"/>
      <c r="H684" s="17"/>
      <c r="I684" s="17"/>
      <c r="J684" s="17"/>
      <c r="K684" s="17"/>
      <c r="L684" s="17"/>
      <c r="M684" s="17"/>
      <c r="N684" s="17"/>
      <c r="O684" s="17"/>
      <c r="P684" s="17"/>
      <c r="Q684" s="17"/>
      <c r="R684" s="17"/>
      <c r="S684" s="17"/>
      <c r="T684" s="17"/>
      <c r="U684" s="17"/>
    </row>
    <row r="685" spans="2:21" x14ac:dyDescent="0.5">
      <c r="B685" s="6" t="s">
        <v>286</v>
      </c>
      <c r="C685" s="17"/>
      <c r="D685" s="17"/>
      <c r="E685" s="17"/>
      <c r="F685" s="17"/>
      <c r="G685" s="17"/>
      <c r="H685" s="17"/>
      <c r="I685" s="17"/>
      <c r="J685" s="17"/>
      <c r="K685" s="17"/>
      <c r="L685" s="17"/>
      <c r="M685" s="17"/>
      <c r="N685" s="17"/>
      <c r="O685" s="17"/>
      <c r="P685" s="17"/>
      <c r="Q685" s="17"/>
      <c r="R685" s="17"/>
      <c r="S685" s="17"/>
      <c r="T685" s="17"/>
      <c r="U685" s="17"/>
    </row>
    <row r="686" spans="2:21" x14ac:dyDescent="0.5">
      <c r="B686" s="24" t="s">
        <v>529</v>
      </c>
      <c r="C686" s="17"/>
      <c r="D686" s="17"/>
      <c r="E686" s="17"/>
      <c r="F686" s="17"/>
      <c r="G686" s="17"/>
      <c r="H686" s="17"/>
      <c r="I686" s="17"/>
      <c r="J686" s="17"/>
      <c r="K686" s="17"/>
      <c r="L686" s="17"/>
      <c r="M686" s="17"/>
      <c r="N686" s="17"/>
      <c r="O686" s="17"/>
      <c r="P686" s="17"/>
      <c r="Q686" s="17"/>
      <c r="R686" s="17"/>
      <c r="S686" s="17"/>
      <c r="T686" s="17"/>
      <c r="U686" s="17"/>
    </row>
    <row r="687" spans="2:21" x14ac:dyDescent="0.5">
      <c r="B687" t="s">
        <v>271</v>
      </c>
      <c r="C687" s="17">
        <v>0.25608463245720298</v>
      </c>
      <c r="D687" s="17">
        <v>0.218752844532626</v>
      </c>
      <c r="E687" s="17">
        <v>0.29844753891259901</v>
      </c>
      <c r="F687" s="17"/>
      <c r="G687" s="17">
        <v>0.230197743995943</v>
      </c>
      <c r="H687" s="17">
        <v>0.19781909741241599</v>
      </c>
      <c r="I687" s="17">
        <v>0.34864995719568198</v>
      </c>
      <c r="J687" s="17">
        <v>0.20316158435873299</v>
      </c>
      <c r="K687" s="17">
        <v>0.236655543157749</v>
      </c>
      <c r="L687" s="17">
        <v>0.32907450386431503</v>
      </c>
      <c r="M687" s="17"/>
      <c r="N687" s="17">
        <v>0.30001907825495699</v>
      </c>
      <c r="O687" s="17">
        <v>0.25920882465387701</v>
      </c>
      <c r="P687" s="17">
        <v>0.236261236825766</v>
      </c>
      <c r="Q687" s="17">
        <v>0.263982196829252</v>
      </c>
      <c r="R687" s="17">
        <v>0.174731392565739</v>
      </c>
      <c r="S687" s="17"/>
      <c r="T687" s="17">
        <v>0.30334476286696799</v>
      </c>
      <c r="U687" s="17">
        <v>0.23535223226808799</v>
      </c>
    </row>
    <row r="688" spans="2:21" x14ac:dyDescent="0.5">
      <c r="B688" t="s">
        <v>272</v>
      </c>
      <c r="C688" s="17">
        <v>0.28886893481736697</v>
      </c>
      <c r="D688" s="17">
        <v>0.32010092168946502</v>
      </c>
      <c r="E688" s="17">
        <v>0.25373343818564398</v>
      </c>
      <c r="F688" s="17"/>
      <c r="G688" s="17">
        <v>0.25122872759404302</v>
      </c>
      <c r="H688" s="17">
        <v>0.27248369004942402</v>
      </c>
      <c r="I688" s="17">
        <v>0.241207395600882</v>
      </c>
      <c r="J688" s="17">
        <v>0.36562542100731898</v>
      </c>
      <c r="K688" s="17">
        <v>0.21364177435509399</v>
      </c>
      <c r="L688" s="17">
        <v>0.223596759370181</v>
      </c>
      <c r="M688" s="17"/>
      <c r="N688" s="17">
        <v>0.17891042410938901</v>
      </c>
      <c r="O688" s="17">
        <v>0.319427559689063</v>
      </c>
      <c r="P688" s="17">
        <v>0.30106436839227302</v>
      </c>
      <c r="Q688" s="17">
        <v>0.39410190428422598</v>
      </c>
      <c r="R688" s="17">
        <v>0.31060239338734502</v>
      </c>
      <c r="S688" s="17"/>
      <c r="T688" s="17">
        <v>0.32120176790291499</v>
      </c>
      <c r="U688" s="17">
        <v>0.27468494444397301</v>
      </c>
    </row>
    <row r="689" spans="2:21" x14ac:dyDescent="0.5">
      <c r="B689" t="s">
        <v>273</v>
      </c>
      <c r="C689" s="17">
        <v>0.330304870087755</v>
      </c>
      <c r="D689" s="17">
        <v>0.36231332114699999</v>
      </c>
      <c r="E689" s="17">
        <v>0.29460082811005101</v>
      </c>
      <c r="F689" s="17"/>
      <c r="G689" s="17">
        <v>0.35622113890229101</v>
      </c>
      <c r="H689" s="17">
        <v>0.281037427054393</v>
      </c>
      <c r="I689" s="17">
        <v>0.31983504282893499</v>
      </c>
      <c r="J689" s="17">
        <v>0.30256564102337002</v>
      </c>
      <c r="K689" s="17">
        <v>0.52008880541211</v>
      </c>
      <c r="L689" s="17">
        <v>0.26847864665510102</v>
      </c>
      <c r="M689" s="17"/>
      <c r="N689" s="17">
        <v>0.38427514571925198</v>
      </c>
      <c r="O689" s="17">
        <v>0.28484631188283399</v>
      </c>
      <c r="P689" s="17">
        <v>0.29939811765887397</v>
      </c>
      <c r="Q689" s="17">
        <v>0.282250911520881</v>
      </c>
      <c r="R689" s="17">
        <v>0.41272526288229</v>
      </c>
      <c r="S689" s="17"/>
      <c r="T689" s="17">
        <v>0.25912884862566399</v>
      </c>
      <c r="U689" s="17">
        <v>0.36152885842690302</v>
      </c>
    </row>
    <row r="690" spans="2:21" x14ac:dyDescent="0.5">
      <c r="B690" t="s">
        <v>274</v>
      </c>
      <c r="C690" s="17">
        <v>9.3618962722775104E-2</v>
      </c>
      <c r="D690" s="17">
        <v>7.6425732609141206E-2</v>
      </c>
      <c r="E690" s="17">
        <v>0.112705291199984</v>
      </c>
      <c r="F690" s="17"/>
      <c r="G690" s="17">
        <v>0.16235238950772299</v>
      </c>
      <c r="H690" s="17">
        <v>0.19792893229848599</v>
      </c>
      <c r="I690" s="17">
        <v>7.4593029442371603E-2</v>
      </c>
      <c r="J690" s="17">
        <v>9.24070328871366E-2</v>
      </c>
      <c r="K690" s="17">
        <v>2.9613877075047201E-2</v>
      </c>
      <c r="L690" s="17">
        <v>0</v>
      </c>
      <c r="M690" s="17"/>
      <c r="N690" s="17">
        <v>7.9239684099466301E-2</v>
      </c>
      <c r="O690" s="17">
        <v>0.109982189739429</v>
      </c>
      <c r="P690" s="17">
        <v>0.16327627712308801</v>
      </c>
      <c r="Q690" s="17">
        <v>3.3185850873427E-2</v>
      </c>
      <c r="R690" s="17">
        <v>5.8639465241239003E-2</v>
      </c>
      <c r="S690" s="17"/>
      <c r="T690" s="17">
        <v>0.11632462060445201</v>
      </c>
      <c r="U690" s="17">
        <v>8.3658288012855006E-2</v>
      </c>
    </row>
    <row r="691" spans="2:21" x14ac:dyDescent="0.5">
      <c r="B691" t="s">
        <v>275</v>
      </c>
      <c r="C691" s="17">
        <v>7.3599255515574601E-3</v>
      </c>
      <c r="D691" s="17">
        <v>9.4717850804796402E-3</v>
      </c>
      <c r="E691" s="17">
        <v>5.34430768865611E-3</v>
      </c>
      <c r="F691" s="17"/>
      <c r="G691" s="17">
        <v>0</v>
      </c>
      <c r="H691" s="17">
        <v>3.30255910500966E-2</v>
      </c>
      <c r="I691" s="17">
        <v>0</v>
      </c>
      <c r="J691" s="17">
        <v>7.0114632309182497E-3</v>
      </c>
      <c r="K691" s="17">
        <v>0</v>
      </c>
      <c r="L691" s="17">
        <v>0</v>
      </c>
      <c r="M691" s="17"/>
      <c r="N691" s="17">
        <v>0</v>
      </c>
      <c r="O691" s="17">
        <v>0</v>
      </c>
      <c r="P691" s="17">
        <v>0</v>
      </c>
      <c r="Q691" s="17">
        <v>2.6479136492213701E-2</v>
      </c>
      <c r="R691" s="17">
        <v>2.2041137637421899E-2</v>
      </c>
      <c r="S691" s="17"/>
      <c r="T691" s="17">
        <v>0</v>
      </c>
      <c r="U691" s="17">
        <v>1.05886284894033E-2</v>
      </c>
    </row>
    <row r="692" spans="2:21" x14ac:dyDescent="0.5">
      <c r="B692" t="s">
        <v>157</v>
      </c>
      <c r="C692" s="17">
        <v>2.37626743633421E-2</v>
      </c>
      <c r="D692" s="17">
        <v>1.2935394941288999E-2</v>
      </c>
      <c r="E692" s="17">
        <v>3.5168595903065099E-2</v>
      </c>
      <c r="F692" s="17"/>
      <c r="G692" s="17">
        <v>0</v>
      </c>
      <c r="H692" s="17">
        <v>1.7705262135183902E-2</v>
      </c>
      <c r="I692" s="17">
        <v>1.5714574932129199E-2</v>
      </c>
      <c r="J692" s="17">
        <v>2.92288574925226E-2</v>
      </c>
      <c r="K692" s="17">
        <v>0</v>
      </c>
      <c r="L692" s="17">
        <v>0.17885009011040301</v>
      </c>
      <c r="M692" s="17"/>
      <c r="N692" s="17">
        <v>5.7555667816936197E-2</v>
      </c>
      <c r="O692" s="17">
        <v>2.6535114034796799E-2</v>
      </c>
      <c r="P692" s="17">
        <v>0</v>
      </c>
      <c r="Q692" s="17">
        <v>0</v>
      </c>
      <c r="R692" s="17">
        <v>2.1260348285965298E-2</v>
      </c>
      <c r="S692" s="17"/>
      <c r="T692" s="17">
        <v>0</v>
      </c>
      <c r="U692" s="17">
        <v>3.4187048358777603E-2</v>
      </c>
    </row>
    <row r="693" spans="2:21" x14ac:dyDescent="0.5">
      <c r="B693" t="s">
        <v>276</v>
      </c>
      <c r="C693" s="17">
        <v>0.54495356727457001</v>
      </c>
      <c r="D693" s="17">
        <v>0.53885376622209002</v>
      </c>
      <c r="E693" s="17">
        <v>0.55218097709824299</v>
      </c>
      <c r="F693" s="17"/>
      <c r="G693" s="17">
        <v>0.48142647158998603</v>
      </c>
      <c r="H693" s="17">
        <v>0.47030278746184101</v>
      </c>
      <c r="I693" s="17">
        <v>0.58985735279656404</v>
      </c>
      <c r="J693" s="17">
        <v>0.56878700536605298</v>
      </c>
      <c r="K693" s="17">
        <v>0.45029731751284302</v>
      </c>
      <c r="L693" s="17">
        <v>0.552671263234496</v>
      </c>
      <c r="M693" s="17"/>
      <c r="N693" s="17">
        <v>0.47892950236434501</v>
      </c>
      <c r="O693" s="17">
        <v>0.57863638434293996</v>
      </c>
      <c r="P693" s="17">
        <v>0.53732560521803896</v>
      </c>
      <c r="Q693" s="17">
        <v>0.65808410111347804</v>
      </c>
      <c r="R693" s="17">
        <v>0.48533378595308402</v>
      </c>
      <c r="S693" s="17"/>
      <c r="T693" s="17">
        <v>0.62454653076988298</v>
      </c>
      <c r="U693" s="17">
        <v>0.51003717671206095</v>
      </c>
    </row>
    <row r="694" spans="2:21" x14ac:dyDescent="0.5">
      <c r="B694" t="s">
        <v>277</v>
      </c>
      <c r="C694" s="17">
        <v>0.100978888274333</v>
      </c>
      <c r="D694" s="17">
        <v>8.5897517689620798E-2</v>
      </c>
      <c r="E694" s="17">
        <v>0.11804959888864</v>
      </c>
      <c r="F694" s="17"/>
      <c r="G694" s="17">
        <v>0.16235238950772299</v>
      </c>
      <c r="H694" s="17">
        <v>0.23095452334858199</v>
      </c>
      <c r="I694" s="17">
        <v>7.4593029442371603E-2</v>
      </c>
      <c r="J694" s="17">
        <v>9.9418496118054894E-2</v>
      </c>
      <c r="K694" s="17">
        <v>2.9613877075047201E-2</v>
      </c>
      <c r="L694" s="17">
        <v>0</v>
      </c>
      <c r="M694" s="17"/>
      <c r="N694" s="17">
        <v>7.9239684099466301E-2</v>
      </c>
      <c r="O694" s="17">
        <v>0.109982189739429</v>
      </c>
      <c r="P694" s="17">
        <v>0.16327627712308801</v>
      </c>
      <c r="Q694" s="17">
        <v>5.9664987365640701E-2</v>
      </c>
      <c r="R694" s="17">
        <v>8.0680602878660898E-2</v>
      </c>
      <c r="S694" s="17"/>
      <c r="T694" s="17">
        <v>0.11632462060445201</v>
      </c>
      <c r="U694" s="17">
        <v>9.4246916502258304E-2</v>
      </c>
    </row>
    <row r="695" spans="2:21" x14ac:dyDescent="0.5">
      <c r="B695" t="s">
        <v>88</v>
      </c>
      <c r="C695" s="17">
        <v>0.44397467900023802</v>
      </c>
      <c r="D695" s="17">
        <v>0.45295624853247002</v>
      </c>
      <c r="E695" s="17">
        <v>0.43413137820960301</v>
      </c>
      <c r="F695" s="17"/>
      <c r="G695" s="17">
        <v>0.31907408208226401</v>
      </c>
      <c r="H695" s="17">
        <v>0.23934826411325799</v>
      </c>
      <c r="I695" s="17">
        <v>0.51526432335419203</v>
      </c>
      <c r="J695" s="17">
        <v>0.469368509247998</v>
      </c>
      <c r="K695" s="17">
        <v>0.42068344043779599</v>
      </c>
      <c r="L695" s="17">
        <v>0.552671263234496</v>
      </c>
      <c r="M695" s="17"/>
      <c r="N695" s="17">
        <v>0.39968981826487898</v>
      </c>
      <c r="O695" s="17">
        <v>0.46865419460351099</v>
      </c>
      <c r="P695" s="17">
        <v>0.37404932809495101</v>
      </c>
      <c r="Q695" s="17">
        <v>0.59841911374783696</v>
      </c>
      <c r="R695" s="17">
        <v>0.404653183074423</v>
      </c>
      <c r="S695" s="17"/>
      <c r="T695" s="17">
        <v>0.50822191016543095</v>
      </c>
      <c r="U695" s="17">
        <v>0.41579026020980298</v>
      </c>
    </row>
    <row r="696" spans="2:21" x14ac:dyDescent="0.5">
      <c r="C696" s="17"/>
      <c r="D696" s="17"/>
      <c r="E696" s="17"/>
      <c r="F696" s="17"/>
      <c r="G696" s="17"/>
      <c r="H696" s="17"/>
      <c r="I696" s="17"/>
      <c r="J696" s="17"/>
      <c r="K696" s="17"/>
      <c r="L696" s="17"/>
      <c r="M696" s="17"/>
      <c r="N696" s="17"/>
      <c r="O696" s="17"/>
      <c r="P696" s="17"/>
      <c r="Q696" s="17"/>
      <c r="R696" s="17"/>
      <c r="S696" s="17"/>
      <c r="T696" s="17"/>
      <c r="U696" s="17"/>
    </row>
    <row r="697" spans="2:21" x14ac:dyDescent="0.5">
      <c r="B697" s="6" t="s">
        <v>287</v>
      </c>
      <c r="C697" s="17"/>
      <c r="D697" s="17"/>
      <c r="E697" s="17"/>
      <c r="F697" s="17"/>
      <c r="G697" s="17"/>
      <c r="H697" s="17"/>
      <c r="I697" s="17"/>
      <c r="J697" s="17"/>
      <c r="K697" s="17"/>
      <c r="L697" s="17"/>
      <c r="M697" s="17"/>
      <c r="N697" s="17"/>
      <c r="O697" s="17"/>
      <c r="P697" s="17"/>
      <c r="Q697" s="17"/>
      <c r="R697" s="17"/>
      <c r="S697" s="17"/>
      <c r="T697" s="17"/>
      <c r="U697" s="17"/>
    </row>
    <row r="698" spans="2:21" x14ac:dyDescent="0.5">
      <c r="B698" s="24" t="s">
        <v>529</v>
      </c>
      <c r="C698" s="17"/>
      <c r="D698" s="17"/>
      <c r="E698" s="17"/>
      <c r="F698" s="17"/>
      <c r="G698" s="17"/>
      <c r="H698" s="17"/>
      <c r="I698" s="17"/>
      <c r="J698" s="17"/>
      <c r="K698" s="17"/>
      <c r="L698" s="17"/>
      <c r="M698" s="17"/>
      <c r="N698" s="17"/>
      <c r="O698" s="17"/>
      <c r="P698" s="17"/>
      <c r="Q698" s="17"/>
      <c r="R698" s="17"/>
      <c r="S698" s="17"/>
      <c r="T698" s="17"/>
      <c r="U698" s="17"/>
    </row>
    <row r="699" spans="2:21" x14ac:dyDescent="0.5">
      <c r="B699" t="s">
        <v>271</v>
      </c>
      <c r="C699" s="17">
        <v>0.31325378663429598</v>
      </c>
      <c r="D699" s="17">
        <v>0.235763623994242</v>
      </c>
      <c r="E699" s="17">
        <v>0.39738141096419799</v>
      </c>
      <c r="F699" s="17"/>
      <c r="G699" s="17">
        <v>0.32470477901544498</v>
      </c>
      <c r="H699" s="17">
        <v>0.190806825471842</v>
      </c>
      <c r="I699" s="17">
        <v>0.37200726323869598</v>
      </c>
      <c r="J699" s="17">
        <v>0.33239645664213002</v>
      </c>
      <c r="K699" s="17">
        <v>0.197623881722995</v>
      </c>
      <c r="L699" s="17">
        <v>0.48438947326467302</v>
      </c>
      <c r="M699" s="17"/>
      <c r="N699" s="17">
        <v>0.25990065684715902</v>
      </c>
      <c r="O699" s="17">
        <v>0.329579961000113</v>
      </c>
      <c r="P699" s="17">
        <v>0.352262835828212</v>
      </c>
      <c r="Q699" s="17">
        <v>0.39709704949552799</v>
      </c>
      <c r="R699" s="17">
        <v>0.20993614508385999</v>
      </c>
      <c r="S699" s="17"/>
      <c r="T699" s="17">
        <v>0.30004591478315301</v>
      </c>
      <c r="U699" s="17">
        <v>0.31904790701632302</v>
      </c>
    </row>
    <row r="700" spans="2:21" x14ac:dyDescent="0.5">
      <c r="B700" t="s">
        <v>272</v>
      </c>
      <c r="C700" s="17">
        <v>0.36672769908073799</v>
      </c>
      <c r="D700" s="17">
        <v>0.40657570048000402</v>
      </c>
      <c r="E700" s="17">
        <v>0.324202683953694</v>
      </c>
      <c r="F700" s="17"/>
      <c r="G700" s="17">
        <v>0.60744986649633403</v>
      </c>
      <c r="H700" s="17">
        <v>0.419605499028744</v>
      </c>
      <c r="I700" s="17">
        <v>0.32791062738002302</v>
      </c>
      <c r="J700" s="17">
        <v>0.38165127762891399</v>
      </c>
      <c r="K700" s="17">
        <v>0.29850113013629298</v>
      </c>
      <c r="L700" s="17">
        <v>0.40068329578633</v>
      </c>
      <c r="M700" s="17"/>
      <c r="N700" s="17">
        <v>0.339397639469186</v>
      </c>
      <c r="O700" s="17">
        <v>0.44884109713030901</v>
      </c>
      <c r="P700" s="17">
        <v>0.31044426395105001</v>
      </c>
      <c r="Q700" s="17">
        <v>0.35147186768987798</v>
      </c>
      <c r="R700" s="17">
        <v>0.419414432309964</v>
      </c>
      <c r="S700" s="17"/>
      <c r="T700" s="17">
        <v>0.389692080675204</v>
      </c>
      <c r="U700" s="17">
        <v>0.35665352566682701</v>
      </c>
    </row>
    <row r="701" spans="2:21" x14ac:dyDescent="0.5">
      <c r="B701" t="s">
        <v>273</v>
      </c>
      <c r="C701" s="17">
        <v>0.23670400005824599</v>
      </c>
      <c r="D701" s="17">
        <v>0.27199205589430298</v>
      </c>
      <c r="E701" s="17">
        <v>0.20500663235498401</v>
      </c>
      <c r="F701" s="17"/>
      <c r="G701" s="17">
        <v>6.7845354488220502E-2</v>
      </c>
      <c r="H701" s="17">
        <v>0.226768035401198</v>
      </c>
      <c r="I701" s="17">
        <v>0.194352415489457</v>
      </c>
      <c r="J701" s="17">
        <v>0.24717183410399801</v>
      </c>
      <c r="K701" s="17">
        <v>0.39610017090358601</v>
      </c>
      <c r="L701" s="17">
        <v>0.114927230948997</v>
      </c>
      <c r="M701" s="17"/>
      <c r="N701" s="17">
        <v>0.31346739492575498</v>
      </c>
      <c r="O701" s="17">
        <v>0.16459319488667601</v>
      </c>
      <c r="P701" s="17">
        <v>0.20730273619603901</v>
      </c>
      <c r="Q701" s="17">
        <v>0.200256640876051</v>
      </c>
      <c r="R701" s="17">
        <v>0.29141087830280099</v>
      </c>
      <c r="S701" s="17"/>
      <c r="T701" s="17">
        <v>0.24433047710665701</v>
      </c>
      <c r="U701" s="17">
        <v>0.23335836447007</v>
      </c>
    </row>
    <row r="702" spans="2:21" x14ac:dyDescent="0.5">
      <c r="B702" t="s">
        <v>274</v>
      </c>
      <c r="C702" s="17">
        <v>4.26460675378353E-2</v>
      </c>
      <c r="D702" s="17">
        <v>5.2004574113426801E-2</v>
      </c>
      <c r="E702" s="17">
        <v>3.3888921490767998E-2</v>
      </c>
      <c r="F702" s="17"/>
      <c r="G702" s="17">
        <v>0</v>
      </c>
      <c r="H702" s="17">
        <v>0.119775163504432</v>
      </c>
      <c r="I702" s="17">
        <v>3.5243231297274601E-2</v>
      </c>
      <c r="J702" s="17">
        <v>2.9518913106823402E-2</v>
      </c>
      <c r="K702" s="17">
        <v>2.9613877075047201E-2</v>
      </c>
      <c r="L702" s="17">
        <v>0</v>
      </c>
      <c r="M702" s="17"/>
      <c r="N702" s="17">
        <v>5.1661158176558301E-2</v>
      </c>
      <c r="O702" s="17">
        <v>3.4082680127968099E-2</v>
      </c>
      <c r="P702" s="17">
        <v>5.5652917680449297E-2</v>
      </c>
      <c r="Q702" s="17">
        <v>2.6479136492213701E-2</v>
      </c>
      <c r="R702" s="17">
        <v>3.6082651004003298E-2</v>
      </c>
      <c r="S702" s="17"/>
      <c r="T702" s="17">
        <v>4.9048361102863702E-2</v>
      </c>
      <c r="U702" s="17">
        <v>3.9837465209244499E-2</v>
      </c>
    </row>
    <row r="703" spans="2:21" x14ac:dyDescent="0.5">
      <c r="B703" t="s">
        <v>275</v>
      </c>
      <c r="C703" s="17">
        <v>1.39942354343049E-2</v>
      </c>
      <c r="D703" s="17">
        <v>1.2197386549224001E-2</v>
      </c>
      <c r="E703" s="17">
        <v>1.6062326713471398E-2</v>
      </c>
      <c r="F703" s="17"/>
      <c r="G703" s="17">
        <v>0</v>
      </c>
      <c r="H703" s="17">
        <v>4.3044476593783999E-2</v>
      </c>
      <c r="I703" s="17">
        <v>1.9528656365145398E-2</v>
      </c>
      <c r="J703" s="17">
        <v>4.6307592590674601E-3</v>
      </c>
      <c r="K703" s="17">
        <v>0</v>
      </c>
      <c r="L703" s="17">
        <v>0</v>
      </c>
      <c r="M703" s="17"/>
      <c r="N703" s="17">
        <v>0</v>
      </c>
      <c r="O703" s="17">
        <v>0</v>
      </c>
      <c r="P703" s="17">
        <v>4.7178769402792198E-2</v>
      </c>
      <c r="Q703" s="17">
        <v>0</v>
      </c>
      <c r="R703" s="17">
        <v>2.8598703332976601E-2</v>
      </c>
      <c r="S703" s="17"/>
      <c r="T703" s="17">
        <v>1.1188197679149799E-2</v>
      </c>
      <c r="U703" s="17">
        <v>1.5225207443506601E-2</v>
      </c>
    </row>
    <row r="704" spans="2:21" x14ac:dyDescent="0.5">
      <c r="B704" t="s">
        <v>157</v>
      </c>
      <c r="C704" s="17">
        <v>2.6674211254579298E-2</v>
      </c>
      <c r="D704" s="17">
        <v>2.1466658968801001E-2</v>
      </c>
      <c r="E704" s="17">
        <v>2.3458024522884501E-2</v>
      </c>
      <c r="F704" s="17"/>
      <c r="G704" s="17">
        <v>0</v>
      </c>
      <c r="H704" s="17">
        <v>0</v>
      </c>
      <c r="I704" s="17">
        <v>5.09578062294039E-2</v>
      </c>
      <c r="J704" s="17">
        <v>4.6307592590674601E-3</v>
      </c>
      <c r="K704" s="17">
        <v>7.8160940162079501E-2</v>
      </c>
      <c r="L704" s="17">
        <v>0</v>
      </c>
      <c r="M704" s="17"/>
      <c r="N704" s="17">
        <v>3.5573150581342097E-2</v>
      </c>
      <c r="O704" s="17">
        <v>2.2903066854933301E-2</v>
      </c>
      <c r="P704" s="17">
        <v>2.7158476941457801E-2</v>
      </c>
      <c r="Q704" s="17">
        <v>2.4695305446328999E-2</v>
      </c>
      <c r="R704" s="17">
        <v>1.45571899663952E-2</v>
      </c>
      <c r="S704" s="17"/>
      <c r="T704" s="17">
        <v>5.6949686529726203E-3</v>
      </c>
      <c r="U704" s="17">
        <v>3.5877530194028999E-2</v>
      </c>
    </row>
    <row r="705" spans="2:21" x14ac:dyDescent="0.5">
      <c r="B705" t="s">
        <v>276</v>
      </c>
      <c r="C705" s="17">
        <v>0.67998148571503403</v>
      </c>
      <c r="D705" s="17">
        <v>0.64233932447424502</v>
      </c>
      <c r="E705" s="17">
        <v>0.72158409491789199</v>
      </c>
      <c r="F705" s="17"/>
      <c r="G705" s="17">
        <v>0.93215464551177996</v>
      </c>
      <c r="H705" s="17">
        <v>0.61041232450058602</v>
      </c>
      <c r="I705" s="17">
        <v>0.69991789061871901</v>
      </c>
      <c r="J705" s="17">
        <v>0.71404773427104395</v>
      </c>
      <c r="K705" s="17">
        <v>0.49612501185928698</v>
      </c>
      <c r="L705" s="17">
        <v>0.88507276905100296</v>
      </c>
      <c r="M705" s="17"/>
      <c r="N705" s="17">
        <v>0.59929829631634501</v>
      </c>
      <c r="O705" s="17">
        <v>0.77842105813042195</v>
      </c>
      <c r="P705" s="17">
        <v>0.66270709977926201</v>
      </c>
      <c r="Q705" s="17">
        <v>0.74856891718540597</v>
      </c>
      <c r="R705" s="17">
        <v>0.62935057739382405</v>
      </c>
      <c r="S705" s="17"/>
      <c r="T705" s="17">
        <v>0.68973799545835701</v>
      </c>
      <c r="U705" s="17">
        <v>0.67570143268314997</v>
      </c>
    </row>
    <row r="706" spans="2:21" x14ac:dyDescent="0.5">
      <c r="B706" t="s">
        <v>277</v>
      </c>
      <c r="C706" s="17">
        <v>5.6640302972140198E-2</v>
      </c>
      <c r="D706" s="17">
        <v>6.4201960662650798E-2</v>
      </c>
      <c r="E706" s="17">
        <v>4.9951248204239497E-2</v>
      </c>
      <c r="F706" s="17"/>
      <c r="G706" s="17">
        <v>0</v>
      </c>
      <c r="H706" s="17">
        <v>0.16281964009821601</v>
      </c>
      <c r="I706" s="17">
        <v>5.4771887662419999E-2</v>
      </c>
      <c r="J706" s="17">
        <v>3.41496723658909E-2</v>
      </c>
      <c r="K706" s="17">
        <v>2.9613877075047201E-2</v>
      </c>
      <c r="L706" s="17">
        <v>0</v>
      </c>
      <c r="M706" s="17"/>
      <c r="N706" s="17">
        <v>5.1661158176558301E-2</v>
      </c>
      <c r="O706" s="17">
        <v>3.4082680127968099E-2</v>
      </c>
      <c r="P706" s="17">
        <v>0.102831687083241</v>
      </c>
      <c r="Q706" s="17">
        <v>2.6479136492213701E-2</v>
      </c>
      <c r="R706" s="17">
        <v>6.4681354336979899E-2</v>
      </c>
      <c r="S706" s="17"/>
      <c r="T706" s="17">
        <v>6.0236558782013498E-2</v>
      </c>
      <c r="U706" s="17">
        <v>5.50626726527512E-2</v>
      </c>
    </row>
    <row r="707" spans="2:21" x14ac:dyDescent="0.5">
      <c r="B707" t="s">
        <v>88</v>
      </c>
      <c r="C707" s="17">
        <v>0.62334118274289396</v>
      </c>
      <c r="D707" s="17">
        <v>0.57813736381159497</v>
      </c>
      <c r="E707" s="17">
        <v>0.67163284671365298</v>
      </c>
      <c r="F707" s="17"/>
      <c r="G707" s="17">
        <v>0.93215464551177996</v>
      </c>
      <c r="H707" s="17">
        <v>0.44759268440236999</v>
      </c>
      <c r="I707" s="17">
        <v>0.64514600295629898</v>
      </c>
      <c r="J707" s="17">
        <v>0.67989806190515301</v>
      </c>
      <c r="K707" s="17">
        <v>0.46651113478424</v>
      </c>
      <c r="L707" s="17">
        <v>0.88507276905100296</v>
      </c>
      <c r="M707" s="17"/>
      <c r="N707" s="17">
        <v>0.54763713813978598</v>
      </c>
      <c r="O707" s="17">
        <v>0.74433837800245395</v>
      </c>
      <c r="P707" s="17">
        <v>0.55987541269602104</v>
      </c>
      <c r="Q707" s="17">
        <v>0.72208978069319296</v>
      </c>
      <c r="R707" s="17">
        <v>0.56466922305684397</v>
      </c>
      <c r="S707" s="17"/>
      <c r="T707" s="17">
        <v>0.62950143667634295</v>
      </c>
      <c r="U707" s="17">
        <v>0.62063876003039897</v>
      </c>
    </row>
    <row r="708" spans="2:21" x14ac:dyDescent="0.5">
      <c r="C708" s="17"/>
      <c r="D708" s="17"/>
      <c r="E708" s="17"/>
      <c r="F708" s="17"/>
      <c r="G708" s="17"/>
      <c r="H708" s="17"/>
      <c r="I708" s="17"/>
      <c r="J708" s="17"/>
      <c r="K708" s="17"/>
      <c r="L708" s="17"/>
      <c r="M708" s="17"/>
      <c r="N708" s="17"/>
      <c r="O708" s="17"/>
      <c r="P708" s="17"/>
      <c r="Q708" s="17"/>
      <c r="R708" s="17"/>
      <c r="S708" s="17"/>
      <c r="T708" s="17"/>
      <c r="U708" s="17"/>
    </row>
    <row r="709" spans="2:21" x14ac:dyDescent="0.5">
      <c r="B709" s="6" t="s">
        <v>295</v>
      </c>
      <c r="C709" s="17"/>
      <c r="D709" s="17"/>
      <c r="E709" s="17"/>
      <c r="F709" s="17"/>
      <c r="G709" s="17"/>
      <c r="H709" s="17"/>
      <c r="I709" s="17"/>
      <c r="J709" s="17"/>
      <c r="K709" s="17"/>
      <c r="L709" s="17"/>
      <c r="M709" s="17"/>
      <c r="N709" s="17"/>
      <c r="O709" s="17"/>
      <c r="P709" s="17"/>
      <c r="Q709" s="17"/>
      <c r="R709" s="17"/>
      <c r="S709" s="17"/>
      <c r="T709" s="17"/>
      <c r="U709" s="17"/>
    </row>
    <row r="710" spans="2:21" x14ac:dyDescent="0.5">
      <c r="B710" s="24" t="s">
        <v>46</v>
      </c>
      <c r="C710" s="17"/>
      <c r="D710" s="17"/>
      <c r="E710" s="17"/>
      <c r="F710" s="17"/>
      <c r="G710" s="17"/>
      <c r="H710" s="17"/>
      <c r="I710" s="17"/>
      <c r="J710" s="17"/>
      <c r="K710" s="17"/>
      <c r="L710" s="17"/>
      <c r="M710" s="17"/>
      <c r="N710" s="17"/>
      <c r="O710" s="17"/>
      <c r="P710" s="17"/>
      <c r="Q710" s="17"/>
      <c r="R710" s="17"/>
      <c r="S710" s="17"/>
      <c r="T710" s="17"/>
      <c r="U710" s="17"/>
    </row>
    <row r="711" spans="2:21" x14ac:dyDescent="0.5">
      <c r="B711" t="s">
        <v>271</v>
      </c>
      <c r="C711" s="17">
        <v>0.46088032672451101</v>
      </c>
      <c r="D711" s="17">
        <v>0.46377830965453498</v>
      </c>
      <c r="E711" s="17">
        <v>0.45804511188613301</v>
      </c>
      <c r="F711" s="17"/>
      <c r="G711" s="17">
        <v>0.38498209246250098</v>
      </c>
      <c r="H711" s="17">
        <v>0.449181050429659</v>
      </c>
      <c r="I711" s="17">
        <v>0.51574711408696405</v>
      </c>
      <c r="J711" s="17">
        <v>0.488357355617828</v>
      </c>
      <c r="K711" s="17">
        <v>0.53564797584243895</v>
      </c>
      <c r="L711" s="17">
        <v>0.39352926573459301</v>
      </c>
      <c r="M711" s="17"/>
      <c r="N711" s="17">
        <v>0.46195227040930398</v>
      </c>
      <c r="O711" s="17">
        <v>0.437074653133388</v>
      </c>
      <c r="P711" s="17">
        <v>0.47299721527474198</v>
      </c>
      <c r="Q711" s="17">
        <v>0.49649375471969698</v>
      </c>
      <c r="R711" s="17">
        <v>0.403327410206617</v>
      </c>
      <c r="S711" s="17"/>
      <c r="T711" s="17">
        <v>0.408128153330026</v>
      </c>
      <c r="U711" s="17">
        <v>0.47416703373908198</v>
      </c>
    </row>
    <row r="712" spans="2:21" x14ac:dyDescent="0.5">
      <c r="B712" t="s">
        <v>272</v>
      </c>
      <c r="C712" s="17">
        <v>0.45158858063718899</v>
      </c>
      <c r="D712" s="17">
        <v>0.45393708170422498</v>
      </c>
      <c r="E712" s="17">
        <v>0.44885546554279998</v>
      </c>
      <c r="F712" s="17"/>
      <c r="G712" s="17">
        <v>0.52639191788310802</v>
      </c>
      <c r="H712" s="17">
        <v>0.432522105042428</v>
      </c>
      <c r="I712" s="17">
        <v>0.42413145154448001</v>
      </c>
      <c r="J712" s="17">
        <v>0.44518678652746102</v>
      </c>
      <c r="K712" s="17">
        <v>0.37333477594095599</v>
      </c>
      <c r="L712" s="17">
        <v>0.50622594150736799</v>
      </c>
      <c r="M712" s="17"/>
      <c r="N712" s="17">
        <v>0.43239142708047201</v>
      </c>
      <c r="O712" s="17">
        <v>0.46658226244651502</v>
      </c>
      <c r="P712" s="17">
        <v>0.43316893414951302</v>
      </c>
      <c r="Q712" s="17">
        <v>0.42724022692994501</v>
      </c>
      <c r="R712" s="17">
        <v>0.55727627086984</v>
      </c>
      <c r="S712" s="17"/>
      <c r="T712" s="17">
        <v>0.50981706292617401</v>
      </c>
      <c r="U712" s="17">
        <v>0.43692255392599799</v>
      </c>
    </row>
    <row r="713" spans="2:21" x14ac:dyDescent="0.5">
      <c r="B713" t="s">
        <v>293</v>
      </c>
      <c r="C713" s="17">
        <v>6.2863484467518299E-2</v>
      </c>
      <c r="D713" s="17">
        <v>7.0908951255105906E-2</v>
      </c>
      <c r="E713" s="17">
        <v>5.5867084737945202E-2</v>
      </c>
      <c r="F713" s="17"/>
      <c r="G713" s="17">
        <v>7.9739929708432106E-2</v>
      </c>
      <c r="H713" s="17">
        <v>9.8777310324956402E-2</v>
      </c>
      <c r="I713" s="17">
        <v>4.85233917990186E-2</v>
      </c>
      <c r="J713" s="17">
        <v>4.3767754081782399E-2</v>
      </c>
      <c r="K713" s="17">
        <v>6.9369211722288507E-2</v>
      </c>
      <c r="L713" s="17">
        <v>5.8279629656974599E-2</v>
      </c>
      <c r="M713" s="17"/>
      <c r="N713" s="17">
        <v>6.0093843845390599E-2</v>
      </c>
      <c r="O713" s="17">
        <v>7.8321173956575701E-2</v>
      </c>
      <c r="P713" s="17">
        <v>7.4977450884030003E-2</v>
      </c>
      <c r="Q713" s="17">
        <v>5.9494317504613099E-2</v>
      </c>
      <c r="R713" s="17">
        <v>2.7007967354638601E-2</v>
      </c>
      <c r="S713" s="17"/>
      <c r="T713" s="17">
        <v>6.3280853127424694E-2</v>
      </c>
      <c r="U713" s="17">
        <v>6.2758361687841102E-2</v>
      </c>
    </row>
    <row r="714" spans="2:21" x14ac:dyDescent="0.5">
      <c r="B714" t="s">
        <v>274</v>
      </c>
      <c r="C714" s="17">
        <v>7.3685093526695304E-3</v>
      </c>
      <c r="D714" s="17">
        <v>3.27772704743438E-3</v>
      </c>
      <c r="E714" s="17">
        <v>1.12337316065181E-2</v>
      </c>
      <c r="F714" s="17"/>
      <c r="G714" s="17">
        <v>0</v>
      </c>
      <c r="H714" s="17">
        <v>1.9519534202957E-2</v>
      </c>
      <c r="I714" s="17">
        <v>5.5680575580714098E-3</v>
      </c>
      <c r="J714" s="17">
        <v>0</v>
      </c>
      <c r="K714" s="17">
        <v>0</v>
      </c>
      <c r="L714" s="17">
        <v>1.4702833236672199E-2</v>
      </c>
      <c r="M714" s="17"/>
      <c r="N714" s="17">
        <v>1.53003830901117E-2</v>
      </c>
      <c r="O714" s="17">
        <v>4.2722001455677101E-3</v>
      </c>
      <c r="P714" s="17">
        <v>1.22969751315912E-2</v>
      </c>
      <c r="Q714" s="17">
        <v>0</v>
      </c>
      <c r="R714" s="17">
        <v>0</v>
      </c>
      <c r="S714" s="17"/>
      <c r="T714" s="17">
        <v>1.11267732104881E-2</v>
      </c>
      <c r="U714" s="17">
        <v>6.4219142164109897E-3</v>
      </c>
    </row>
    <row r="715" spans="2:21" x14ac:dyDescent="0.5">
      <c r="B715" t="s">
        <v>275</v>
      </c>
      <c r="C715" s="17">
        <v>4.36211803749107E-3</v>
      </c>
      <c r="D715" s="17">
        <v>4.3155061280654196E-3</v>
      </c>
      <c r="E715" s="17">
        <v>4.4396444695745099E-3</v>
      </c>
      <c r="F715" s="17"/>
      <c r="G715" s="17">
        <v>0</v>
      </c>
      <c r="H715" s="17">
        <v>0</v>
      </c>
      <c r="I715" s="17">
        <v>6.0299850114662297E-3</v>
      </c>
      <c r="J715" s="17">
        <v>1.2089919537212499E-2</v>
      </c>
      <c r="K715" s="17">
        <v>0</v>
      </c>
      <c r="L715" s="17">
        <v>4.2075586236234499E-3</v>
      </c>
      <c r="M715" s="17"/>
      <c r="N715" s="17">
        <v>1.16267119306414E-2</v>
      </c>
      <c r="O715" s="17">
        <v>3.26497777087867E-3</v>
      </c>
      <c r="P715" s="17">
        <v>0</v>
      </c>
      <c r="Q715" s="17">
        <v>0</v>
      </c>
      <c r="R715" s="17">
        <v>5.6147176192000298E-3</v>
      </c>
      <c r="S715" s="17"/>
      <c r="T715" s="17">
        <v>7.6471574058864797E-3</v>
      </c>
      <c r="U715" s="17">
        <v>3.5347141067979598E-3</v>
      </c>
    </row>
    <row r="716" spans="2:21" x14ac:dyDescent="0.5">
      <c r="B716" t="s">
        <v>219</v>
      </c>
      <c r="C716" s="17">
        <v>1.29369807806211E-2</v>
      </c>
      <c r="D716" s="17">
        <v>3.78242421063357E-3</v>
      </c>
      <c r="E716" s="17">
        <v>2.1558961757029899E-2</v>
      </c>
      <c r="F716" s="17"/>
      <c r="G716" s="17">
        <v>8.8860599459592796E-3</v>
      </c>
      <c r="H716" s="17">
        <v>0</v>
      </c>
      <c r="I716" s="17">
        <v>0</v>
      </c>
      <c r="J716" s="17">
        <v>1.0598184235715799E-2</v>
      </c>
      <c r="K716" s="17">
        <v>2.1648036494316E-2</v>
      </c>
      <c r="L716" s="17">
        <v>2.3054771240768102E-2</v>
      </c>
      <c r="M716" s="17"/>
      <c r="N716" s="17">
        <v>1.86353636440806E-2</v>
      </c>
      <c r="O716" s="17">
        <v>1.04847325470753E-2</v>
      </c>
      <c r="P716" s="17">
        <v>6.5594245601239996E-3</v>
      </c>
      <c r="Q716" s="17">
        <v>1.67717008457446E-2</v>
      </c>
      <c r="R716" s="17">
        <v>6.7736339497043198E-3</v>
      </c>
      <c r="S716" s="17"/>
      <c r="T716" s="17">
        <v>0</v>
      </c>
      <c r="U716" s="17">
        <v>1.61954223238698E-2</v>
      </c>
    </row>
    <row r="717" spans="2:21" x14ac:dyDescent="0.5">
      <c r="B717" t="s">
        <v>276</v>
      </c>
      <c r="C717" s="17">
        <v>0.91246890736170005</v>
      </c>
      <c r="D717" s="17">
        <v>0.91771539135876101</v>
      </c>
      <c r="E717" s="17">
        <v>0.90690057742893204</v>
      </c>
      <c r="F717" s="17"/>
      <c r="G717" s="17">
        <v>0.91137401034560905</v>
      </c>
      <c r="H717" s="17">
        <v>0.881703155472087</v>
      </c>
      <c r="I717" s="17">
        <v>0.93987856563144401</v>
      </c>
      <c r="J717" s="17">
        <v>0.93354414214528902</v>
      </c>
      <c r="K717" s="17">
        <v>0.90898275178339505</v>
      </c>
      <c r="L717" s="17">
        <v>0.89975520724196101</v>
      </c>
      <c r="M717" s="17"/>
      <c r="N717" s="17">
        <v>0.89434369748977605</v>
      </c>
      <c r="O717" s="17">
        <v>0.90365691557990302</v>
      </c>
      <c r="P717" s="17">
        <v>0.906166149424255</v>
      </c>
      <c r="Q717" s="17">
        <v>0.92373398164964204</v>
      </c>
      <c r="R717" s="17">
        <v>0.96060368107645699</v>
      </c>
      <c r="S717" s="17"/>
      <c r="T717" s="17">
        <v>0.91794521625620096</v>
      </c>
      <c r="U717" s="17">
        <v>0.91108958766507997</v>
      </c>
    </row>
    <row r="718" spans="2:21" x14ac:dyDescent="0.5">
      <c r="B718" t="s">
        <v>277</v>
      </c>
      <c r="C718" s="17">
        <v>1.17306273901606E-2</v>
      </c>
      <c r="D718" s="17">
        <v>7.5932331754998E-3</v>
      </c>
      <c r="E718" s="17">
        <v>1.5673376076092701E-2</v>
      </c>
      <c r="F718" s="17"/>
      <c r="G718" s="17">
        <v>0</v>
      </c>
      <c r="H718" s="17">
        <v>1.9519534202957E-2</v>
      </c>
      <c r="I718" s="17">
        <v>1.15980425695376E-2</v>
      </c>
      <c r="J718" s="17">
        <v>1.2089919537212499E-2</v>
      </c>
      <c r="K718" s="17">
        <v>0</v>
      </c>
      <c r="L718" s="17">
        <v>1.8910391860295701E-2</v>
      </c>
      <c r="M718" s="17"/>
      <c r="N718" s="17">
        <v>2.6927095020753099E-2</v>
      </c>
      <c r="O718" s="17">
        <v>7.5371779164463797E-3</v>
      </c>
      <c r="P718" s="17">
        <v>1.22969751315912E-2</v>
      </c>
      <c r="Q718" s="17">
        <v>0</v>
      </c>
      <c r="R718" s="17">
        <v>5.6147176192000298E-3</v>
      </c>
      <c r="S718" s="17"/>
      <c r="T718" s="17">
        <v>1.8773930616374598E-2</v>
      </c>
      <c r="U718" s="17">
        <v>9.9566283232089495E-3</v>
      </c>
    </row>
    <row r="719" spans="2:21" x14ac:dyDescent="0.5">
      <c r="B719" t="s">
        <v>88</v>
      </c>
      <c r="C719" s="17">
        <v>0.90073827997153899</v>
      </c>
      <c r="D719" s="17">
        <v>0.91012215818326103</v>
      </c>
      <c r="E719" s="17">
        <v>0.89122720135283995</v>
      </c>
      <c r="F719" s="17"/>
      <c r="G719" s="17">
        <v>0.91137401034560905</v>
      </c>
      <c r="H719" s="17">
        <v>0.86218362126912995</v>
      </c>
      <c r="I719" s="17">
        <v>0.928280523061906</v>
      </c>
      <c r="J719" s="17">
        <v>0.92145422260807697</v>
      </c>
      <c r="K719" s="17">
        <v>0.90898275178339505</v>
      </c>
      <c r="L719" s="17">
        <v>0.88084481538166604</v>
      </c>
      <c r="M719" s="17"/>
      <c r="N719" s="17">
        <v>0.86741660246902297</v>
      </c>
      <c r="O719" s="17">
        <v>0.89611973766345598</v>
      </c>
      <c r="P719" s="17">
        <v>0.89386917429266399</v>
      </c>
      <c r="Q719" s="17">
        <v>0.92373398164964204</v>
      </c>
      <c r="R719" s="17">
        <v>0.95498896345725703</v>
      </c>
      <c r="S719" s="17"/>
      <c r="T719" s="17">
        <v>0.89917128563982596</v>
      </c>
      <c r="U719" s="17">
        <v>0.90113295934187099</v>
      </c>
    </row>
    <row r="720" spans="2:21" x14ac:dyDescent="0.5">
      <c r="C720" s="17"/>
      <c r="D720" s="17"/>
      <c r="E720" s="17"/>
      <c r="F720" s="17"/>
      <c r="G720" s="17"/>
      <c r="H720" s="17"/>
      <c r="I720" s="17"/>
      <c r="J720" s="17"/>
      <c r="K720" s="17"/>
      <c r="L720" s="17"/>
      <c r="M720" s="17"/>
      <c r="N720" s="17"/>
      <c r="O720" s="17"/>
      <c r="P720" s="17"/>
      <c r="Q720" s="17"/>
      <c r="R720" s="17"/>
      <c r="S720" s="17"/>
      <c r="T720" s="17"/>
      <c r="U720" s="17"/>
    </row>
    <row r="721" spans="2:21" x14ac:dyDescent="0.5">
      <c r="B721" s="6" t="s">
        <v>296</v>
      </c>
      <c r="C721" s="17"/>
      <c r="D721" s="17"/>
      <c r="E721" s="17"/>
      <c r="F721" s="17"/>
      <c r="G721" s="17"/>
      <c r="H721" s="17"/>
      <c r="I721" s="17"/>
      <c r="J721" s="17"/>
      <c r="K721" s="17"/>
      <c r="L721" s="17"/>
      <c r="M721" s="17"/>
      <c r="N721" s="17"/>
      <c r="O721" s="17"/>
      <c r="P721" s="17"/>
      <c r="Q721" s="17"/>
      <c r="R721" s="17"/>
      <c r="S721" s="17"/>
      <c r="T721" s="17"/>
      <c r="U721" s="17"/>
    </row>
    <row r="722" spans="2:21" x14ac:dyDescent="0.5">
      <c r="B722" s="24" t="s">
        <v>46</v>
      </c>
      <c r="C722" s="17"/>
      <c r="D722" s="17"/>
      <c r="E722" s="17"/>
      <c r="F722" s="17"/>
      <c r="G722" s="17"/>
      <c r="H722" s="17"/>
      <c r="I722" s="17"/>
      <c r="J722" s="17"/>
      <c r="K722" s="17"/>
      <c r="L722" s="17"/>
      <c r="M722" s="17"/>
      <c r="N722" s="17"/>
      <c r="O722" s="17"/>
      <c r="P722" s="17"/>
      <c r="Q722" s="17"/>
      <c r="R722" s="17"/>
      <c r="S722" s="17"/>
      <c r="T722" s="17"/>
      <c r="U722" s="17"/>
    </row>
    <row r="723" spans="2:21" x14ac:dyDescent="0.5">
      <c r="B723" t="s">
        <v>271</v>
      </c>
      <c r="C723" s="17">
        <v>0.56126184440108295</v>
      </c>
      <c r="D723" s="17">
        <v>0.51710693814541497</v>
      </c>
      <c r="E723" s="17">
        <v>0.60278198032479702</v>
      </c>
      <c r="F723" s="17"/>
      <c r="G723" s="17">
        <v>0.40202628049456102</v>
      </c>
      <c r="H723" s="17">
        <v>0.49321107346593701</v>
      </c>
      <c r="I723" s="17">
        <v>0.54061685023347505</v>
      </c>
      <c r="J723" s="17">
        <v>0.57145331818247802</v>
      </c>
      <c r="K723" s="17">
        <v>0.63753512051656802</v>
      </c>
      <c r="L723" s="17">
        <v>0.59558608265336499</v>
      </c>
      <c r="M723" s="17"/>
      <c r="N723" s="17">
        <v>0.54786683641320699</v>
      </c>
      <c r="O723" s="17">
        <v>0.51913871214577501</v>
      </c>
      <c r="P723" s="17">
        <v>0.53526303531431896</v>
      </c>
      <c r="Q723" s="17">
        <v>0.62096693977467499</v>
      </c>
      <c r="R723" s="17">
        <v>0.59068005293898995</v>
      </c>
      <c r="S723" s="17"/>
      <c r="T723" s="17">
        <v>0.55548226557675595</v>
      </c>
      <c r="U723" s="17">
        <v>0.56271754879324498</v>
      </c>
    </row>
    <row r="724" spans="2:21" x14ac:dyDescent="0.5">
      <c r="B724" t="s">
        <v>272</v>
      </c>
      <c r="C724" s="17">
        <v>0.37626039235033398</v>
      </c>
      <c r="D724" s="17">
        <v>0.42533763593115298</v>
      </c>
      <c r="E724" s="17">
        <v>0.33154228696579002</v>
      </c>
      <c r="F724" s="17"/>
      <c r="G724" s="17">
        <v>0.46340759594661701</v>
      </c>
      <c r="H724" s="17">
        <v>0.43177807245829802</v>
      </c>
      <c r="I724" s="17">
        <v>0.39084833562654803</v>
      </c>
      <c r="J724" s="17">
        <v>0.38720244088502398</v>
      </c>
      <c r="K724" s="17">
        <v>0.31286828042839898</v>
      </c>
      <c r="L724" s="17">
        <v>0.349817714244817</v>
      </c>
      <c r="M724" s="17"/>
      <c r="N724" s="17">
        <v>0.37776486246944502</v>
      </c>
      <c r="O724" s="17">
        <v>0.41765456072972201</v>
      </c>
      <c r="P724" s="17">
        <v>0.38913196972115899</v>
      </c>
      <c r="Q724" s="17">
        <v>0.33533952899867803</v>
      </c>
      <c r="R724" s="17">
        <v>0.36157841882945302</v>
      </c>
      <c r="S724" s="17"/>
      <c r="T724" s="17">
        <v>0.39116656483953799</v>
      </c>
      <c r="U724" s="17">
        <v>0.37250596985305301</v>
      </c>
    </row>
    <row r="725" spans="2:21" x14ac:dyDescent="0.5">
      <c r="B725" t="s">
        <v>293</v>
      </c>
      <c r="C725" s="17">
        <v>3.7156882805136897E-2</v>
      </c>
      <c r="D725" s="17">
        <v>4.40985776982196E-2</v>
      </c>
      <c r="E725" s="17">
        <v>3.0986630864065699E-2</v>
      </c>
      <c r="F725" s="17"/>
      <c r="G725" s="17">
        <v>9.0486564230056299E-2</v>
      </c>
      <c r="H725" s="17">
        <v>5.3254524352989198E-2</v>
      </c>
      <c r="I725" s="17">
        <v>6.8534814139976696E-2</v>
      </c>
      <c r="J725" s="17">
        <v>8.4426152576674296E-3</v>
      </c>
      <c r="K725" s="17">
        <v>3.4977499036468802E-2</v>
      </c>
      <c r="L725" s="17">
        <v>1.80699872453183E-2</v>
      </c>
      <c r="M725" s="17"/>
      <c r="N725" s="17">
        <v>3.4404772251030301E-2</v>
      </c>
      <c r="O725" s="17">
        <v>4.7996344736513E-2</v>
      </c>
      <c r="P725" s="17">
        <v>5.1922310409382999E-2</v>
      </c>
      <c r="Q725" s="17">
        <v>2.27600632276375E-2</v>
      </c>
      <c r="R725" s="17">
        <v>2.8105955050429999E-2</v>
      </c>
      <c r="S725" s="17"/>
      <c r="T725" s="17">
        <v>4.18186842987519E-2</v>
      </c>
      <c r="U725" s="17">
        <v>3.5982713351632903E-2</v>
      </c>
    </row>
    <row r="726" spans="2:21" x14ac:dyDescent="0.5">
      <c r="B726" t="s">
        <v>274</v>
      </c>
      <c r="C726" s="17">
        <v>8.4877896124910795E-3</v>
      </c>
      <c r="D726" s="17">
        <v>6.2589630976639596E-3</v>
      </c>
      <c r="E726" s="17">
        <v>1.0628732329832099E-2</v>
      </c>
      <c r="F726" s="17"/>
      <c r="G726" s="17">
        <v>1.1633756158394799E-2</v>
      </c>
      <c r="H726" s="17">
        <v>2.17563297227754E-2</v>
      </c>
      <c r="I726" s="17">
        <v>0</v>
      </c>
      <c r="J726" s="17">
        <v>3.2193513036555201E-3</v>
      </c>
      <c r="K726" s="17">
        <v>0</v>
      </c>
      <c r="L726" s="17">
        <v>1.5057939784186699E-2</v>
      </c>
      <c r="M726" s="17"/>
      <c r="N726" s="17">
        <v>9.3931876604618804E-3</v>
      </c>
      <c r="O726" s="17">
        <v>5.3123692717239497E-3</v>
      </c>
      <c r="P726" s="17">
        <v>9.2957075294147901E-3</v>
      </c>
      <c r="Q726" s="17">
        <v>1.07816852831527E-2</v>
      </c>
      <c r="R726" s="17">
        <v>5.6147176192000298E-3</v>
      </c>
      <c r="S726" s="17"/>
      <c r="T726" s="17">
        <v>1.1532485284954701E-2</v>
      </c>
      <c r="U726" s="17">
        <v>7.7209211264092099E-3</v>
      </c>
    </row>
    <row r="727" spans="2:21" x14ac:dyDescent="0.5">
      <c r="B727" t="s">
        <v>275</v>
      </c>
      <c r="C727" s="17">
        <v>7.8589835499201597E-3</v>
      </c>
      <c r="D727" s="17">
        <v>2.4367800584980202E-3</v>
      </c>
      <c r="E727" s="17">
        <v>1.10947153594368E-2</v>
      </c>
      <c r="F727" s="17"/>
      <c r="G727" s="17">
        <v>1.16670134948905E-2</v>
      </c>
      <c r="H727" s="17">
        <v>0</v>
      </c>
      <c r="I727" s="17">
        <v>0</v>
      </c>
      <c r="J727" s="17">
        <v>1.5988341128896199E-2</v>
      </c>
      <c r="K727" s="17">
        <v>0</v>
      </c>
      <c r="L727" s="17">
        <v>1.38978317748233E-2</v>
      </c>
      <c r="M727" s="17"/>
      <c r="N727" s="17">
        <v>1.8315471517235501E-2</v>
      </c>
      <c r="O727" s="17">
        <v>9.8980131162662299E-3</v>
      </c>
      <c r="P727" s="17">
        <v>0</v>
      </c>
      <c r="Q727" s="17">
        <v>4.4316329175117103E-3</v>
      </c>
      <c r="R727" s="17">
        <v>0</v>
      </c>
      <c r="S727" s="17"/>
      <c r="T727" s="17">
        <v>0</v>
      </c>
      <c r="U727" s="17">
        <v>9.8384282844387102E-3</v>
      </c>
    </row>
    <row r="728" spans="2:21" x14ac:dyDescent="0.5">
      <c r="B728" t="s">
        <v>219</v>
      </c>
      <c r="C728" s="17">
        <v>8.9741072810354296E-3</v>
      </c>
      <c r="D728" s="17">
        <v>4.7611050690502298E-3</v>
      </c>
      <c r="E728" s="17">
        <v>1.29656541560784E-2</v>
      </c>
      <c r="F728" s="17"/>
      <c r="G728" s="17">
        <v>2.0778789675481101E-2</v>
      </c>
      <c r="H728" s="17">
        <v>0</v>
      </c>
      <c r="I728" s="17">
        <v>0</v>
      </c>
      <c r="J728" s="17">
        <v>1.3693933242279001E-2</v>
      </c>
      <c r="K728" s="17">
        <v>1.4619100018564601E-2</v>
      </c>
      <c r="L728" s="17">
        <v>7.5704442974894098E-3</v>
      </c>
      <c r="M728" s="17"/>
      <c r="N728" s="17">
        <v>1.22548696886195E-2</v>
      </c>
      <c r="O728" s="17">
        <v>0</v>
      </c>
      <c r="P728" s="17">
        <v>1.4386977025724199E-2</v>
      </c>
      <c r="Q728" s="17">
        <v>5.7201497983451902E-3</v>
      </c>
      <c r="R728" s="17">
        <v>1.4020855561927901E-2</v>
      </c>
      <c r="S728" s="17"/>
      <c r="T728" s="17">
        <v>0</v>
      </c>
      <c r="U728" s="17">
        <v>1.1234418591221399E-2</v>
      </c>
    </row>
    <row r="729" spans="2:21" x14ac:dyDescent="0.5">
      <c r="B729" t="s">
        <v>276</v>
      </c>
      <c r="C729" s="17">
        <v>0.93752223675141599</v>
      </c>
      <c r="D729" s="17">
        <v>0.94244457407656801</v>
      </c>
      <c r="E729" s="17">
        <v>0.93432426729058704</v>
      </c>
      <c r="F729" s="17"/>
      <c r="G729" s="17">
        <v>0.86543387644117697</v>
      </c>
      <c r="H729" s="17">
        <v>0.92498914592423498</v>
      </c>
      <c r="I729" s="17">
        <v>0.93146518586002303</v>
      </c>
      <c r="J729" s="17">
        <v>0.958655759067502</v>
      </c>
      <c r="K729" s="17">
        <v>0.950403400944967</v>
      </c>
      <c r="L729" s="17">
        <v>0.94540379689818199</v>
      </c>
      <c r="M729" s="17"/>
      <c r="N729" s="17">
        <v>0.92563169888265295</v>
      </c>
      <c r="O729" s="17">
        <v>0.93679327287549696</v>
      </c>
      <c r="P729" s="17">
        <v>0.924395005035478</v>
      </c>
      <c r="Q729" s="17">
        <v>0.95630646877335301</v>
      </c>
      <c r="R729" s="17">
        <v>0.95225847176844203</v>
      </c>
      <c r="S729" s="17"/>
      <c r="T729" s="17">
        <v>0.946648830416293</v>
      </c>
      <c r="U729" s="17">
        <v>0.93522351864629805</v>
      </c>
    </row>
    <row r="730" spans="2:21" x14ac:dyDescent="0.5">
      <c r="B730" t="s">
        <v>277</v>
      </c>
      <c r="C730" s="17">
        <v>1.6346773162411201E-2</v>
      </c>
      <c r="D730" s="17">
        <v>8.6957431561619902E-3</v>
      </c>
      <c r="E730" s="17">
        <v>2.1723447689268802E-2</v>
      </c>
      <c r="F730" s="17"/>
      <c r="G730" s="17">
        <v>2.3300769653285199E-2</v>
      </c>
      <c r="H730" s="17">
        <v>2.17563297227754E-2</v>
      </c>
      <c r="I730" s="17">
        <v>0</v>
      </c>
      <c r="J730" s="17">
        <v>1.9207692432551701E-2</v>
      </c>
      <c r="K730" s="17">
        <v>0</v>
      </c>
      <c r="L730" s="17">
        <v>2.895577155901E-2</v>
      </c>
      <c r="M730" s="17"/>
      <c r="N730" s="17">
        <v>2.7708659177697399E-2</v>
      </c>
      <c r="O730" s="17">
        <v>1.52103823879902E-2</v>
      </c>
      <c r="P730" s="17">
        <v>9.2957075294147901E-3</v>
      </c>
      <c r="Q730" s="17">
        <v>1.52133182006644E-2</v>
      </c>
      <c r="R730" s="17">
        <v>5.6147176192000298E-3</v>
      </c>
      <c r="S730" s="17"/>
      <c r="T730" s="17">
        <v>1.1532485284954701E-2</v>
      </c>
      <c r="U730" s="17">
        <v>1.7559349410847899E-2</v>
      </c>
    </row>
    <row r="731" spans="2:21" x14ac:dyDescent="0.5">
      <c r="B731" t="s">
        <v>88</v>
      </c>
      <c r="C731" s="17">
        <v>0.92117546358900504</v>
      </c>
      <c r="D731" s="17">
        <v>0.93374883092040595</v>
      </c>
      <c r="E731" s="17">
        <v>0.912600819601318</v>
      </c>
      <c r="F731" s="17"/>
      <c r="G731" s="17">
        <v>0.84213310678789199</v>
      </c>
      <c r="H731" s="17">
        <v>0.90323281620146001</v>
      </c>
      <c r="I731" s="17">
        <v>0.93146518586002303</v>
      </c>
      <c r="J731" s="17">
        <v>0.93944806663494995</v>
      </c>
      <c r="K731" s="17">
        <v>0.950403400944967</v>
      </c>
      <c r="L731" s="17">
        <v>0.91644802533917202</v>
      </c>
      <c r="M731" s="17"/>
      <c r="N731" s="17">
        <v>0.89792303970495502</v>
      </c>
      <c r="O731" s="17">
        <v>0.92158289048750697</v>
      </c>
      <c r="P731" s="17">
        <v>0.915099297506063</v>
      </c>
      <c r="Q731" s="17">
        <v>0.94109315057268805</v>
      </c>
      <c r="R731" s="17">
        <v>0.94664375414924196</v>
      </c>
      <c r="S731" s="17"/>
      <c r="T731" s="17">
        <v>0.93511634513133901</v>
      </c>
      <c r="U731" s="17">
        <v>0.91766416923545002</v>
      </c>
    </row>
    <row r="732" spans="2:21" x14ac:dyDescent="0.5">
      <c r="C732" s="17"/>
      <c r="D732" s="17"/>
      <c r="E732" s="17"/>
      <c r="F732" s="17"/>
      <c r="G732" s="17"/>
      <c r="H732" s="17"/>
      <c r="I732" s="17"/>
      <c r="J732" s="17"/>
      <c r="K732" s="17"/>
      <c r="L732" s="17"/>
      <c r="M732" s="17"/>
      <c r="N732" s="17"/>
      <c r="O732" s="17"/>
      <c r="P732" s="17"/>
      <c r="Q732" s="17"/>
      <c r="R732" s="17"/>
      <c r="S732" s="17"/>
      <c r="T732" s="17"/>
      <c r="U732" s="17"/>
    </row>
    <row r="733" spans="2:21" x14ac:dyDescent="0.5">
      <c r="B733" s="6" t="s">
        <v>297</v>
      </c>
      <c r="C733" s="17"/>
      <c r="D733" s="17"/>
      <c r="E733" s="17"/>
      <c r="F733" s="17"/>
      <c r="G733" s="17"/>
      <c r="H733" s="17"/>
      <c r="I733" s="17"/>
      <c r="J733" s="17"/>
      <c r="K733" s="17"/>
      <c r="L733" s="17"/>
      <c r="M733" s="17"/>
      <c r="N733" s="17"/>
      <c r="O733" s="17"/>
      <c r="P733" s="17"/>
      <c r="Q733" s="17"/>
      <c r="R733" s="17"/>
      <c r="S733" s="17"/>
      <c r="T733" s="17"/>
      <c r="U733" s="17"/>
    </row>
    <row r="734" spans="2:21" x14ac:dyDescent="0.5">
      <c r="B734" s="24" t="s">
        <v>46</v>
      </c>
      <c r="C734" s="17"/>
      <c r="D734" s="17"/>
      <c r="E734" s="17"/>
      <c r="F734" s="17"/>
      <c r="G734" s="17"/>
      <c r="H734" s="17"/>
      <c r="I734" s="17"/>
      <c r="J734" s="17"/>
      <c r="K734" s="17"/>
      <c r="L734" s="17"/>
      <c r="M734" s="17"/>
      <c r="N734" s="17"/>
      <c r="O734" s="17"/>
      <c r="P734" s="17"/>
      <c r="Q734" s="17"/>
      <c r="R734" s="17"/>
      <c r="S734" s="17"/>
      <c r="T734" s="17"/>
      <c r="U734" s="17"/>
    </row>
    <row r="735" spans="2:21" x14ac:dyDescent="0.5">
      <c r="B735" t="s">
        <v>271</v>
      </c>
      <c r="C735" s="17">
        <v>0.42726909954880798</v>
      </c>
      <c r="D735" s="17">
        <v>0.37285204934949001</v>
      </c>
      <c r="E735" s="17">
        <v>0.47729211654314102</v>
      </c>
      <c r="F735" s="17"/>
      <c r="G735" s="17">
        <v>0.33846877713131102</v>
      </c>
      <c r="H735" s="17">
        <v>0.34301115855571102</v>
      </c>
      <c r="I735" s="17">
        <v>0.43185863795375301</v>
      </c>
      <c r="J735" s="17">
        <v>0.44662953527988403</v>
      </c>
      <c r="K735" s="17">
        <v>0.51613516136886095</v>
      </c>
      <c r="L735" s="17">
        <v>0.42019299403451399</v>
      </c>
      <c r="M735" s="17"/>
      <c r="N735" s="17">
        <v>0.402206476560375</v>
      </c>
      <c r="O735" s="17">
        <v>0.36040802622153101</v>
      </c>
      <c r="P735" s="17">
        <v>0.46282153284266903</v>
      </c>
      <c r="Q735" s="17">
        <v>0.43817068811083298</v>
      </c>
      <c r="R735" s="17">
        <v>0.52117215028901998</v>
      </c>
      <c r="S735" s="17"/>
      <c r="T735" s="17">
        <v>0.44904721658888502</v>
      </c>
      <c r="U735" s="17">
        <v>0.42178383814968701</v>
      </c>
    </row>
    <row r="736" spans="2:21" x14ac:dyDescent="0.5">
      <c r="B736" t="s">
        <v>272</v>
      </c>
      <c r="C736" s="17">
        <v>0.47747653379888699</v>
      </c>
      <c r="D736" s="17">
        <v>0.52477161357805202</v>
      </c>
      <c r="E736" s="17">
        <v>0.43333684047001803</v>
      </c>
      <c r="F736" s="17"/>
      <c r="G736" s="17">
        <v>0.50442570348605098</v>
      </c>
      <c r="H736" s="17">
        <v>0.55511613506422597</v>
      </c>
      <c r="I736" s="17">
        <v>0.50469871541378997</v>
      </c>
      <c r="J736" s="17">
        <v>0.46297401121204101</v>
      </c>
      <c r="K736" s="17">
        <v>0.38901247562318397</v>
      </c>
      <c r="L736" s="17">
        <v>0.48527713390650301</v>
      </c>
      <c r="M736" s="17"/>
      <c r="N736" s="17">
        <v>0.46593659071299598</v>
      </c>
      <c r="O736" s="17">
        <v>0.56855493583007699</v>
      </c>
      <c r="P736" s="17">
        <v>0.46526510106881702</v>
      </c>
      <c r="Q736" s="17">
        <v>0.44916159714451698</v>
      </c>
      <c r="R736" s="17">
        <v>0.42479058862129798</v>
      </c>
      <c r="S736" s="17"/>
      <c r="T736" s="17">
        <v>0.46274609352170398</v>
      </c>
      <c r="U736" s="17">
        <v>0.48118669456695601</v>
      </c>
    </row>
    <row r="737" spans="2:21" x14ac:dyDescent="0.5">
      <c r="B737" t="s">
        <v>293</v>
      </c>
      <c r="C737" s="17">
        <v>6.5575713305855599E-2</v>
      </c>
      <c r="D737" s="17">
        <v>8.5282655341399505E-2</v>
      </c>
      <c r="E737" s="17">
        <v>4.77464693467545E-2</v>
      </c>
      <c r="F737" s="17"/>
      <c r="G737" s="17">
        <v>0.148219459436678</v>
      </c>
      <c r="H737" s="17">
        <v>8.3093696982597207E-2</v>
      </c>
      <c r="I737" s="17">
        <v>5.6424151293162798E-2</v>
      </c>
      <c r="J737" s="17">
        <v>5.92962538884447E-2</v>
      </c>
      <c r="K737" s="17">
        <v>7.3204326513638396E-2</v>
      </c>
      <c r="L737" s="17">
        <v>3.74763598331724E-2</v>
      </c>
      <c r="M737" s="17"/>
      <c r="N737" s="17">
        <v>7.9921319677237895E-2</v>
      </c>
      <c r="O737" s="17">
        <v>5.3729877131821702E-2</v>
      </c>
      <c r="P737" s="17">
        <v>6.0094682997384297E-2</v>
      </c>
      <c r="Q737" s="17">
        <v>8.0424780123164397E-2</v>
      </c>
      <c r="R737" s="17">
        <v>2.99395385983896E-2</v>
      </c>
      <c r="S737" s="17"/>
      <c r="T737" s="17">
        <v>8.12531987646226E-2</v>
      </c>
      <c r="U737" s="17">
        <v>6.1627019960879402E-2</v>
      </c>
    </row>
    <row r="738" spans="2:21" x14ac:dyDescent="0.5">
      <c r="B738" t="s">
        <v>274</v>
      </c>
      <c r="C738" s="17">
        <v>4.9323077168266201E-3</v>
      </c>
      <c r="D738" s="17">
        <v>3.89303985933598E-3</v>
      </c>
      <c r="E738" s="17">
        <v>5.9382246254866197E-3</v>
      </c>
      <c r="F738" s="17"/>
      <c r="G738" s="17">
        <v>0</v>
      </c>
      <c r="H738" s="17">
        <v>1.40873762725681E-2</v>
      </c>
      <c r="I738" s="17">
        <v>0</v>
      </c>
      <c r="J738" s="17">
        <v>3.55995861617778E-3</v>
      </c>
      <c r="K738" s="17">
        <v>0</v>
      </c>
      <c r="L738" s="17">
        <v>8.9610722911721407E-3</v>
      </c>
      <c r="M738" s="17"/>
      <c r="N738" s="17">
        <v>5.0273731848479997E-3</v>
      </c>
      <c r="O738" s="17">
        <v>0</v>
      </c>
      <c r="P738" s="17">
        <v>5.2592585310051697E-3</v>
      </c>
      <c r="Q738" s="17">
        <v>1.10396008582289E-2</v>
      </c>
      <c r="R738" s="17">
        <v>0</v>
      </c>
      <c r="S738" s="17"/>
      <c r="T738" s="17">
        <v>6.9534911247882301E-3</v>
      </c>
      <c r="U738" s="17">
        <v>4.4232315966168303E-3</v>
      </c>
    </row>
    <row r="739" spans="2:21" x14ac:dyDescent="0.5">
      <c r="B739" t="s">
        <v>275</v>
      </c>
      <c r="C739" s="17">
        <v>6.1062543162786302E-3</v>
      </c>
      <c r="D739" s="17">
        <v>2.4367800584980202E-3</v>
      </c>
      <c r="E739" s="17">
        <v>9.5694590051378196E-3</v>
      </c>
      <c r="F739" s="17"/>
      <c r="G739" s="17">
        <v>0</v>
      </c>
      <c r="H739" s="17">
        <v>4.69163312489786E-3</v>
      </c>
      <c r="I739" s="17">
        <v>0</v>
      </c>
      <c r="J739" s="17">
        <v>8.7294959428876693E-3</v>
      </c>
      <c r="K739" s="17">
        <v>0</v>
      </c>
      <c r="L739" s="17">
        <v>1.38978317748233E-2</v>
      </c>
      <c r="M739" s="17"/>
      <c r="N739" s="17">
        <v>1.8315471517235501E-2</v>
      </c>
      <c r="O739" s="17">
        <v>0</v>
      </c>
      <c r="P739" s="17">
        <v>0</v>
      </c>
      <c r="Q739" s="17">
        <v>0</v>
      </c>
      <c r="R739" s="17">
        <v>1.1030538439123E-2</v>
      </c>
      <c r="S739" s="17"/>
      <c r="T739" s="17">
        <v>0</v>
      </c>
      <c r="U739" s="17">
        <v>7.6442385705034303E-3</v>
      </c>
    </row>
    <row r="740" spans="2:21" x14ac:dyDescent="0.5">
      <c r="B740" t="s">
        <v>219</v>
      </c>
      <c r="C740" s="17">
        <v>1.86400913133439E-2</v>
      </c>
      <c r="D740" s="17">
        <v>1.07638618132243E-2</v>
      </c>
      <c r="E740" s="17">
        <v>2.6116890009462702E-2</v>
      </c>
      <c r="F740" s="17"/>
      <c r="G740" s="17">
        <v>8.8860599459592796E-3</v>
      </c>
      <c r="H740" s="17">
        <v>0</v>
      </c>
      <c r="I740" s="17">
        <v>7.0184953392942303E-3</v>
      </c>
      <c r="J740" s="17">
        <v>1.8810745060565001E-2</v>
      </c>
      <c r="K740" s="17">
        <v>2.1648036494316E-2</v>
      </c>
      <c r="L740" s="17">
        <v>3.41946081598151E-2</v>
      </c>
      <c r="M740" s="17"/>
      <c r="N740" s="17">
        <v>2.8592768347307802E-2</v>
      </c>
      <c r="O740" s="17">
        <v>1.7307160816570001E-2</v>
      </c>
      <c r="P740" s="17">
        <v>6.5594245601239996E-3</v>
      </c>
      <c r="Q740" s="17">
        <v>2.12033337632563E-2</v>
      </c>
      <c r="R740" s="17">
        <v>1.30671840521688E-2</v>
      </c>
      <c r="S740" s="17"/>
      <c r="T740" s="17">
        <v>0</v>
      </c>
      <c r="U740" s="17">
        <v>2.3334977155358101E-2</v>
      </c>
    </row>
    <row r="741" spans="2:21" x14ac:dyDescent="0.5">
      <c r="B741" t="s">
        <v>276</v>
      </c>
      <c r="C741" s="17">
        <v>0.90474563334769498</v>
      </c>
      <c r="D741" s="17">
        <v>0.89762366292754203</v>
      </c>
      <c r="E741" s="17">
        <v>0.91062895701315805</v>
      </c>
      <c r="F741" s="17"/>
      <c r="G741" s="17">
        <v>0.84289448061736305</v>
      </c>
      <c r="H741" s="17">
        <v>0.89812729361993704</v>
      </c>
      <c r="I741" s="17">
        <v>0.93655735336754298</v>
      </c>
      <c r="J741" s="17">
        <v>0.90960354649192499</v>
      </c>
      <c r="K741" s="17">
        <v>0.90514763699204603</v>
      </c>
      <c r="L741" s="17">
        <v>0.905470127941017</v>
      </c>
      <c r="M741" s="17"/>
      <c r="N741" s="17">
        <v>0.86814306727337098</v>
      </c>
      <c r="O741" s="17">
        <v>0.928962962051608</v>
      </c>
      <c r="P741" s="17">
        <v>0.92808663391148705</v>
      </c>
      <c r="Q741" s="17">
        <v>0.88733228525535002</v>
      </c>
      <c r="R741" s="17">
        <v>0.94596273891031901</v>
      </c>
      <c r="S741" s="17"/>
      <c r="T741" s="17">
        <v>0.91179331011058895</v>
      </c>
      <c r="U741" s="17">
        <v>0.90297053271664196</v>
      </c>
    </row>
    <row r="742" spans="2:21" x14ac:dyDescent="0.5">
      <c r="B742" t="s">
        <v>277</v>
      </c>
      <c r="C742" s="17">
        <v>1.1038562033105199E-2</v>
      </c>
      <c r="D742" s="17">
        <v>6.3298199178340002E-3</v>
      </c>
      <c r="E742" s="17">
        <v>1.5507683630624399E-2</v>
      </c>
      <c r="F742" s="17"/>
      <c r="G742" s="17">
        <v>0</v>
      </c>
      <c r="H742" s="17">
        <v>1.8779009397466E-2</v>
      </c>
      <c r="I742" s="17">
        <v>0</v>
      </c>
      <c r="J742" s="17">
        <v>1.22894545590655E-2</v>
      </c>
      <c r="K742" s="17">
        <v>0</v>
      </c>
      <c r="L742" s="17">
        <v>2.28589040659955E-2</v>
      </c>
      <c r="M742" s="17"/>
      <c r="N742" s="17">
        <v>2.33428447020835E-2</v>
      </c>
      <c r="O742" s="17">
        <v>0</v>
      </c>
      <c r="P742" s="17">
        <v>5.2592585310051697E-3</v>
      </c>
      <c r="Q742" s="17">
        <v>1.10396008582289E-2</v>
      </c>
      <c r="R742" s="17">
        <v>1.1030538439123E-2</v>
      </c>
      <c r="S742" s="17"/>
      <c r="T742" s="17">
        <v>6.9534911247882301E-3</v>
      </c>
      <c r="U742" s="17">
        <v>1.2067470167120301E-2</v>
      </c>
    </row>
    <row r="743" spans="2:21" x14ac:dyDescent="0.5">
      <c r="B743" t="s">
        <v>88</v>
      </c>
      <c r="C743" s="17">
        <v>0.89370707131459004</v>
      </c>
      <c r="D743" s="17">
        <v>0.89129384300970804</v>
      </c>
      <c r="E743" s="17">
        <v>0.895121273382534</v>
      </c>
      <c r="F743" s="17"/>
      <c r="G743" s="17">
        <v>0.84289448061736305</v>
      </c>
      <c r="H743" s="17">
        <v>0.87934828422247102</v>
      </c>
      <c r="I743" s="17">
        <v>0.93655735336754298</v>
      </c>
      <c r="J743" s="17">
        <v>0.89731409193285905</v>
      </c>
      <c r="K743" s="17">
        <v>0.90514763699204603</v>
      </c>
      <c r="L743" s="17">
        <v>0.882611223875022</v>
      </c>
      <c r="M743" s="17"/>
      <c r="N743" s="17">
        <v>0.84480022257128695</v>
      </c>
      <c r="O743" s="17">
        <v>0.928962962051608</v>
      </c>
      <c r="P743" s="17">
        <v>0.92282737538048099</v>
      </c>
      <c r="Q743" s="17">
        <v>0.87629268439712205</v>
      </c>
      <c r="R743" s="17">
        <v>0.93493220047119596</v>
      </c>
      <c r="S743" s="17"/>
      <c r="T743" s="17">
        <v>0.90483981898580101</v>
      </c>
      <c r="U743" s="17">
        <v>0.89090306254952201</v>
      </c>
    </row>
    <row r="744" spans="2:21" x14ac:dyDescent="0.5">
      <c r="C744" s="17"/>
      <c r="D744" s="17"/>
      <c r="E744" s="17"/>
      <c r="F744" s="17"/>
      <c r="G744" s="17"/>
      <c r="H744" s="17"/>
      <c r="I744" s="17"/>
      <c r="J744" s="17"/>
      <c r="K744" s="17"/>
      <c r="L744" s="17"/>
      <c r="M744" s="17"/>
      <c r="N744" s="17"/>
      <c r="O744" s="17"/>
      <c r="P744" s="17"/>
      <c r="Q744" s="17"/>
      <c r="R744" s="17"/>
      <c r="S744" s="17"/>
      <c r="T744" s="17"/>
      <c r="U744" s="17"/>
    </row>
    <row r="745" spans="2:21" x14ac:dyDescent="0.5">
      <c r="B745" s="6" t="s">
        <v>298</v>
      </c>
      <c r="C745" s="17"/>
      <c r="D745" s="17"/>
      <c r="E745" s="17"/>
      <c r="F745" s="17"/>
      <c r="G745" s="17"/>
      <c r="H745" s="17"/>
      <c r="I745" s="17"/>
      <c r="J745" s="17"/>
      <c r="K745" s="17"/>
      <c r="L745" s="17"/>
      <c r="M745" s="17"/>
      <c r="N745" s="17"/>
      <c r="O745" s="17"/>
      <c r="P745" s="17"/>
      <c r="Q745" s="17"/>
      <c r="R745" s="17"/>
      <c r="S745" s="17"/>
      <c r="T745" s="17"/>
      <c r="U745" s="17"/>
    </row>
    <row r="746" spans="2:21" x14ac:dyDescent="0.5">
      <c r="B746" s="24" t="s">
        <v>46</v>
      </c>
      <c r="C746" s="17"/>
      <c r="D746" s="17"/>
      <c r="E746" s="17"/>
      <c r="F746" s="17"/>
      <c r="G746" s="17"/>
      <c r="H746" s="17"/>
      <c r="I746" s="17"/>
      <c r="J746" s="17"/>
      <c r="K746" s="17"/>
      <c r="L746" s="17"/>
      <c r="M746" s="17"/>
      <c r="N746" s="17"/>
      <c r="O746" s="17"/>
      <c r="P746" s="17"/>
      <c r="Q746" s="17"/>
      <c r="R746" s="17"/>
      <c r="S746" s="17"/>
      <c r="T746" s="17"/>
      <c r="U746" s="17"/>
    </row>
    <row r="747" spans="2:21" x14ac:dyDescent="0.5">
      <c r="B747" t="s">
        <v>271</v>
      </c>
      <c r="C747" s="17">
        <v>0.66005801371906403</v>
      </c>
      <c r="D747" s="17">
        <v>0.61019673485622306</v>
      </c>
      <c r="E747" s="17">
        <v>0.70380637377005595</v>
      </c>
      <c r="F747" s="17"/>
      <c r="G747" s="17">
        <v>0.57567148220943098</v>
      </c>
      <c r="H747" s="17">
        <v>0.56451384912439195</v>
      </c>
      <c r="I747" s="17">
        <v>0.67722130875655795</v>
      </c>
      <c r="J747" s="17">
        <v>0.65326251892211296</v>
      </c>
      <c r="K747" s="17">
        <v>0.70943469687494898</v>
      </c>
      <c r="L747" s="17">
        <v>0.69262887328409795</v>
      </c>
      <c r="M747" s="17"/>
      <c r="N747" s="17">
        <v>0.63775261762911495</v>
      </c>
      <c r="O747" s="17">
        <v>0.65492391722043797</v>
      </c>
      <c r="P747" s="17">
        <v>0.65984865230281897</v>
      </c>
      <c r="Q747" s="17">
        <v>0.70461274818581598</v>
      </c>
      <c r="R747" s="17">
        <v>0.63017726721253897</v>
      </c>
      <c r="S747" s="17"/>
      <c r="T747" s="17">
        <v>0.63376656045842905</v>
      </c>
      <c r="U747" s="17">
        <v>0.66668005057523305</v>
      </c>
    </row>
    <row r="748" spans="2:21" x14ac:dyDescent="0.5">
      <c r="B748" t="s">
        <v>272</v>
      </c>
      <c r="C748" s="17">
        <v>0.26149916492829001</v>
      </c>
      <c r="D748" s="17">
        <v>0.31608988798272297</v>
      </c>
      <c r="E748" s="17">
        <v>0.21273484941131901</v>
      </c>
      <c r="F748" s="17"/>
      <c r="G748" s="17">
        <v>0.30661329884076099</v>
      </c>
      <c r="H748" s="17">
        <v>0.30432882022554197</v>
      </c>
      <c r="I748" s="17">
        <v>0.26411825830093899</v>
      </c>
      <c r="J748" s="17">
        <v>0.28992028487169502</v>
      </c>
      <c r="K748" s="17">
        <v>0.21333241410553899</v>
      </c>
      <c r="L748" s="17">
        <v>0.23825560691921599</v>
      </c>
      <c r="M748" s="17"/>
      <c r="N748" s="17">
        <v>0.278833902041285</v>
      </c>
      <c r="O748" s="17">
        <v>0.27235233402049602</v>
      </c>
      <c r="P748" s="17">
        <v>0.25277097260725401</v>
      </c>
      <c r="Q748" s="17">
        <v>0.214412067994389</v>
      </c>
      <c r="R748" s="17">
        <v>0.31504696083553502</v>
      </c>
      <c r="S748" s="17"/>
      <c r="T748" s="17">
        <v>0.27054044453074</v>
      </c>
      <c r="U748" s="17">
        <v>0.25922193490373302</v>
      </c>
    </row>
    <row r="749" spans="2:21" x14ac:dyDescent="0.5">
      <c r="B749" t="s">
        <v>293</v>
      </c>
      <c r="C749" s="17">
        <v>5.1191458602235701E-2</v>
      </c>
      <c r="D749" s="17">
        <v>5.0166828226821399E-2</v>
      </c>
      <c r="E749" s="17">
        <v>5.2545816363592401E-2</v>
      </c>
      <c r="F749" s="17"/>
      <c r="G749" s="17">
        <v>9.3620046683759506E-2</v>
      </c>
      <c r="H749" s="17">
        <v>9.3397909086781694E-2</v>
      </c>
      <c r="I749" s="17">
        <v>5.1225193826243798E-2</v>
      </c>
      <c r="J749" s="17">
        <v>2.9449211350509898E-2</v>
      </c>
      <c r="K749" s="17">
        <v>4.2199164390182203E-2</v>
      </c>
      <c r="L749" s="17">
        <v>3.9972404364510002E-2</v>
      </c>
      <c r="M749" s="17"/>
      <c r="N749" s="17">
        <v>4.0127155126434402E-2</v>
      </c>
      <c r="O749" s="17">
        <v>6.9064027544558301E-2</v>
      </c>
      <c r="P749" s="17">
        <v>6.0978506229529501E-2</v>
      </c>
      <c r="Q749" s="17">
        <v>4.7623117601855502E-2</v>
      </c>
      <c r="R749" s="17">
        <v>3.6132176826139999E-2</v>
      </c>
      <c r="S749" s="17"/>
      <c r="T749" s="17">
        <v>7.26223418755301E-2</v>
      </c>
      <c r="U749" s="17">
        <v>4.5793655084523197E-2</v>
      </c>
    </row>
    <row r="750" spans="2:21" x14ac:dyDescent="0.5">
      <c r="B750" t="s">
        <v>274</v>
      </c>
      <c r="C750" s="17">
        <v>1.2608255237482499E-2</v>
      </c>
      <c r="D750" s="17">
        <v>1.65244690938641E-2</v>
      </c>
      <c r="E750" s="17">
        <v>9.0618706444468098E-3</v>
      </c>
      <c r="F750" s="17"/>
      <c r="G750" s="17">
        <v>1.52091123200894E-2</v>
      </c>
      <c r="H750" s="17">
        <v>3.7759421563285198E-2</v>
      </c>
      <c r="I750" s="17">
        <v>7.4352391162591401E-3</v>
      </c>
      <c r="J750" s="17">
        <v>8.6095081968358498E-3</v>
      </c>
      <c r="K750" s="17">
        <v>1.2980928915099801E-2</v>
      </c>
      <c r="L750" s="17">
        <v>5.7660238479367004E-3</v>
      </c>
      <c r="M750" s="17"/>
      <c r="N750" s="17">
        <v>1.6390236411545699E-2</v>
      </c>
      <c r="O750" s="17">
        <v>3.65972121450792E-3</v>
      </c>
      <c r="P750" s="17">
        <v>1.32830197401499E-2</v>
      </c>
      <c r="Q750" s="17">
        <v>1.5549650156668701E-2</v>
      </c>
      <c r="R750" s="17">
        <v>1.18699611760814E-2</v>
      </c>
      <c r="S750" s="17"/>
      <c r="T750" s="17">
        <v>2.30706531353005E-2</v>
      </c>
      <c r="U750" s="17">
        <v>9.9730876871592707E-3</v>
      </c>
    </row>
    <row r="751" spans="2:21" x14ac:dyDescent="0.5">
      <c r="B751" t="s">
        <v>275</v>
      </c>
      <c r="C751" s="17">
        <v>4.9082015394709202E-3</v>
      </c>
      <c r="D751" s="17">
        <v>2.4367800584980202E-3</v>
      </c>
      <c r="E751" s="17">
        <v>7.2469257233464699E-3</v>
      </c>
      <c r="F751" s="17"/>
      <c r="G751" s="17">
        <v>0</v>
      </c>
      <c r="H751" s="17">
        <v>0</v>
      </c>
      <c r="I751" s="17">
        <v>0</v>
      </c>
      <c r="J751" s="17">
        <v>5.5101446392321497E-3</v>
      </c>
      <c r="K751" s="17">
        <v>0</v>
      </c>
      <c r="L751" s="17">
        <v>1.38978317748233E-2</v>
      </c>
      <c r="M751" s="17"/>
      <c r="N751" s="17">
        <v>1.8315471517235501E-2</v>
      </c>
      <c r="O751" s="17">
        <v>0</v>
      </c>
      <c r="P751" s="17">
        <v>0</v>
      </c>
      <c r="Q751" s="17">
        <v>0</v>
      </c>
      <c r="R751" s="17">
        <v>0</v>
      </c>
      <c r="S751" s="17"/>
      <c r="T751" s="17">
        <v>0</v>
      </c>
      <c r="U751" s="17">
        <v>6.14443185240499E-3</v>
      </c>
    </row>
    <row r="752" spans="2:21" x14ac:dyDescent="0.5">
      <c r="B752" t="s">
        <v>219</v>
      </c>
      <c r="C752" s="17">
        <v>9.7349059734569109E-3</v>
      </c>
      <c r="D752" s="17">
        <v>4.5852997818704904E-3</v>
      </c>
      <c r="E752" s="17">
        <v>1.4604164087239401E-2</v>
      </c>
      <c r="F752" s="17"/>
      <c r="G752" s="17">
        <v>8.8860599459592796E-3</v>
      </c>
      <c r="H752" s="17">
        <v>0</v>
      </c>
      <c r="I752" s="17">
        <v>0</v>
      </c>
      <c r="J752" s="17">
        <v>1.3248332019613999E-2</v>
      </c>
      <c r="K752" s="17">
        <v>2.20527957142297E-2</v>
      </c>
      <c r="L752" s="17">
        <v>9.4792598094156407E-3</v>
      </c>
      <c r="M752" s="17"/>
      <c r="N752" s="17">
        <v>8.5806172743845607E-3</v>
      </c>
      <c r="O752" s="17">
        <v>0</v>
      </c>
      <c r="P752" s="17">
        <v>1.3118849120247999E-2</v>
      </c>
      <c r="Q752" s="17">
        <v>1.7802416061270799E-2</v>
      </c>
      <c r="R752" s="17">
        <v>6.7736339497043198E-3</v>
      </c>
      <c r="S752" s="17"/>
      <c r="T752" s="17">
        <v>0</v>
      </c>
      <c r="U752" s="17">
        <v>1.21868398969461E-2</v>
      </c>
    </row>
    <row r="753" spans="2:21" x14ac:dyDescent="0.5">
      <c r="B753" t="s">
        <v>276</v>
      </c>
      <c r="C753" s="17">
        <v>0.92155717864735398</v>
      </c>
      <c r="D753" s="17">
        <v>0.92628662283894603</v>
      </c>
      <c r="E753" s="17">
        <v>0.91654122318137499</v>
      </c>
      <c r="F753" s="17"/>
      <c r="G753" s="17">
        <v>0.88228478105019204</v>
      </c>
      <c r="H753" s="17">
        <v>0.86884266934993304</v>
      </c>
      <c r="I753" s="17">
        <v>0.941339567057497</v>
      </c>
      <c r="J753" s="17">
        <v>0.94318280379380803</v>
      </c>
      <c r="K753" s="17">
        <v>0.92276711098048803</v>
      </c>
      <c r="L753" s="17">
        <v>0.93088448020331405</v>
      </c>
      <c r="M753" s="17"/>
      <c r="N753" s="17">
        <v>0.91658651967039995</v>
      </c>
      <c r="O753" s="17">
        <v>0.92727625124093405</v>
      </c>
      <c r="P753" s="17">
        <v>0.91261962491007298</v>
      </c>
      <c r="Q753" s="17">
        <v>0.91902481618020504</v>
      </c>
      <c r="R753" s="17">
        <v>0.94522422804807404</v>
      </c>
      <c r="S753" s="17"/>
      <c r="T753" s="17">
        <v>0.90430700498916905</v>
      </c>
      <c r="U753" s="17">
        <v>0.92590198547896696</v>
      </c>
    </row>
    <row r="754" spans="2:21" x14ac:dyDescent="0.5">
      <c r="B754" t="s">
        <v>277</v>
      </c>
      <c r="C754" s="17">
        <v>1.7516456776953401E-2</v>
      </c>
      <c r="D754" s="17">
        <v>1.8961249152362102E-2</v>
      </c>
      <c r="E754" s="17">
        <v>1.63087963677933E-2</v>
      </c>
      <c r="F754" s="17"/>
      <c r="G754" s="17">
        <v>1.52091123200894E-2</v>
      </c>
      <c r="H754" s="17">
        <v>3.7759421563285198E-2</v>
      </c>
      <c r="I754" s="17">
        <v>7.4352391162591401E-3</v>
      </c>
      <c r="J754" s="17">
        <v>1.4119652836067999E-2</v>
      </c>
      <c r="K754" s="17">
        <v>1.2980928915099801E-2</v>
      </c>
      <c r="L754" s="17">
        <v>1.9663855622760001E-2</v>
      </c>
      <c r="M754" s="17"/>
      <c r="N754" s="17">
        <v>3.47057079287812E-2</v>
      </c>
      <c r="O754" s="17">
        <v>3.65972121450792E-3</v>
      </c>
      <c r="P754" s="17">
        <v>1.32830197401499E-2</v>
      </c>
      <c r="Q754" s="17">
        <v>1.5549650156668701E-2</v>
      </c>
      <c r="R754" s="17">
        <v>1.18699611760814E-2</v>
      </c>
      <c r="S754" s="17"/>
      <c r="T754" s="17">
        <v>2.30706531353005E-2</v>
      </c>
      <c r="U754" s="17">
        <v>1.61175195395643E-2</v>
      </c>
    </row>
    <row r="755" spans="2:21" x14ac:dyDescent="0.5">
      <c r="B755" t="s">
        <v>88</v>
      </c>
      <c r="C755" s="17">
        <v>0.90404072187040097</v>
      </c>
      <c r="D755" s="17">
        <v>0.90732537368658395</v>
      </c>
      <c r="E755" s="17">
        <v>0.90023242681358195</v>
      </c>
      <c r="F755" s="17"/>
      <c r="G755" s="17">
        <v>0.867075668730102</v>
      </c>
      <c r="H755" s="17">
        <v>0.83108324778664799</v>
      </c>
      <c r="I755" s="17">
        <v>0.93390432794123801</v>
      </c>
      <c r="J755" s="17">
        <v>0.92906315095773995</v>
      </c>
      <c r="K755" s="17">
        <v>0.90978618206538797</v>
      </c>
      <c r="L755" s="17">
        <v>0.91122062458055397</v>
      </c>
      <c r="M755" s="17"/>
      <c r="N755" s="17">
        <v>0.88188081174161903</v>
      </c>
      <c r="O755" s="17">
        <v>0.92361653002642596</v>
      </c>
      <c r="P755" s="17">
        <v>0.89933660516992298</v>
      </c>
      <c r="Q755" s="17">
        <v>0.90347516602353595</v>
      </c>
      <c r="R755" s="17">
        <v>0.93335426687199297</v>
      </c>
      <c r="S755" s="17"/>
      <c r="T755" s="17">
        <v>0.88123635185386895</v>
      </c>
      <c r="U755" s="17">
        <v>0.90978446593940199</v>
      </c>
    </row>
    <row r="756" spans="2:21" x14ac:dyDescent="0.5">
      <c r="C756" s="17"/>
      <c r="D756" s="17"/>
      <c r="E756" s="17"/>
      <c r="F756" s="17"/>
      <c r="G756" s="17"/>
      <c r="H756" s="17"/>
      <c r="I756" s="17"/>
      <c r="J756" s="17"/>
      <c r="K756" s="17"/>
      <c r="L756" s="17"/>
      <c r="M756" s="17"/>
      <c r="N756" s="17"/>
      <c r="O756" s="17"/>
      <c r="P756" s="17"/>
      <c r="Q756" s="17"/>
      <c r="R756" s="17"/>
      <c r="S756" s="17"/>
      <c r="T756" s="17"/>
      <c r="U756" s="17"/>
    </row>
    <row r="757" spans="2:21" x14ac:dyDescent="0.5">
      <c r="B757" s="6" t="s">
        <v>299</v>
      </c>
      <c r="C757" s="17"/>
      <c r="D757" s="17"/>
      <c r="E757" s="17"/>
      <c r="F757" s="17"/>
      <c r="G757" s="17"/>
      <c r="H757" s="17"/>
      <c r="I757" s="17"/>
      <c r="J757" s="17"/>
      <c r="K757" s="17"/>
      <c r="L757" s="17"/>
      <c r="M757" s="17"/>
      <c r="N757" s="17"/>
      <c r="O757" s="17"/>
      <c r="P757" s="17"/>
      <c r="Q757" s="17"/>
      <c r="R757" s="17"/>
      <c r="S757" s="17"/>
      <c r="T757" s="17"/>
      <c r="U757" s="17"/>
    </row>
    <row r="758" spans="2:21" x14ac:dyDescent="0.5">
      <c r="B758" s="24" t="s">
        <v>46</v>
      </c>
      <c r="C758" s="17"/>
      <c r="D758" s="17"/>
      <c r="E758" s="17"/>
      <c r="F758" s="17"/>
      <c r="G758" s="17"/>
      <c r="H758" s="17"/>
      <c r="I758" s="17"/>
      <c r="J758" s="17"/>
      <c r="K758" s="17"/>
      <c r="L758" s="17"/>
      <c r="M758" s="17"/>
      <c r="N758" s="17"/>
      <c r="O758" s="17"/>
      <c r="P758" s="17"/>
      <c r="Q758" s="17"/>
      <c r="R758" s="17"/>
      <c r="S758" s="17"/>
      <c r="T758" s="17"/>
      <c r="U758" s="17"/>
    </row>
    <row r="759" spans="2:21" x14ac:dyDescent="0.5">
      <c r="B759" t="s">
        <v>271</v>
      </c>
      <c r="C759" s="17">
        <v>0.21732256771146499</v>
      </c>
      <c r="D759" s="17">
        <v>0.19515209996622099</v>
      </c>
      <c r="E759" s="17">
        <v>0.23568842445367999</v>
      </c>
      <c r="F759" s="17"/>
      <c r="G759" s="17">
        <v>0.21033409146582499</v>
      </c>
      <c r="H759" s="17">
        <v>0.18221881405087401</v>
      </c>
      <c r="I759" s="17">
        <v>0.160770397886079</v>
      </c>
      <c r="J759" s="17">
        <v>0.24421060078545301</v>
      </c>
      <c r="K759" s="17">
        <v>0.253889283698992</v>
      </c>
      <c r="L759" s="17">
        <v>0.224356768473125</v>
      </c>
      <c r="M759" s="17"/>
      <c r="N759" s="17">
        <v>0.18121850255767399</v>
      </c>
      <c r="O759" s="17">
        <v>0.29954495392882802</v>
      </c>
      <c r="P759" s="17">
        <v>0.218550197323685</v>
      </c>
      <c r="Q759" s="17">
        <v>0.20423315436852299</v>
      </c>
      <c r="R759" s="17">
        <v>0.18433832305396899</v>
      </c>
      <c r="S759" s="17"/>
      <c r="T759" s="17">
        <v>0.231612762690036</v>
      </c>
      <c r="U759" s="17">
        <v>0.21372329166948101</v>
      </c>
    </row>
    <row r="760" spans="2:21" x14ac:dyDescent="0.5">
      <c r="B760" t="s">
        <v>272</v>
      </c>
      <c r="C760" s="17">
        <v>0.310861867948725</v>
      </c>
      <c r="D760" s="17">
        <v>0.31748205299332899</v>
      </c>
      <c r="E760" s="17">
        <v>0.30526055475768099</v>
      </c>
      <c r="F760" s="17"/>
      <c r="G760" s="17">
        <v>0.34257903285198699</v>
      </c>
      <c r="H760" s="17">
        <v>0.343119485288782</v>
      </c>
      <c r="I760" s="17">
        <v>0.32073517065128399</v>
      </c>
      <c r="J760" s="17">
        <v>0.27236998252977801</v>
      </c>
      <c r="K760" s="17">
        <v>0.24983252157320901</v>
      </c>
      <c r="L760" s="17">
        <v>0.34613919138844101</v>
      </c>
      <c r="M760" s="17"/>
      <c r="N760" s="17">
        <v>0.26401062363281103</v>
      </c>
      <c r="O760" s="17">
        <v>0.362468701106616</v>
      </c>
      <c r="P760" s="17">
        <v>0.33521104035548299</v>
      </c>
      <c r="Q760" s="17">
        <v>0.30621943065179302</v>
      </c>
      <c r="R760" s="17">
        <v>0.29927159755426902</v>
      </c>
      <c r="S760" s="17"/>
      <c r="T760" s="17">
        <v>0.356508618757999</v>
      </c>
      <c r="U760" s="17">
        <v>0.29936480602419502</v>
      </c>
    </row>
    <row r="761" spans="2:21" x14ac:dyDescent="0.5">
      <c r="B761" t="s">
        <v>293</v>
      </c>
      <c r="C761" s="17">
        <v>0.24519195125417201</v>
      </c>
      <c r="D761" s="17">
        <v>0.29257342380755302</v>
      </c>
      <c r="E761" s="17">
        <v>0.203010106489109</v>
      </c>
      <c r="F761" s="17"/>
      <c r="G761" s="17">
        <v>0.29925183010231499</v>
      </c>
      <c r="H761" s="17">
        <v>0.26966124077892301</v>
      </c>
      <c r="I761" s="17">
        <v>0.29378347503671198</v>
      </c>
      <c r="J761" s="17">
        <v>0.24013621312674799</v>
      </c>
      <c r="K761" s="17">
        <v>0.24874673710992201</v>
      </c>
      <c r="L761" s="17">
        <v>0.19313150578941701</v>
      </c>
      <c r="M761" s="17"/>
      <c r="N761" s="17">
        <v>0.29124548131897599</v>
      </c>
      <c r="O761" s="17">
        <v>0.20378880898704901</v>
      </c>
      <c r="P761" s="17">
        <v>0.22937954078268299</v>
      </c>
      <c r="Q761" s="17">
        <v>0.22320376012042101</v>
      </c>
      <c r="R761" s="17">
        <v>0.28135920118186902</v>
      </c>
      <c r="S761" s="17"/>
      <c r="T761" s="17">
        <v>0.256116673921291</v>
      </c>
      <c r="U761" s="17">
        <v>0.242440337814324</v>
      </c>
    </row>
    <row r="762" spans="2:21" x14ac:dyDescent="0.5">
      <c r="B762" t="s">
        <v>274</v>
      </c>
      <c r="C762" s="17">
        <v>5.0980942304318301E-2</v>
      </c>
      <c r="D762" s="17">
        <v>6.0514638467111997E-2</v>
      </c>
      <c r="E762" s="17">
        <v>4.2506350127754097E-2</v>
      </c>
      <c r="F762" s="17"/>
      <c r="G762" s="17">
        <v>4.5577847487634403E-2</v>
      </c>
      <c r="H762" s="17">
        <v>7.1268188459220394E-2</v>
      </c>
      <c r="I762" s="17">
        <v>5.6497662106594702E-2</v>
      </c>
      <c r="J762" s="17">
        <v>7.6912421523626096E-2</v>
      </c>
      <c r="K762" s="17">
        <v>1.6868651769707001E-2</v>
      </c>
      <c r="L762" s="17">
        <v>4.4247578253619302E-2</v>
      </c>
      <c r="M762" s="17"/>
      <c r="N762" s="17">
        <v>5.9826311799564699E-2</v>
      </c>
      <c r="O762" s="17">
        <v>2.6155017592267099E-2</v>
      </c>
      <c r="P762" s="17">
        <v>5.1980702405040498E-2</v>
      </c>
      <c r="Q762" s="17">
        <v>5.9076830951008498E-2</v>
      </c>
      <c r="R762" s="17">
        <v>5.4723452321390198E-2</v>
      </c>
      <c r="S762" s="17"/>
      <c r="T762" s="17">
        <v>5.3039695930480399E-2</v>
      </c>
      <c r="U762" s="17">
        <v>5.0462403361070503E-2</v>
      </c>
    </row>
    <row r="763" spans="2:21" x14ac:dyDescent="0.5">
      <c r="B763" t="s">
        <v>275</v>
      </c>
      <c r="C763" s="17">
        <v>3.9456506961348801E-2</v>
      </c>
      <c r="D763" s="17">
        <v>5.3334471000835597E-2</v>
      </c>
      <c r="E763" s="17">
        <v>2.6848229538917499E-2</v>
      </c>
      <c r="F763" s="17"/>
      <c r="G763" s="17">
        <v>5.13913741946566E-2</v>
      </c>
      <c r="H763" s="17">
        <v>8.8034874512851496E-2</v>
      </c>
      <c r="I763" s="17">
        <v>3.6042768463223997E-2</v>
      </c>
      <c r="J763" s="17">
        <v>3.8419129275180298E-2</v>
      </c>
      <c r="K763" s="17">
        <v>3.1506777200116201E-2</v>
      </c>
      <c r="L763" s="17">
        <v>2.1538335582247201E-2</v>
      </c>
      <c r="M763" s="17"/>
      <c r="N763" s="17">
        <v>3.7227572962735503E-2</v>
      </c>
      <c r="O763" s="17">
        <v>3.01832479197701E-2</v>
      </c>
      <c r="P763" s="17">
        <v>5.4718476618078597E-2</v>
      </c>
      <c r="Q763" s="17">
        <v>2.8115008034654401E-2</v>
      </c>
      <c r="R763" s="17">
        <v>5.7831224228595997E-2</v>
      </c>
      <c r="S763" s="17"/>
      <c r="T763" s="17">
        <v>4.98380798175121E-2</v>
      </c>
      <c r="U763" s="17">
        <v>3.6841696840469701E-2</v>
      </c>
    </row>
    <row r="764" spans="2:21" x14ac:dyDescent="0.5">
      <c r="B764" t="s">
        <v>219</v>
      </c>
      <c r="C764" s="17">
        <v>0.13618616381997101</v>
      </c>
      <c r="D764" s="17">
        <v>8.0943313764949898E-2</v>
      </c>
      <c r="E764" s="17">
        <v>0.186686334632858</v>
      </c>
      <c r="F764" s="17"/>
      <c r="G764" s="17">
        <v>5.0865823897582103E-2</v>
      </c>
      <c r="H764" s="17">
        <v>4.5697396909348598E-2</v>
      </c>
      <c r="I764" s="17">
        <v>0.132170525856106</v>
      </c>
      <c r="J764" s="17">
        <v>0.127951652759215</v>
      </c>
      <c r="K764" s="17">
        <v>0.19915602864805301</v>
      </c>
      <c r="L764" s="17">
        <v>0.17058662051314999</v>
      </c>
      <c r="M764" s="17"/>
      <c r="N764" s="17">
        <v>0.16647150772823799</v>
      </c>
      <c r="O764" s="17">
        <v>7.7859270465469102E-2</v>
      </c>
      <c r="P764" s="17">
        <v>0.11016004251503</v>
      </c>
      <c r="Q764" s="17">
        <v>0.17915181587359999</v>
      </c>
      <c r="R764" s="17">
        <v>0.122476201659907</v>
      </c>
      <c r="S764" s="17"/>
      <c r="T764" s="17">
        <v>5.2884168882681597E-2</v>
      </c>
      <c r="U764" s="17">
        <v>0.15716746429046</v>
      </c>
    </row>
    <row r="765" spans="2:21" x14ac:dyDescent="0.5">
      <c r="B765" t="s">
        <v>276</v>
      </c>
      <c r="C765" s="17">
        <v>0.52818443566019002</v>
      </c>
      <c r="D765" s="17">
        <v>0.51263415295954995</v>
      </c>
      <c r="E765" s="17">
        <v>0.54094897921136098</v>
      </c>
      <c r="F765" s="17"/>
      <c r="G765" s="17">
        <v>0.55291312431781203</v>
      </c>
      <c r="H765" s="17">
        <v>0.52533829933965603</v>
      </c>
      <c r="I765" s="17">
        <v>0.48150556853736298</v>
      </c>
      <c r="J765" s="17">
        <v>0.51658058331523105</v>
      </c>
      <c r="K765" s="17">
        <v>0.50372180527220101</v>
      </c>
      <c r="L765" s="17">
        <v>0.57049595986156698</v>
      </c>
      <c r="M765" s="17"/>
      <c r="N765" s="17">
        <v>0.44522912619048599</v>
      </c>
      <c r="O765" s="17">
        <v>0.66201365503544496</v>
      </c>
      <c r="P765" s="17">
        <v>0.55376123767916696</v>
      </c>
      <c r="Q765" s="17">
        <v>0.51045258502031599</v>
      </c>
      <c r="R765" s="17">
        <v>0.48360992060823799</v>
      </c>
      <c r="S765" s="17"/>
      <c r="T765" s="17">
        <v>0.58812138144803505</v>
      </c>
      <c r="U765" s="17">
        <v>0.51308809769367603</v>
      </c>
    </row>
    <row r="766" spans="2:21" x14ac:dyDescent="0.5">
      <c r="B766" t="s">
        <v>277</v>
      </c>
      <c r="C766" s="17">
        <v>9.0437449265667005E-2</v>
      </c>
      <c r="D766" s="17">
        <v>0.113849109467948</v>
      </c>
      <c r="E766" s="17">
        <v>6.9354579666671495E-2</v>
      </c>
      <c r="F766" s="17"/>
      <c r="G766" s="17">
        <v>9.6969221682291107E-2</v>
      </c>
      <c r="H766" s="17">
        <v>0.159303062972072</v>
      </c>
      <c r="I766" s="17">
        <v>9.2540430569818796E-2</v>
      </c>
      <c r="J766" s="17">
        <v>0.115331550798806</v>
      </c>
      <c r="K766" s="17">
        <v>4.8375428969823303E-2</v>
      </c>
      <c r="L766" s="17">
        <v>6.5785913835866502E-2</v>
      </c>
      <c r="M766" s="17"/>
      <c r="N766" s="17">
        <v>9.7053884762300202E-2</v>
      </c>
      <c r="O766" s="17">
        <v>5.6338265512037203E-2</v>
      </c>
      <c r="P766" s="17">
        <v>0.106699179023119</v>
      </c>
      <c r="Q766" s="17">
        <v>8.7191838985662906E-2</v>
      </c>
      <c r="R766" s="17">
        <v>0.11255467654998599</v>
      </c>
      <c r="S766" s="17"/>
      <c r="T766" s="17">
        <v>0.10287777574799301</v>
      </c>
      <c r="U766" s="17">
        <v>8.7304100201540197E-2</v>
      </c>
    </row>
    <row r="767" spans="2:21" x14ac:dyDescent="0.5">
      <c r="B767" t="s">
        <v>88</v>
      </c>
      <c r="C767" s="17">
        <v>0.43774698639452297</v>
      </c>
      <c r="D767" s="17">
        <v>0.39878504349160199</v>
      </c>
      <c r="E767" s="17">
        <v>0.47159439954469001</v>
      </c>
      <c r="F767" s="17"/>
      <c r="G767" s="17">
        <v>0.45594390263552098</v>
      </c>
      <c r="H767" s="17">
        <v>0.366035236367584</v>
      </c>
      <c r="I767" s="17">
        <v>0.388965137967545</v>
      </c>
      <c r="J767" s="17">
        <v>0.40124903251642502</v>
      </c>
      <c r="K767" s="17">
        <v>0.45534637630237801</v>
      </c>
      <c r="L767" s="17">
        <v>0.50471004602570002</v>
      </c>
      <c r="M767" s="17"/>
      <c r="N767" s="17">
        <v>0.34817524142818601</v>
      </c>
      <c r="O767" s="17">
        <v>0.60567538952340705</v>
      </c>
      <c r="P767" s="17">
        <v>0.44706205865604798</v>
      </c>
      <c r="Q767" s="17">
        <v>0.42326074603465302</v>
      </c>
      <c r="R767" s="17">
        <v>0.37105524405825202</v>
      </c>
      <c r="S767" s="17"/>
      <c r="T767" s="17">
        <v>0.48524360570004199</v>
      </c>
      <c r="U767" s="17">
        <v>0.42578399749213602</v>
      </c>
    </row>
    <row r="768" spans="2:21" x14ac:dyDescent="0.5">
      <c r="C768" s="17"/>
      <c r="D768" s="17"/>
      <c r="E768" s="17"/>
      <c r="F768" s="17"/>
      <c r="G768" s="17"/>
      <c r="H768" s="17"/>
      <c r="I768" s="17"/>
      <c r="J768" s="17"/>
      <c r="K768" s="17"/>
      <c r="L768" s="17"/>
      <c r="M768" s="17"/>
      <c r="N768" s="17"/>
      <c r="O768" s="17"/>
      <c r="P768" s="17"/>
      <c r="Q768" s="17"/>
      <c r="R768" s="17"/>
      <c r="S768" s="17"/>
      <c r="T768" s="17"/>
      <c r="U768" s="17"/>
    </row>
    <row r="769" spans="2:21" x14ac:dyDescent="0.5">
      <c r="B769" s="6" t="s">
        <v>306</v>
      </c>
      <c r="C769" s="17"/>
      <c r="D769" s="17"/>
      <c r="E769" s="17"/>
      <c r="F769" s="17"/>
      <c r="G769" s="17"/>
      <c r="H769" s="17"/>
      <c r="I769" s="17"/>
      <c r="J769" s="17"/>
      <c r="K769" s="17"/>
      <c r="L769" s="17"/>
      <c r="M769" s="17"/>
      <c r="N769" s="17"/>
      <c r="O769" s="17"/>
      <c r="P769" s="17"/>
      <c r="Q769" s="17"/>
      <c r="R769" s="17"/>
      <c r="S769" s="17"/>
      <c r="T769" s="17"/>
      <c r="U769" s="17"/>
    </row>
    <row r="770" spans="2:21" x14ac:dyDescent="0.5">
      <c r="B770" s="24" t="s">
        <v>528</v>
      </c>
      <c r="C770" s="17"/>
      <c r="D770" s="17"/>
      <c r="E770" s="17"/>
      <c r="F770" s="17"/>
      <c r="G770" s="17"/>
      <c r="H770" s="17"/>
      <c r="I770" s="17"/>
      <c r="J770" s="17"/>
      <c r="K770" s="17"/>
      <c r="L770" s="17"/>
      <c r="M770" s="17"/>
      <c r="N770" s="17"/>
      <c r="O770" s="17"/>
      <c r="P770" s="17"/>
      <c r="Q770" s="17"/>
      <c r="R770" s="17"/>
      <c r="S770" s="17"/>
      <c r="T770" s="17"/>
      <c r="U770" s="17"/>
    </row>
    <row r="771" spans="2:21" x14ac:dyDescent="0.5">
      <c r="B771" t="s">
        <v>300</v>
      </c>
      <c r="C771" s="17">
        <v>0.51104793214898503</v>
      </c>
      <c r="D771" s="17">
        <v>0.51499278893566602</v>
      </c>
      <c r="E771" s="17">
        <v>0.51078747514929301</v>
      </c>
      <c r="F771" s="17"/>
      <c r="G771" s="17">
        <v>0.30869032139695601</v>
      </c>
      <c r="H771" s="17">
        <v>0.48965498333831597</v>
      </c>
      <c r="I771" s="17">
        <v>0.41689922013369202</v>
      </c>
      <c r="J771" s="17">
        <v>0.58798078282663202</v>
      </c>
      <c r="K771" s="17">
        <v>0.53885551866464898</v>
      </c>
      <c r="L771" s="17">
        <v>0.62149204588603002</v>
      </c>
      <c r="M771" s="17"/>
      <c r="N771" s="17">
        <v>0.518219163178673</v>
      </c>
      <c r="O771" s="17">
        <v>0.53852406342373405</v>
      </c>
      <c r="P771" s="17">
        <v>0.41430922259467901</v>
      </c>
      <c r="Q771" s="17">
        <v>0.57060900255882896</v>
      </c>
      <c r="R771" s="17">
        <v>0.51293898700741203</v>
      </c>
      <c r="S771" s="17"/>
      <c r="T771" s="17">
        <v>0.627011274061261</v>
      </c>
      <c r="U771" s="17">
        <v>0.46244794616740098</v>
      </c>
    </row>
    <row r="772" spans="2:21" x14ac:dyDescent="0.5">
      <c r="B772" t="s">
        <v>301</v>
      </c>
      <c r="C772" s="17">
        <v>0.123532415710257</v>
      </c>
      <c r="D772" s="17">
        <v>0.17006315776013201</v>
      </c>
      <c r="E772" s="17">
        <v>5.6869559068536697E-2</v>
      </c>
      <c r="F772" s="17"/>
      <c r="G772" s="17">
        <v>0.14487513546804101</v>
      </c>
      <c r="H772" s="17">
        <v>0.100604252227897</v>
      </c>
      <c r="I772" s="17">
        <v>0.19191892156550899</v>
      </c>
      <c r="J772" s="17">
        <v>9.9309306339859904E-2</v>
      </c>
      <c r="K772" s="17">
        <v>0.119551785228298</v>
      </c>
      <c r="L772" s="17">
        <v>6.4677724358295094E-2</v>
      </c>
      <c r="M772" s="17"/>
      <c r="N772" s="17">
        <v>0.125198634518776</v>
      </c>
      <c r="O772" s="17">
        <v>8.4680220831115594E-2</v>
      </c>
      <c r="P772" s="17">
        <v>0.10744086457577801</v>
      </c>
      <c r="Q772" s="17">
        <v>0.149759251559242</v>
      </c>
      <c r="R772" s="17">
        <v>0.15490872939439501</v>
      </c>
      <c r="S772" s="17"/>
      <c r="T772" s="17">
        <v>4.97733588313184E-2</v>
      </c>
      <c r="U772" s="17">
        <v>0.154444677044041</v>
      </c>
    </row>
    <row r="773" spans="2:21" x14ac:dyDescent="0.5">
      <c r="B773" t="s">
        <v>302</v>
      </c>
      <c r="C773" s="17">
        <v>9.8111443542750199E-2</v>
      </c>
      <c r="D773" s="17">
        <v>5.25998014934074E-2</v>
      </c>
      <c r="E773" s="17">
        <v>0.16567223923337901</v>
      </c>
      <c r="F773" s="17"/>
      <c r="G773" s="17">
        <v>0.20965422716643101</v>
      </c>
      <c r="H773" s="17">
        <v>0.13294991452028199</v>
      </c>
      <c r="I773" s="17">
        <v>9.4177274778767597E-2</v>
      </c>
      <c r="J773" s="17">
        <v>7.9027118546172295E-2</v>
      </c>
      <c r="K773" s="17">
        <v>8.9219665738990706E-2</v>
      </c>
      <c r="L773" s="17">
        <v>4.2716756982602598E-2</v>
      </c>
      <c r="M773" s="17"/>
      <c r="N773" s="17">
        <v>9.7626570378593999E-2</v>
      </c>
      <c r="O773" s="17">
        <v>6.9829184402530095E-2</v>
      </c>
      <c r="P773" s="17">
        <v>0.133564003796599</v>
      </c>
      <c r="Q773" s="17">
        <v>8.9056965798005802E-2</v>
      </c>
      <c r="R773" s="17">
        <v>9.8169652651042896E-2</v>
      </c>
      <c r="S773" s="17"/>
      <c r="T773" s="17">
        <v>4.3185476578270897E-2</v>
      </c>
      <c r="U773" s="17">
        <v>0.121130797594464</v>
      </c>
    </row>
    <row r="774" spans="2:21" x14ac:dyDescent="0.5">
      <c r="B774" t="s">
        <v>303</v>
      </c>
      <c r="C774" s="17">
        <v>0.104738098612758</v>
      </c>
      <c r="D774" s="17">
        <v>9.0574750092839801E-2</v>
      </c>
      <c r="E774" s="17">
        <v>0.12656239833456401</v>
      </c>
      <c r="F774" s="17"/>
      <c r="G774" s="17">
        <v>0.17794583409595699</v>
      </c>
      <c r="H774" s="17">
        <v>0.116159661299634</v>
      </c>
      <c r="I774" s="17">
        <v>6.4801580538322995E-2</v>
      </c>
      <c r="J774" s="17">
        <v>0.11670651408292999</v>
      </c>
      <c r="K774" s="17">
        <v>0.115406669293751</v>
      </c>
      <c r="L774" s="17">
        <v>7.7017602823660103E-2</v>
      </c>
      <c r="M774" s="17"/>
      <c r="N774" s="17">
        <v>9.3691144744638702E-2</v>
      </c>
      <c r="O774" s="17">
        <v>0.135978376801386</v>
      </c>
      <c r="P774" s="17">
        <v>0.12963682025654</v>
      </c>
      <c r="Q774" s="17">
        <v>7.82611319528351E-2</v>
      </c>
      <c r="R774" s="17">
        <v>8.9127489248722006E-2</v>
      </c>
      <c r="S774" s="17"/>
      <c r="T774" s="17">
        <v>0.144857972376188</v>
      </c>
      <c r="U774" s="17">
        <v>8.79239462234577E-2</v>
      </c>
    </row>
    <row r="775" spans="2:21" x14ac:dyDescent="0.5">
      <c r="B775" t="s">
        <v>304</v>
      </c>
      <c r="C775" s="17">
        <v>4.1829527735485802E-2</v>
      </c>
      <c r="D775" s="17">
        <v>5.7343840729629003E-2</v>
      </c>
      <c r="E775" s="17">
        <v>1.40693915052664E-2</v>
      </c>
      <c r="F775" s="17"/>
      <c r="G775" s="17">
        <v>7.3596240110092997E-2</v>
      </c>
      <c r="H775" s="17">
        <v>4.7543064173668097E-2</v>
      </c>
      <c r="I775" s="17">
        <v>9.0254340893315702E-2</v>
      </c>
      <c r="J775" s="17">
        <v>6.8844776794721903E-3</v>
      </c>
      <c r="K775" s="17">
        <v>2.50151745580116E-2</v>
      </c>
      <c r="L775" s="17">
        <v>3.3626856093856503E-2</v>
      </c>
      <c r="M775" s="17"/>
      <c r="N775" s="17">
        <v>3.5697021461598401E-2</v>
      </c>
      <c r="O775" s="17">
        <v>6.8594911468112196E-2</v>
      </c>
      <c r="P775" s="17">
        <v>5.8206592596441301E-2</v>
      </c>
      <c r="Q775" s="17">
        <v>1.8787622163320999E-2</v>
      </c>
      <c r="R775" s="17">
        <v>2.9525075149946199E-2</v>
      </c>
      <c r="S775" s="17"/>
      <c r="T775" s="17">
        <v>3.1566369414333301E-2</v>
      </c>
      <c r="U775" s="17">
        <v>4.6130795207685003E-2</v>
      </c>
    </row>
    <row r="776" spans="2:21" x14ac:dyDescent="0.5">
      <c r="B776" t="s">
        <v>305</v>
      </c>
      <c r="C776" s="17">
        <v>0.120740582249764</v>
      </c>
      <c r="D776" s="17">
        <v>0.114425660988326</v>
      </c>
      <c r="E776" s="17">
        <v>0.12603893670896099</v>
      </c>
      <c r="F776" s="17"/>
      <c r="G776" s="17">
        <v>8.5238241762521594E-2</v>
      </c>
      <c r="H776" s="17">
        <v>0.113088124440203</v>
      </c>
      <c r="I776" s="17">
        <v>0.141948662090393</v>
      </c>
      <c r="J776" s="17">
        <v>0.110091800524933</v>
      </c>
      <c r="K776" s="17">
        <v>0.111951186516299</v>
      </c>
      <c r="L776" s="17">
        <v>0.16046901385555501</v>
      </c>
      <c r="M776" s="17"/>
      <c r="N776" s="17">
        <v>0.12956746571772099</v>
      </c>
      <c r="O776" s="17">
        <v>0.102393243073122</v>
      </c>
      <c r="P776" s="17">
        <v>0.15684249617996199</v>
      </c>
      <c r="Q776" s="17">
        <v>9.3526025967767004E-2</v>
      </c>
      <c r="R776" s="17">
        <v>0.115330066548482</v>
      </c>
      <c r="S776" s="17"/>
      <c r="T776" s="17">
        <v>0.103605548738629</v>
      </c>
      <c r="U776" s="17">
        <v>0.12792183776295099</v>
      </c>
    </row>
    <row r="777" spans="2:21" x14ac:dyDescent="0.5">
      <c r="C777" s="17"/>
      <c r="D777" s="17"/>
      <c r="E777" s="17"/>
      <c r="F777" s="17"/>
      <c r="G777" s="17"/>
      <c r="H777" s="17"/>
      <c r="I777" s="17"/>
      <c r="J777" s="17"/>
      <c r="K777" s="17"/>
      <c r="L777" s="17"/>
      <c r="M777" s="17"/>
      <c r="N777" s="17"/>
      <c r="O777" s="17"/>
      <c r="P777" s="17"/>
      <c r="Q777" s="17"/>
      <c r="R777" s="17"/>
      <c r="S777" s="17"/>
      <c r="T777" s="17"/>
      <c r="U777" s="17"/>
    </row>
    <row r="778" spans="2:21" x14ac:dyDescent="0.5">
      <c r="B778" s="6" t="s">
        <v>321</v>
      </c>
      <c r="C778" s="17"/>
      <c r="D778" s="17"/>
      <c r="E778" s="17"/>
      <c r="F778" s="17"/>
      <c r="G778" s="17"/>
      <c r="H778" s="17"/>
      <c r="I778" s="17"/>
      <c r="J778" s="17"/>
      <c r="K778" s="17"/>
      <c r="L778" s="17"/>
      <c r="M778" s="17"/>
      <c r="N778" s="17"/>
      <c r="O778" s="17"/>
      <c r="P778" s="17"/>
      <c r="Q778" s="17"/>
      <c r="R778" s="17"/>
      <c r="S778" s="17"/>
      <c r="T778" s="17"/>
      <c r="U778" s="17"/>
    </row>
    <row r="779" spans="2:21" x14ac:dyDescent="0.5">
      <c r="B779" s="24" t="s">
        <v>528</v>
      </c>
      <c r="C779" s="17"/>
      <c r="D779" s="17"/>
      <c r="E779" s="17"/>
      <c r="F779" s="17"/>
      <c r="G779" s="17"/>
      <c r="H779" s="17"/>
      <c r="I779" s="17"/>
      <c r="J779" s="17"/>
      <c r="K779" s="17"/>
      <c r="L779" s="17"/>
      <c r="M779" s="17"/>
      <c r="N779" s="17"/>
      <c r="O779" s="17"/>
      <c r="P779" s="17"/>
      <c r="Q779" s="17"/>
      <c r="R779" s="17"/>
      <c r="S779" s="17"/>
      <c r="T779" s="17"/>
      <c r="U779" s="17"/>
    </row>
    <row r="780" spans="2:21" x14ac:dyDescent="0.5">
      <c r="B780" t="s">
        <v>316</v>
      </c>
      <c r="C780" s="17">
        <v>0.32424848367296399</v>
      </c>
      <c r="D780" s="17">
        <v>0.34972160803023999</v>
      </c>
      <c r="E780" s="17">
        <v>0.28528816315541</v>
      </c>
      <c r="F780" s="17"/>
      <c r="G780" s="17">
        <v>0.27918394150095399</v>
      </c>
      <c r="H780" s="17">
        <v>0.362315459058214</v>
      </c>
      <c r="I780" s="17">
        <v>0.38182296360534701</v>
      </c>
      <c r="J780" s="17">
        <v>0.27549876056015798</v>
      </c>
      <c r="K780" s="17">
        <v>0.21363107895948899</v>
      </c>
      <c r="L780" s="17">
        <v>0.53438022186648104</v>
      </c>
      <c r="M780" s="17"/>
      <c r="N780" s="17">
        <v>0.37619745133425497</v>
      </c>
      <c r="O780" s="17">
        <v>0.30436853678487102</v>
      </c>
      <c r="P780" s="17">
        <v>0.34624946565911102</v>
      </c>
      <c r="Q780" s="17">
        <v>0.27046216636561998</v>
      </c>
      <c r="R780" s="17">
        <v>0.29563462381398897</v>
      </c>
      <c r="S780" s="17"/>
      <c r="T780" s="17">
        <v>0.41990135091736502</v>
      </c>
      <c r="U780" s="17">
        <v>0.28416057373076198</v>
      </c>
    </row>
    <row r="781" spans="2:21" x14ac:dyDescent="0.5">
      <c r="B781" t="s">
        <v>272</v>
      </c>
      <c r="C781" s="17">
        <v>0.405655995340447</v>
      </c>
      <c r="D781" s="17">
        <v>0.37650564891541299</v>
      </c>
      <c r="E781" s="17">
        <v>0.44708074776638101</v>
      </c>
      <c r="F781" s="17"/>
      <c r="G781" s="17">
        <v>0.33187845281478401</v>
      </c>
      <c r="H781" s="17">
        <v>0.39961806206746098</v>
      </c>
      <c r="I781" s="17">
        <v>0.33427395190175602</v>
      </c>
      <c r="J781" s="17">
        <v>0.46226040577426097</v>
      </c>
      <c r="K781" s="17">
        <v>0.48781500989883803</v>
      </c>
      <c r="L781" s="17">
        <v>0.27221319388500997</v>
      </c>
      <c r="M781" s="17"/>
      <c r="N781" s="17">
        <v>0.32277292728764301</v>
      </c>
      <c r="O781" s="17">
        <v>0.51484372939525502</v>
      </c>
      <c r="P781" s="17">
        <v>0.40963837643124601</v>
      </c>
      <c r="Q781" s="17">
        <v>0.42733609551541701</v>
      </c>
      <c r="R781" s="17">
        <v>0.38948111137883201</v>
      </c>
      <c r="S781" s="17"/>
      <c r="T781" s="17">
        <v>0.388050257640979</v>
      </c>
      <c r="U781" s="17">
        <v>0.41303452196170298</v>
      </c>
    </row>
    <row r="782" spans="2:21" x14ac:dyDescent="0.5">
      <c r="B782" t="s">
        <v>317</v>
      </c>
      <c r="C782" s="17">
        <v>0.17060991801393099</v>
      </c>
      <c r="D782" s="17">
        <v>0.19253259023384101</v>
      </c>
      <c r="E782" s="17">
        <v>0.14041276247076201</v>
      </c>
      <c r="F782" s="17"/>
      <c r="G782" s="17">
        <v>0.17097331587084799</v>
      </c>
      <c r="H782" s="17">
        <v>0.21009790847225199</v>
      </c>
      <c r="I782" s="17">
        <v>0.165625508632254</v>
      </c>
      <c r="J782" s="17">
        <v>0.16493937020928001</v>
      </c>
      <c r="K782" s="17">
        <v>0.18281004674714399</v>
      </c>
      <c r="L782" s="17">
        <v>7.8044938334747502E-2</v>
      </c>
      <c r="M782" s="17"/>
      <c r="N782" s="17">
        <v>0.19678124661037999</v>
      </c>
      <c r="O782" s="17">
        <v>0.120172482880729</v>
      </c>
      <c r="P782" s="17">
        <v>0.15268307893017</v>
      </c>
      <c r="Q782" s="17">
        <v>0.17114833785373801</v>
      </c>
      <c r="R782" s="17">
        <v>0.20898805233680601</v>
      </c>
      <c r="S782" s="17"/>
      <c r="T782" s="17">
        <v>0.159892698803245</v>
      </c>
      <c r="U782" s="17">
        <v>0.17510148142364099</v>
      </c>
    </row>
    <row r="783" spans="2:21" x14ac:dyDescent="0.5">
      <c r="B783" t="s">
        <v>318</v>
      </c>
      <c r="C783" s="17">
        <v>9.9485602972658099E-2</v>
      </c>
      <c r="D783" s="17">
        <v>8.1240152820505895E-2</v>
      </c>
      <c r="E783" s="17">
        <v>0.127218326607446</v>
      </c>
      <c r="F783" s="17"/>
      <c r="G783" s="17">
        <v>0.21796428981341401</v>
      </c>
      <c r="H783" s="17">
        <v>2.7968570402072901E-2</v>
      </c>
      <c r="I783" s="17">
        <v>0.118277575860643</v>
      </c>
      <c r="J783" s="17">
        <v>9.7301463456300294E-2</v>
      </c>
      <c r="K783" s="17">
        <v>0.11574386439452899</v>
      </c>
      <c r="L783" s="17">
        <v>0.115361645913761</v>
      </c>
      <c r="M783" s="17"/>
      <c r="N783" s="17">
        <v>0.104248374767722</v>
      </c>
      <c r="O783" s="17">
        <v>6.0615250939145097E-2</v>
      </c>
      <c r="P783" s="17">
        <v>9.1429078979473194E-2</v>
      </c>
      <c r="Q783" s="17">
        <v>0.131053400265224</v>
      </c>
      <c r="R783" s="17">
        <v>0.10589621247037199</v>
      </c>
      <c r="S783" s="17"/>
      <c r="T783" s="17">
        <v>3.2155692638410997E-2</v>
      </c>
      <c r="U783" s="17">
        <v>0.127703422883894</v>
      </c>
    </row>
    <row r="784" spans="2:21" x14ac:dyDescent="0.5">
      <c r="B784" t="s">
        <v>319</v>
      </c>
      <c r="C784" s="17">
        <v>0</v>
      </c>
      <c r="D784" s="17">
        <v>0</v>
      </c>
      <c r="E784" s="17">
        <v>0</v>
      </c>
      <c r="F784" s="17"/>
      <c r="G784" s="17">
        <v>0</v>
      </c>
      <c r="H784" s="17">
        <v>0</v>
      </c>
      <c r="I784" s="17">
        <v>0</v>
      </c>
      <c r="J784" s="17">
        <v>0</v>
      </c>
      <c r="K784" s="17">
        <v>0</v>
      </c>
      <c r="L784" s="17">
        <v>0</v>
      </c>
      <c r="M784" s="17"/>
      <c r="N784" s="17">
        <v>0</v>
      </c>
      <c r="O784" s="17">
        <v>0</v>
      </c>
      <c r="P784" s="17">
        <v>0</v>
      </c>
      <c r="Q784" s="17">
        <v>0</v>
      </c>
      <c r="R784" s="17">
        <v>0</v>
      </c>
      <c r="S784" s="17"/>
      <c r="T784" s="17">
        <v>0</v>
      </c>
      <c r="U784" s="17">
        <v>0</v>
      </c>
    </row>
    <row r="785" spans="2:21" x14ac:dyDescent="0.5">
      <c r="C785" s="17"/>
      <c r="D785" s="17"/>
      <c r="E785" s="17"/>
      <c r="F785" s="17"/>
      <c r="G785" s="17"/>
      <c r="H785" s="17"/>
      <c r="I785" s="17"/>
      <c r="J785" s="17"/>
      <c r="K785" s="17"/>
      <c r="L785" s="17"/>
      <c r="M785" s="17"/>
      <c r="N785" s="17"/>
      <c r="O785" s="17"/>
      <c r="P785" s="17"/>
      <c r="Q785" s="17"/>
      <c r="R785" s="17"/>
      <c r="S785" s="17"/>
      <c r="T785" s="17"/>
      <c r="U785" s="17"/>
    </row>
    <row r="786" spans="2:21" x14ac:dyDescent="0.5">
      <c r="B786" s="6" t="s">
        <v>322</v>
      </c>
      <c r="C786" s="17"/>
      <c r="D786" s="17"/>
      <c r="E786" s="17"/>
      <c r="F786" s="17"/>
      <c r="G786" s="17"/>
      <c r="H786" s="17"/>
      <c r="I786" s="17"/>
      <c r="J786" s="17"/>
      <c r="K786" s="17"/>
      <c r="L786" s="17"/>
      <c r="M786" s="17"/>
      <c r="N786" s="17"/>
      <c r="O786" s="17"/>
      <c r="P786" s="17"/>
      <c r="Q786" s="17"/>
      <c r="R786" s="17"/>
      <c r="S786" s="17"/>
      <c r="T786" s="17"/>
      <c r="U786" s="17"/>
    </row>
    <row r="787" spans="2:21" x14ac:dyDescent="0.5">
      <c r="B787" s="24" t="s">
        <v>528</v>
      </c>
      <c r="C787" s="17"/>
      <c r="D787" s="17"/>
      <c r="E787" s="17"/>
      <c r="F787" s="17"/>
      <c r="G787" s="17"/>
      <c r="H787" s="17"/>
      <c r="I787" s="17"/>
      <c r="J787" s="17"/>
      <c r="K787" s="17"/>
      <c r="L787" s="17"/>
      <c r="M787" s="17"/>
      <c r="N787" s="17"/>
      <c r="O787" s="17"/>
      <c r="P787" s="17"/>
      <c r="Q787" s="17"/>
      <c r="R787" s="17"/>
      <c r="S787" s="17"/>
      <c r="T787" s="17"/>
      <c r="U787" s="17"/>
    </row>
    <row r="788" spans="2:21" x14ac:dyDescent="0.5">
      <c r="B788" t="s">
        <v>316</v>
      </c>
      <c r="C788" s="17">
        <v>0.41352695753487501</v>
      </c>
      <c r="D788" s="17">
        <v>0.39860032738583401</v>
      </c>
      <c r="E788" s="17">
        <v>0.43456252804193501</v>
      </c>
      <c r="F788" s="17"/>
      <c r="G788" s="17">
        <v>0.29939938567596402</v>
      </c>
      <c r="H788" s="17">
        <v>0.45093471233098797</v>
      </c>
      <c r="I788" s="17">
        <v>0.47287994453321702</v>
      </c>
      <c r="J788" s="17">
        <v>0.37634567174477701</v>
      </c>
      <c r="K788" s="17">
        <v>0.39120045606019499</v>
      </c>
      <c r="L788" s="17">
        <v>0.40928060098452801</v>
      </c>
      <c r="M788" s="17"/>
      <c r="N788" s="17">
        <v>0.39850086869021001</v>
      </c>
      <c r="O788" s="17">
        <v>0.38642521626914</v>
      </c>
      <c r="P788" s="17">
        <v>0.47399814953644598</v>
      </c>
      <c r="Q788" s="17">
        <v>0.40412664951306299</v>
      </c>
      <c r="R788" s="17">
        <v>0.40536110504601702</v>
      </c>
      <c r="S788" s="17"/>
      <c r="T788" s="17">
        <v>0.52606653819926297</v>
      </c>
      <c r="U788" s="17">
        <v>0.36636186249302899</v>
      </c>
    </row>
    <row r="789" spans="2:21" x14ac:dyDescent="0.5">
      <c r="B789" t="s">
        <v>272</v>
      </c>
      <c r="C789" s="17">
        <v>0.398383484198643</v>
      </c>
      <c r="D789" s="17">
        <v>0.43055467241300299</v>
      </c>
      <c r="E789" s="17">
        <v>0.355663750147724</v>
      </c>
      <c r="F789" s="17"/>
      <c r="G789" s="17">
        <v>0.411446315307743</v>
      </c>
      <c r="H789" s="17">
        <v>0.34464526822254798</v>
      </c>
      <c r="I789" s="17">
        <v>0.28016999337968201</v>
      </c>
      <c r="J789" s="17">
        <v>0.51468437362895403</v>
      </c>
      <c r="K789" s="17">
        <v>0.37841813441972499</v>
      </c>
      <c r="L789" s="17">
        <v>0.493147069880424</v>
      </c>
      <c r="M789" s="17"/>
      <c r="N789" s="17">
        <v>0.346034373019529</v>
      </c>
      <c r="O789" s="17">
        <v>0.53161380896133803</v>
      </c>
      <c r="P789" s="17">
        <v>0.34909392726157301</v>
      </c>
      <c r="Q789" s="17">
        <v>0.38105442007197499</v>
      </c>
      <c r="R789" s="17">
        <v>0.42378267300786299</v>
      </c>
      <c r="S789" s="17"/>
      <c r="T789" s="17">
        <v>0.38825216471489998</v>
      </c>
      <c r="U789" s="17">
        <v>0.40262949829900702</v>
      </c>
    </row>
    <row r="790" spans="2:21" x14ac:dyDescent="0.5">
      <c r="B790" t="s">
        <v>317</v>
      </c>
      <c r="C790" s="17">
        <v>0.103398751082283</v>
      </c>
      <c r="D790" s="17">
        <v>0.102935643448375</v>
      </c>
      <c r="E790" s="17">
        <v>0.10518907424726801</v>
      </c>
      <c r="F790" s="17"/>
      <c r="G790" s="17">
        <v>8.5238241762521594E-2</v>
      </c>
      <c r="H790" s="17">
        <v>0.15670288888200401</v>
      </c>
      <c r="I790" s="17">
        <v>0.13183444343954001</v>
      </c>
      <c r="J790" s="17">
        <v>5.4047190722870002E-2</v>
      </c>
      <c r="K790" s="17">
        <v>0.12271555124986799</v>
      </c>
      <c r="L790" s="17">
        <v>3.2894604776752497E-2</v>
      </c>
      <c r="M790" s="17"/>
      <c r="N790" s="17">
        <v>0.11947430332737</v>
      </c>
      <c r="O790" s="17">
        <v>5.6178235362817602E-2</v>
      </c>
      <c r="P790" s="17">
        <v>0.111545967873631</v>
      </c>
      <c r="Q790" s="17">
        <v>0.10604846722054601</v>
      </c>
      <c r="R790" s="17">
        <v>0.11734995288847599</v>
      </c>
      <c r="S790" s="17"/>
      <c r="T790" s="17">
        <v>7.0661801767809299E-2</v>
      </c>
      <c r="U790" s="17">
        <v>0.11711873579061299</v>
      </c>
    </row>
    <row r="791" spans="2:21" x14ac:dyDescent="0.5">
      <c r="B791" t="s">
        <v>318</v>
      </c>
      <c r="C791" s="17">
        <v>7.8352934703117896E-2</v>
      </c>
      <c r="D791" s="17">
        <v>6.79093567527876E-2</v>
      </c>
      <c r="E791" s="17">
        <v>8.8917265430928302E-2</v>
      </c>
      <c r="F791" s="17"/>
      <c r="G791" s="17">
        <v>0.20391605725377199</v>
      </c>
      <c r="H791" s="17">
        <v>4.0923260895666301E-2</v>
      </c>
      <c r="I791" s="17">
        <v>0.10481688968515</v>
      </c>
      <c r="J791" s="17">
        <v>5.49227639033988E-2</v>
      </c>
      <c r="K791" s="17">
        <v>9.2687189873760095E-2</v>
      </c>
      <c r="L791" s="17">
        <v>6.4677724358295094E-2</v>
      </c>
      <c r="M791" s="17"/>
      <c r="N791" s="17">
        <v>0.12593988345061299</v>
      </c>
      <c r="O791" s="17">
        <v>1.3075581278661401E-2</v>
      </c>
      <c r="P791" s="17">
        <v>6.5361955328349305E-2</v>
      </c>
      <c r="Q791" s="17">
        <v>0.10877046319441599</v>
      </c>
      <c r="R791" s="17">
        <v>4.4416972702759898E-2</v>
      </c>
      <c r="S791" s="17"/>
      <c r="T791" s="17">
        <v>1.50194953180279E-2</v>
      </c>
      <c r="U791" s="17">
        <v>0.104895842276524</v>
      </c>
    </row>
    <row r="792" spans="2:21" x14ac:dyDescent="0.5">
      <c r="B792" t="s">
        <v>319</v>
      </c>
      <c r="C792" s="17">
        <v>6.3378724810816403E-3</v>
      </c>
      <c r="D792" s="17">
        <v>0</v>
      </c>
      <c r="E792" s="17">
        <v>1.5667382132145299E-2</v>
      </c>
      <c r="F792" s="17"/>
      <c r="G792" s="17">
        <v>0</v>
      </c>
      <c r="H792" s="17">
        <v>6.7938696687935797E-3</v>
      </c>
      <c r="I792" s="17">
        <v>1.02987289624104E-2</v>
      </c>
      <c r="J792" s="17">
        <v>0</v>
      </c>
      <c r="K792" s="17">
        <v>1.4978668396452101E-2</v>
      </c>
      <c r="L792" s="17">
        <v>0</v>
      </c>
      <c r="M792" s="17"/>
      <c r="N792" s="17">
        <v>1.00505715122779E-2</v>
      </c>
      <c r="O792" s="17">
        <v>1.27071581280428E-2</v>
      </c>
      <c r="P792" s="17">
        <v>0</v>
      </c>
      <c r="Q792" s="17">
        <v>0</v>
      </c>
      <c r="R792" s="17">
        <v>9.0892963548843894E-3</v>
      </c>
      <c r="S792" s="17"/>
      <c r="T792" s="17">
        <v>0</v>
      </c>
      <c r="U792" s="17">
        <v>8.9940611408276007E-3</v>
      </c>
    </row>
    <row r="793" spans="2:21" x14ac:dyDescent="0.5">
      <c r="C793" s="17"/>
      <c r="D793" s="17"/>
      <c r="E793" s="17"/>
      <c r="F793" s="17"/>
      <c r="G793" s="17"/>
      <c r="H793" s="17"/>
      <c r="I793" s="17"/>
      <c r="J793" s="17"/>
      <c r="K793" s="17"/>
      <c r="L793" s="17"/>
      <c r="M793" s="17"/>
      <c r="N793" s="17"/>
      <c r="O793" s="17"/>
      <c r="P793" s="17"/>
      <c r="Q793" s="17"/>
      <c r="R793" s="17"/>
      <c r="S793" s="17"/>
      <c r="T793" s="17"/>
      <c r="U793" s="17"/>
    </row>
    <row r="794" spans="2:21" x14ac:dyDescent="0.5">
      <c r="B794" s="6" t="s">
        <v>323</v>
      </c>
      <c r="C794" s="17"/>
      <c r="D794" s="17"/>
      <c r="E794" s="17"/>
      <c r="F794" s="17"/>
      <c r="G794" s="17"/>
      <c r="H794" s="17"/>
      <c r="I794" s="17"/>
      <c r="J794" s="17"/>
      <c r="K794" s="17"/>
      <c r="L794" s="17"/>
      <c r="M794" s="17"/>
      <c r="N794" s="17"/>
      <c r="O794" s="17"/>
      <c r="P794" s="17"/>
      <c r="Q794" s="17"/>
      <c r="R794" s="17"/>
      <c r="S794" s="17"/>
      <c r="T794" s="17"/>
      <c r="U794" s="17"/>
    </row>
    <row r="795" spans="2:21" x14ac:dyDescent="0.5">
      <c r="B795" s="24" t="s">
        <v>528</v>
      </c>
      <c r="C795" s="17"/>
      <c r="D795" s="17"/>
      <c r="E795" s="17"/>
      <c r="F795" s="17"/>
      <c r="G795" s="17"/>
      <c r="H795" s="17"/>
      <c r="I795" s="17"/>
      <c r="J795" s="17"/>
      <c r="K795" s="17"/>
      <c r="L795" s="17"/>
      <c r="M795" s="17"/>
      <c r="N795" s="17"/>
      <c r="O795" s="17"/>
      <c r="P795" s="17"/>
      <c r="Q795" s="17"/>
      <c r="R795" s="17"/>
      <c r="S795" s="17"/>
      <c r="T795" s="17"/>
      <c r="U795" s="17"/>
    </row>
    <row r="796" spans="2:21" x14ac:dyDescent="0.5">
      <c r="B796" t="s">
        <v>316</v>
      </c>
      <c r="C796" s="17">
        <v>0.234522290326177</v>
      </c>
      <c r="D796" s="17">
        <v>0.24279331699923601</v>
      </c>
      <c r="E796" s="17">
        <v>0.21973227780209301</v>
      </c>
      <c r="F796" s="17"/>
      <c r="G796" s="17">
        <v>0.18335583538776601</v>
      </c>
      <c r="H796" s="17">
        <v>0.23574581463599201</v>
      </c>
      <c r="I796" s="17">
        <v>0.204366309706139</v>
      </c>
      <c r="J796" s="17">
        <v>0.242721838183691</v>
      </c>
      <c r="K796" s="17">
        <v>0.23245379981700801</v>
      </c>
      <c r="L796" s="17">
        <v>0.32760499395318099</v>
      </c>
      <c r="M796" s="17"/>
      <c r="N796" s="17">
        <v>0.234565949934228</v>
      </c>
      <c r="O796" s="17">
        <v>0.22385544265152699</v>
      </c>
      <c r="P796" s="17">
        <v>0.23549493566934701</v>
      </c>
      <c r="Q796" s="17">
        <v>0.26713260947943201</v>
      </c>
      <c r="R796" s="17">
        <v>0.19980285790494501</v>
      </c>
      <c r="S796" s="17"/>
      <c r="T796" s="17">
        <v>0.309447366618332</v>
      </c>
      <c r="U796" s="17">
        <v>0.20312135277625301</v>
      </c>
    </row>
    <row r="797" spans="2:21" x14ac:dyDescent="0.5">
      <c r="B797" t="s">
        <v>272</v>
      </c>
      <c r="C797" s="17">
        <v>0.455410896807799</v>
      </c>
      <c r="D797" s="17">
        <v>0.47533436306543903</v>
      </c>
      <c r="E797" s="17">
        <v>0.43120239859107501</v>
      </c>
      <c r="F797" s="17"/>
      <c r="G797" s="17">
        <v>0.38446026208067402</v>
      </c>
      <c r="H797" s="17">
        <v>0.45210173503668399</v>
      </c>
      <c r="I797" s="17">
        <v>0.40492107597994798</v>
      </c>
      <c r="J797" s="17">
        <v>0.47095931973515998</v>
      </c>
      <c r="K797" s="17">
        <v>0.51104745749776803</v>
      </c>
      <c r="L797" s="17">
        <v>0.46611825331447998</v>
      </c>
      <c r="M797" s="17"/>
      <c r="N797" s="17">
        <v>0.45914902899318899</v>
      </c>
      <c r="O797" s="17">
        <v>0.55242763058344402</v>
      </c>
      <c r="P797" s="17">
        <v>0.447970255319602</v>
      </c>
      <c r="Q797" s="17">
        <v>0.41648297395243</v>
      </c>
      <c r="R797" s="17">
        <v>0.39079295235585398</v>
      </c>
      <c r="S797" s="17"/>
      <c r="T797" s="17">
        <v>0.50286993686660197</v>
      </c>
      <c r="U797" s="17">
        <v>0.43552091568512602</v>
      </c>
    </row>
    <row r="798" spans="2:21" x14ac:dyDescent="0.5">
      <c r="B798" t="s">
        <v>317</v>
      </c>
      <c r="C798" s="17">
        <v>0.188033318290034</v>
      </c>
      <c r="D798" s="17">
        <v>0.181591876812705</v>
      </c>
      <c r="E798" s="17">
        <v>0.19393076304178999</v>
      </c>
      <c r="F798" s="17"/>
      <c r="G798" s="17">
        <v>0.181187358904872</v>
      </c>
      <c r="H798" s="17">
        <v>0.21356095110458201</v>
      </c>
      <c r="I798" s="17">
        <v>0.250271250744796</v>
      </c>
      <c r="J798" s="17">
        <v>0.14331350976538099</v>
      </c>
      <c r="K798" s="17">
        <v>0.17491065812023501</v>
      </c>
      <c r="L798" s="17">
        <v>0.14159902837404501</v>
      </c>
      <c r="M798" s="17"/>
      <c r="N798" s="17">
        <v>0.17763201963050401</v>
      </c>
      <c r="O798" s="17">
        <v>0.19389457511705399</v>
      </c>
      <c r="P798" s="17">
        <v>0.19276286989505001</v>
      </c>
      <c r="Q798" s="17">
        <v>0.15213104879369299</v>
      </c>
      <c r="R798" s="17">
        <v>0.24557386383855401</v>
      </c>
      <c r="S798" s="17"/>
      <c r="T798" s="17">
        <v>0.14509691070297101</v>
      </c>
      <c r="U798" s="17">
        <v>0.206027873917875</v>
      </c>
    </row>
    <row r="799" spans="2:21" x14ac:dyDescent="0.5">
      <c r="B799" t="s">
        <v>318</v>
      </c>
      <c r="C799" s="17">
        <v>0.12203349457599</v>
      </c>
      <c r="D799" s="17">
        <v>0.10028044312261999</v>
      </c>
      <c r="E799" s="17">
        <v>0.15513456056504199</v>
      </c>
      <c r="F799" s="17"/>
      <c r="G799" s="17">
        <v>0.250996543626688</v>
      </c>
      <c r="H799" s="17">
        <v>9.8591499222742102E-2</v>
      </c>
      <c r="I799" s="17">
        <v>0.14044136356911599</v>
      </c>
      <c r="J799" s="17">
        <v>0.14300533231576801</v>
      </c>
      <c r="K799" s="17">
        <v>8.1588084564988603E-2</v>
      </c>
      <c r="L799" s="17">
        <v>6.4677724358295094E-2</v>
      </c>
      <c r="M799" s="17"/>
      <c r="N799" s="17">
        <v>0.128653001442079</v>
      </c>
      <c r="O799" s="17">
        <v>2.9822351647974098E-2</v>
      </c>
      <c r="P799" s="17">
        <v>0.123771939116001</v>
      </c>
      <c r="Q799" s="17">
        <v>0.16425336777444499</v>
      </c>
      <c r="R799" s="17">
        <v>0.163830325900647</v>
      </c>
      <c r="S799" s="17"/>
      <c r="T799" s="17">
        <v>4.2585785812094698E-2</v>
      </c>
      <c r="U799" s="17">
        <v>0.155329857620745</v>
      </c>
    </row>
    <row r="800" spans="2:21" x14ac:dyDescent="0.5">
      <c r="B800" t="s">
        <v>319</v>
      </c>
      <c r="C800" s="17">
        <v>0</v>
      </c>
      <c r="D800" s="17">
        <v>0</v>
      </c>
      <c r="E800" s="17">
        <v>0</v>
      </c>
      <c r="F800" s="17"/>
      <c r="G800" s="17">
        <v>0</v>
      </c>
      <c r="H800" s="17">
        <v>0</v>
      </c>
      <c r="I800" s="17">
        <v>0</v>
      </c>
      <c r="J800" s="17">
        <v>0</v>
      </c>
      <c r="K800" s="17">
        <v>0</v>
      </c>
      <c r="L800" s="17">
        <v>0</v>
      </c>
      <c r="M800" s="17"/>
      <c r="N800" s="17">
        <v>0</v>
      </c>
      <c r="O800" s="17">
        <v>0</v>
      </c>
      <c r="P800" s="17">
        <v>0</v>
      </c>
      <c r="Q800" s="17">
        <v>0</v>
      </c>
      <c r="R800" s="17">
        <v>0</v>
      </c>
      <c r="S800" s="17"/>
      <c r="T800" s="17">
        <v>0</v>
      </c>
      <c r="U800" s="17">
        <v>0</v>
      </c>
    </row>
    <row r="801" spans="2:21" x14ac:dyDescent="0.5">
      <c r="C801" s="17"/>
      <c r="D801" s="17"/>
      <c r="E801" s="17"/>
      <c r="F801" s="17"/>
      <c r="G801" s="17"/>
      <c r="H801" s="17"/>
      <c r="I801" s="17"/>
      <c r="J801" s="17"/>
      <c r="K801" s="17"/>
      <c r="L801" s="17"/>
      <c r="M801" s="17"/>
      <c r="N801" s="17"/>
      <c r="O801" s="17"/>
      <c r="P801" s="17"/>
      <c r="Q801" s="17"/>
      <c r="R801" s="17"/>
      <c r="S801" s="17"/>
      <c r="T801" s="17"/>
      <c r="U801" s="17"/>
    </row>
    <row r="802" spans="2:21" x14ac:dyDescent="0.5">
      <c r="B802" s="6" t="s">
        <v>324</v>
      </c>
      <c r="C802" s="17"/>
      <c r="D802" s="17"/>
      <c r="E802" s="17"/>
      <c r="F802" s="17"/>
      <c r="G802" s="17"/>
      <c r="H802" s="17"/>
      <c r="I802" s="17"/>
      <c r="J802" s="17"/>
      <c r="K802" s="17"/>
      <c r="L802" s="17"/>
      <c r="M802" s="17"/>
      <c r="N802" s="17"/>
      <c r="O802" s="17"/>
      <c r="P802" s="17"/>
      <c r="Q802" s="17"/>
      <c r="R802" s="17"/>
      <c r="S802" s="17"/>
      <c r="T802" s="17"/>
      <c r="U802" s="17"/>
    </row>
    <row r="803" spans="2:21" x14ac:dyDescent="0.5">
      <c r="B803" s="24" t="s">
        <v>528</v>
      </c>
      <c r="C803" s="17"/>
      <c r="D803" s="17"/>
      <c r="E803" s="17"/>
      <c r="F803" s="17"/>
      <c r="G803" s="17"/>
      <c r="H803" s="17"/>
      <c r="I803" s="17"/>
      <c r="J803" s="17"/>
      <c r="K803" s="17"/>
      <c r="L803" s="17"/>
      <c r="M803" s="17"/>
      <c r="N803" s="17"/>
      <c r="O803" s="17"/>
      <c r="P803" s="17"/>
      <c r="Q803" s="17"/>
      <c r="R803" s="17"/>
      <c r="S803" s="17"/>
      <c r="T803" s="17"/>
      <c r="U803" s="17"/>
    </row>
    <row r="804" spans="2:21" x14ac:dyDescent="0.5">
      <c r="B804" t="s">
        <v>316</v>
      </c>
      <c r="C804" s="17">
        <v>0.10688858201179501</v>
      </c>
      <c r="D804" s="17">
        <v>7.9251261219639796E-2</v>
      </c>
      <c r="E804" s="17">
        <v>0.14842495797712099</v>
      </c>
      <c r="F804" s="17"/>
      <c r="G804" s="17">
        <v>8.2263687708731603E-2</v>
      </c>
      <c r="H804" s="17">
        <v>0.18768297662962</v>
      </c>
      <c r="I804" s="17">
        <v>0.120550717647169</v>
      </c>
      <c r="J804" s="17">
        <v>0.104409650797605</v>
      </c>
      <c r="K804" s="17">
        <v>2.1969798788122899E-2</v>
      </c>
      <c r="L804" s="17">
        <v>9.5232273256496899E-2</v>
      </c>
      <c r="M804" s="17"/>
      <c r="N804" s="17">
        <v>8.6827755201367998E-2</v>
      </c>
      <c r="O804" s="17">
        <v>0.114838219740481</v>
      </c>
      <c r="P804" s="17">
        <v>0.124110310258901</v>
      </c>
      <c r="Q804" s="17">
        <v>0.123910047638687</v>
      </c>
      <c r="R804" s="17">
        <v>8.6707292991678203E-2</v>
      </c>
      <c r="S804" s="17"/>
      <c r="T804" s="17">
        <v>0.154400735161866</v>
      </c>
      <c r="U804" s="17">
        <v>8.6976341307357402E-2</v>
      </c>
    </row>
    <row r="805" spans="2:21" x14ac:dyDescent="0.5">
      <c r="B805" t="s">
        <v>272</v>
      </c>
      <c r="C805" s="17">
        <v>0.249244558909609</v>
      </c>
      <c r="D805" s="17">
        <v>0.21690385573440399</v>
      </c>
      <c r="E805" s="17">
        <v>0.29918695200819001</v>
      </c>
      <c r="F805" s="17"/>
      <c r="G805" s="17">
        <v>0.38269243315238799</v>
      </c>
      <c r="H805" s="17">
        <v>0.182596361577848</v>
      </c>
      <c r="I805" s="17">
        <v>0.29438417869302302</v>
      </c>
      <c r="J805" s="17">
        <v>0.25932164219399001</v>
      </c>
      <c r="K805" s="17">
        <v>0.21089865653342399</v>
      </c>
      <c r="L805" s="17">
        <v>0.25297390205640602</v>
      </c>
      <c r="M805" s="17"/>
      <c r="N805" s="17">
        <v>0.16647212986377599</v>
      </c>
      <c r="O805" s="17">
        <v>0.29512155725577399</v>
      </c>
      <c r="P805" s="17">
        <v>0.36870453074996001</v>
      </c>
      <c r="Q805" s="17">
        <v>0.24945905695571799</v>
      </c>
      <c r="R805" s="17">
        <v>0.181673775480063</v>
      </c>
      <c r="S805" s="17"/>
      <c r="T805" s="17">
        <v>0.261983400104985</v>
      </c>
      <c r="U805" s="17">
        <v>0.24390573809513799</v>
      </c>
    </row>
    <row r="806" spans="2:21" x14ac:dyDescent="0.5">
      <c r="B806" t="s">
        <v>317</v>
      </c>
      <c r="C806" s="17">
        <v>0.40021117597675698</v>
      </c>
      <c r="D806" s="17">
        <v>0.46043784979482799</v>
      </c>
      <c r="E806" s="17">
        <v>0.31128515983136201</v>
      </c>
      <c r="F806" s="17"/>
      <c r="G806" s="17">
        <v>0.25484927122453799</v>
      </c>
      <c r="H806" s="17">
        <v>0.43742163073774498</v>
      </c>
      <c r="I806" s="17">
        <v>0.35705560175839501</v>
      </c>
      <c r="J806" s="17">
        <v>0.40761894154456302</v>
      </c>
      <c r="K806" s="17">
        <v>0.44788225613427901</v>
      </c>
      <c r="L806" s="17">
        <v>0.38517548460239598</v>
      </c>
      <c r="M806" s="17"/>
      <c r="N806" s="17">
        <v>0.48668861063711999</v>
      </c>
      <c r="O806" s="17">
        <v>0.46628251671061599</v>
      </c>
      <c r="P806" s="17">
        <v>0.313599367658707</v>
      </c>
      <c r="Q806" s="17">
        <v>0.30250224586837099</v>
      </c>
      <c r="R806" s="17">
        <v>0.41153858389211501</v>
      </c>
      <c r="S806" s="17"/>
      <c r="T806" s="17">
        <v>0.43390980242131499</v>
      </c>
      <c r="U806" s="17">
        <v>0.38608815446153499</v>
      </c>
    </row>
    <row r="807" spans="2:21" x14ac:dyDescent="0.5">
      <c r="B807" t="s">
        <v>318</v>
      </c>
      <c r="C807" s="17">
        <v>0.24365568310183799</v>
      </c>
      <c r="D807" s="17">
        <v>0.243407033251127</v>
      </c>
      <c r="E807" s="17">
        <v>0.24110293018332701</v>
      </c>
      <c r="F807" s="17"/>
      <c r="G807" s="17">
        <v>0.28019460791434297</v>
      </c>
      <c r="H807" s="17">
        <v>0.19229903105478699</v>
      </c>
      <c r="I807" s="17">
        <v>0.228009501901413</v>
      </c>
      <c r="J807" s="17">
        <v>0.228649765463842</v>
      </c>
      <c r="K807" s="17">
        <v>0.319249288544174</v>
      </c>
      <c r="L807" s="17">
        <v>0.26661834008470098</v>
      </c>
      <c r="M807" s="17"/>
      <c r="N807" s="17">
        <v>0.26001150429773601</v>
      </c>
      <c r="O807" s="17">
        <v>0.123757706293129</v>
      </c>
      <c r="P807" s="17">
        <v>0.19358579133243201</v>
      </c>
      <c r="Q807" s="17">
        <v>0.32412864953722498</v>
      </c>
      <c r="R807" s="17">
        <v>0.32008034763614401</v>
      </c>
      <c r="S807" s="17"/>
      <c r="T807" s="17">
        <v>0.149706062311833</v>
      </c>
      <c r="U807" s="17">
        <v>0.28302976613596997</v>
      </c>
    </row>
    <row r="808" spans="2:21" x14ac:dyDescent="0.5">
      <c r="B808" t="s">
        <v>319</v>
      </c>
      <c r="C808" s="17">
        <v>0</v>
      </c>
      <c r="D808" s="17">
        <v>0</v>
      </c>
      <c r="E808" s="17">
        <v>0</v>
      </c>
      <c r="F808" s="17"/>
      <c r="G808" s="17">
        <v>0</v>
      </c>
      <c r="H808" s="17">
        <v>0</v>
      </c>
      <c r="I808" s="17">
        <v>0</v>
      </c>
      <c r="J808" s="17">
        <v>0</v>
      </c>
      <c r="K808" s="17">
        <v>0</v>
      </c>
      <c r="L808" s="17">
        <v>0</v>
      </c>
      <c r="M808" s="17"/>
      <c r="N808" s="17">
        <v>0</v>
      </c>
      <c r="O808" s="17">
        <v>0</v>
      </c>
      <c r="P808" s="17">
        <v>0</v>
      </c>
      <c r="Q808" s="17">
        <v>0</v>
      </c>
      <c r="R808" s="17">
        <v>0</v>
      </c>
      <c r="S808" s="17"/>
      <c r="T808" s="17">
        <v>0</v>
      </c>
      <c r="U808" s="17">
        <v>0</v>
      </c>
    </row>
    <row r="809" spans="2:21" x14ac:dyDescent="0.5">
      <c r="C809" s="17"/>
      <c r="D809" s="17"/>
      <c r="E809" s="17"/>
      <c r="F809" s="17"/>
      <c r="G809" s="17"/>
      <c r="H809" s="17"/>
      <c r="I809" s="17"/>
      <c r="J809" s="17"/>
      <c r="K809" s="17"/>
      <c r="L809" s="17"/>
      <c r="M809" s="17"/>
      <c r="N809" s="17"/>
      <c r="O809" s="17"/>
      <c r="P809" s="17"/>
      <c r="Q809" s="17"/>
      <c r="R809" s="17"/>
      <c r="S809" s="17"/>
      <c r="T809" s="17"/>
      <c r="U809" s="17"/>
    </row>
    <row r="810" spans="2:21" x14ac:dyDescent="0.5">
      <c r="B810" s="6" t="s">
        <v>325</v>
      </c>
      <c r="C810" s="17"/>
      <c r="D810" s="17"/>
      <c r="E810" s="17"/>
      <c r="F810" s="17"/>
      <c r="G810" s="17"/>
      <c r="H810" s="17"/>
      <c r="I810" s="17"/>
      <c r="J810" s="17"/>
      <c r="K810" s="17"/>
      <c r="L810" s="17"/>
      <c r="M810" s="17"/>
      <c r="N810" s="17"/>
      <c r="O810" s="17"/>
      <c r="P810" s="17"/>
      <c r="Q810" s="17"/>
      <c r="R810" s="17"/>
      <c r="S810" s="17"/>
      <c r="T810" s="17"/>
      <c r="U810" s="17"/>
    </row>
    <row r="811" spans="2:21" x14ac:dyDescent="0.5">
      <c r="B811" s="24" t="s">
        <v>528</v>
      </c>
      <c r="C811" s="17"/>
      <c r="D811" s="17"/>
      <c r="E811" s="17"/>
      <c r="F811" s="17"/>
      <c r="G811" s="17"/>
      <c r="H811" s="17"/>
      <c r="I811" s="17"/>
      <c r="J811" s="17"/>
      <c r="K811" s="17"/>
      <c r="L811" s="17"/>
      <c r="M811" s="17"/>
      <c r="N811" s="17"/>
      <c r="O811" s="17"/>
      <c r="P811" s="17"/>
      <c r="Q811" s="17"/>
      <c r="R811" s="17"/>
      <c r="S811" s="17"/>
      <c r="T811" s="17"/>
      <c r="U811" s="17"/>
    </row>
    <row r="812" spans="2:21" x14ac:dyDescent="0.5">
      <c r="B812" t="s">
        <v>316</v>
      </c>
      <c r="C812" s="17">
        <v>9.5053242944535807E-2</v>
      </c>
      <c r="D812" s="17">
        <v>0.103728398178242</v>
      </c>
      <c r="E812" s="17">
        <v>8.3400348481892997E-2</v>
      </c>
      <c r="F812" s="17"/>
      <c r="G812" s="17">
        <v>0</v>
      </c>
      <c r="H812" s="17">
        <v>0.11773145717741799</v>
      </c>
      <c r="I812" s="17">
        <v>0.116179583732695</v>
      </c>
      <c r="J812" s="17">
        <v>8.3271531646670005E-2</v>
      </c>
      <c r="K812" s="17">
        <v>0.118714567547302</v>
      </c>
      <c r="L812" s="17">
        <v>2.3615282184750501E-2</v>
      </c>
      <c r="M812" s="17"/>
      <c r="N812" s="17">
        <v>7.7899962763272101E-2</v>
      </c>
      <c r="O812" s="17">
        <v>0.15395190235535899</v>
      </c>
      <c r="P812" s="17">
        <v>5.9493197047883903E-2</v>
      </c>
      <c r="Q812" s="17">
        <v>0.104562726503053</v>
      </c>
      <c r="R812" s="17">
        <v>8.94559817623721E-2</v>
      </c>
      <c r="S812" s="17"/>
      <c r="T812" s="17">
        <v>0.157030612536983</v>
      </c>
      <c r="U812" s="17">
        <v>6.9078661290559701E-2</v>
      </c>
    </row>
    <row r="813" spans="2:21" x14ac:dyDescent="0.5">
      <c r="B813" t="s">
        <v>272</v>
      </c>
      <c r="C813" s="17">
        <v>0.30575937615961202</v>
      </c>
      <c r="D813" s="17">
        <v>0.31261787521756701</v>
      </c>
      <c r="E813" s="17">
        <v>0.29380065077815798</v>
      </c>
      <c r="F813" s="17"/>
      <c r="G813" s="17">
        <v>0.42294096200039899</v>
      </c>
      <c r="H813" s="17">
        <v>0.32576568591765998</v>
      </c>
      <c r="I813" s="17">
        <v>0.26043613101596302</v>
      </c>
      <c r="J813" s="17">
        <v>0.30493227911631299</v>
      </c>
      <c r="K813" s="17">
        <v>0.29375054483901097</v>
      </c>
      <c r="L813" s="17">
        <v>0.34571787775128898</v>
      </c>
      <c r="M813" s="17"/>
      <c r="N813" s="17">
        <v>0.31740541357063401</v>
      </c>
      <c r="O813" s="17">
        <v>0.33096832366439699</v>
      </c>
      <c r="P813" s="17">
        <v>0.393805591910522</v>
      </c>
      <c r="Q813" s="17">
        <v>0.24266836522899499</v>
      </c>
      <c r="R813" s="17">
        <v>0.21761365188149201</v>
      </c>
      <c r="S813" s="17"/>
      <c r="T813" s="17">
        <v>0.42743079324500399</v>
      </c>
      <c r="U813" s="17">
        <v>0.25476714820896601</v>
      </c>
    </row>
    <row r="814" spans="2:21" x14ac:dyDescent="0.5">
      <c r="B814" t="s">
        <v>317</v>
      </c>
      <c r="C814" s="17">
        <v>0.35839940631915101</v>
      </c>
      <c r="D814" s="17">
        <v>0.37880041174312501</v>
      </c>
      <c r="E814" s="17">
        <v>0.326908021868836</v>
      </c>
      <c r="F814" s="17"/>
      <c r="G814" s="17">
        <v>0.29686443008525798</v>
      </c>
      <c r="H814" s="17">
        <v>0.34194692992797399</v>
      </c>
      <c r="I814" s="17">
        <v>0.33393040437413002</v>
      </c>
      <c r="J814" s="17">
        <v>0.40288851964508798</v>
      </c>
      <c r="K814" s="17">
        <v>0.37094308653164698</v>
      </c>
      <c r="L814" s="17">
        <v>0.31759645516093699</v>
      </c>
      <c r="M814" s="17"/>
      <c r="N814" s="17">
        <v>0.33841545182558502</v>
      </c>
      <c r="O814" s="17">
        <v>0.38719363814566898</v>
      </c>
      <c r="P814" s="17">
        <v>0.33494747063722902</v>
      </c>
      <c r="Q814" s="17">
        <v>0.37217903801730901</v>
      </c>
      <c r="R814" s="17">
        <v>0.37348445965587201</v>
      </c>
      <c r="S814" s="17"/>
      <c r="T814" s="17">
        <v>0.274463202946302</v>
      </c>
      <c r="U814" s="17">
        <v>0.393576887754222</v>
      </c>
    </row>
    <row r="815" spans="2:21" x14ac:dyDescent="0.5">
      <c r="B815" t="s">
        <v>318</v>
      </c>
      <c r="C815" s="17">
        <v>0.24078797457670101</v>
      </c>
      <c r="D815" s="17">
        <v>0.204853314861067</v>
      </c>
      <c r="E815" s="17">
        <v>0.29589097887111399</v>
      </c>
      <c r="F815" s="17"/>
      <c r="G815" s="17">
        <v>0.28019460791434297</v>
      </c>
      <c r="H815" s="17">
        <v>0.214555926976948</v>
      </c>
      <c r="I815" s="17">
        <v>0.28945388087721202</v>
      </c>
      <c r="J815" s="17">
        <v>0.208907669591928</v>
      </c>
      <c r="K815" s="17">
        <v>0.21659180108203899</v>
      </c>
      <c r="L815" s="17">
        <v>0.31307038490302402</v>
      </c>
      <c r="M815" s="17"/>
      <c r="N815" s="17">
        <v>0.26627917184050898</v>
      </c>
      <c r="O815" s="17">
        <v>0.127886135834575</v>
      </c>
      <c r="P815" s="17">
        <v>0.21175374040436601</v>
      </c>
      <c r="Q815" s="17">
        <v>0.28058987025064402</v>
      </c>
      <c r="R815" s="17">
        <v>0.31944590670026402</v>
      </c>
      <c r="S815" s="17"/>
      <c r="T815" s="17">
        <v>0.14107539127171001</v>
      </c>
      <c r="U815" s="17">
        <v>0.28257730274625298</v>
      </c>
    </row>
    <row r="816" spans="2:21" x14ac:dyDescent="0.5">
      <c r="B816" t="s">
        <v>319</v>
      </c>
      <c r="C816" s="17">
        <v>0</v>
      </c>
      <c r="D816" s="17">
        <v>0</v>
      </c>
      <c r="E816" s="17">
        <v>0</v>
      </c>
      <c r="F816" s="17"/>
      <c r="G816" s="17">
        <v>0</v>
      </c>
      <c r="H816" s="17">
        <v>0</v>
      </c>
      <c r="I816" s="17">
        <v>0</v>
      </c>
      <c r="J816" s="17">
        <v>0</v>
      </c>
      <c r="K816" s="17">
        <v>0</v>
      </c>
      <c r="L816" s="17">
        <v>0</v>
      </c>
      <c r="M816" s="17"/>
      <c r="N816" s="17">
        <v>0</v>
      </c>
      <c r="O816" s="17">
        <v>0</v>
      </c>
      <c r="P816" s="17">
        <v>0</v>
      </c>
      <c r="Q816" s="17">
        <v>0</v>
      </c>
      <c r="R816" s="17">
        <v>0</v>
      </c>
      <c r="S816" s="17"/>
      <c r="T816" s="17">
        <v>0</v>
      </c>
      <c r="U816" s="17">
        <v>0</v>
      </c>
    </row>
    <row r="817" spans="2:21" x14ac:dyDescent="0.5">
      <c r="C817" s="17"/>
      <c r="D817" s="17"/>
      <c r="E817" s="17"/>
      <c r="F817" s="17"/>
      <c r="G817" s="17"/>
      <c r="H817" s="17"/>
      <c r="I817" s="17"/>
      <c r="J817" s="17"/>
      <c r="K817" s="17"/>
      <c r="L817" s="17"/>
      <c r="M817" s="17"/>
      <c r="N817" s="17"/>
      <c r="O817" s="17"/>
      <c r="P817" s="17"/>
      <c r="Q817" s="17"/>
      <c r="R817" s="17"/>
      <c r="S817" s="17"/>
      <c r="T817" s="17"/>
      <c r="U817" s="17"/>
    </row>
    <row r="818" spans="2:21" x14ac:dyDescent="0.5">
      <c r="B818" s="6" t="s">
        <v>326</v>
      </c>
      <c r="C818" s="17"/>
      <c r="D818" s="17"/>
      <c r="E818" s="17"/>
      <c r="F818" s="17"/>
      <c r="G818" s="17"/>
      <c r="H818" s="17"/>
      <c r="I818" s="17"/>
      <c r="J818" s="17"/>
      <c r="K818" s="17"/>
      <c r="L818" s="17"/>
      <c r="M818" s="17"/>
      <c r="N818" s="17"/>
      <c r="O818" s="17"/>
      <c r="P818" s="17"/>
      <c r="Q818" s="17"/>
      <c r="R818" s="17"/>
      <c r="S818" s="17"/>
      <c r="T818" s="17"/>
      <c r="U818" s="17"/>
    </row>
    <row r="819" spans="2:21" x14ac:dyDescent="0.5">
      <c r="B819" s="24" t="s">
        <v>528</v>
      </c>
      <c r="C819" s="17"/>
      <c r="D819" s="17"/>
      <c r="E819" s="17"/>
      <c r="F819" s="17"/>
      <c r="G819" s="17"/>
      <c r="H819" s="17"/>
      <c r="I819" s="17"/>
      <c r="J819" s="17"/>
      <c r="K819" s="17"/>
      <c r="L819" s="17"/>
      <c r="M819" s="17"/>
      <c r="N819" s="17"/>
      <c r="O819" s="17"/>
      <c r="P819" s="17"/>
      <c r="Q819" s="17"/>
      <c r="R819" s="17"/>
      <c r="S819" s="17"/>
      <c r="T819" s="17"/>
      <c r="U819" s="17"/>
    </row>
    <row r="820" spans="2:21" x14ac:dyDescent="0.5">
      <c r="B820" t="s">
        <v>316</v>
      </c>
      <c r="C820" s="17">
        <v>0.45090280818067102</v>
      </c>
      <c r="D820" s="17">
        <v>0.47438385931660998</v>
      </c>
      <c r="E820" s="17">
        <v>0.41621748267800102</v>
      </c>
      <c r="F820" s="17"/>
      <c r="G820" s="17">
        <v>0.38976763597910202</v>
      </c>
      <c r="H820" s="17">
        <v>0.47284626425837201</v>
      </c>
      <c r="I820" s="17">
        <v>0.47740965179174499</v>
      </c>
      <c r="J820" s="17">
        <v>0.43471881643584098</v>
      </c>
      <c r="K820" s="17">
        <v>0.42746825067634098</v>
      </c>
      <c r="L820" s="17">
        <v>0.47338246956588698</v>
      </c>
      <c r="M820" s="17"/>
      <c r="N820" s="17">
        <v>0.48653868599914601</v>
      </c>
      <c r="O820" s="17">
        <v>0.44444861860694701</v>
      </c>
      <c r="P820" s="17">
        <v>0.43652262735265701</v>
      </c>
      <c r="Q820" s="17">
        <v>0.45064136362067297</v>
      </c>
      <c r="R820" s="17">
        <v>0.41100447556865399</v>
      </c>
      <c r="S820" s="17"/>
      <c r="T820" s="17">
        <v>0.58322048602729903</v>
      </c>
      <c r="U820" s="17">
        <v>0.39544875535312801</v>
      </c>
    </row>
    <row r="821" spans="2:21" x14ac:dyDescent="0.5">
      <c r="B821" t="s">
        <v>272</v>
      </c>
      <c r="C821" s="17">
        <v>0.40612328109547202</v>
      </c>
      <c r="D821" s="17">
        <v>0.39636291057032202</v>
      </c>
      <c r="E821" s="17">
        <v>0.41921935805726102</v>
      </c>
      <c r="F821" s="17"/>
      <c r="G821" s="17">
        <v>0.35411031881787802</v>
      </c>
      <c r="H821" s="17">
        <v>0.39736597783885902</v>
      </c>
      <c r="I821" s="17">
        <v>0.35397074706355403</v>
      </c>
      <c r="J821" s="17">
        <v>0.44938400845596499</v>
      </c>
      <c r="K821" s="17">
        <v>0.41727012601287999</v>
      </c>
      <c r="L821" s="17">
        <v>0.42904520129906498</v>
      </c>
      <c r="M821" s="17"/>
      <c r="N821" s="17">
        <v>0.32763404119571998</v>
      </c>
      <c r="O821" s="17">
        <v>0.47366320785956001</v>
      </c>
      <c r="P821" s="17">
        <v>0.40934565280999102</v>
      </c>
      <c r="Q821" s="17">
        <v>0.40870792412218498</v>
      </c>
      <c r="R821" s="17">
        <v>0.46316109164909403</v>
      </c>
      <c r="S821" s="17"/>
      <c r="T821" s="17">
        <v>0.37898429632314301</v>
      </c>
      <c r="U821" s="17">
        <v>0.417497170962215</v>
      </c>
    </row>
    <row r="822" spans="2:21" x14ac:dyDescent="0.5">
      <c r="B822" t="s">
        <v>317</v>
      </c>
      <c r="C822" s="17">
        <v>6.3588296814288695E-2</v>
      </c>
      <c r="D822" s="17">
        <v>6.2978071871483507E-2</v>
      </c>
      <c r="E822" s="17">
        <v>6.5164837335313294E-2</v>
      </c>
      <c r="F822" s="17"/>
      <c r="G822" s="17">
        <v>0.10874299776992</v>
      </c>
      <c r="H822" s="17">
        <v>7.5462157676803504E-2</v>
      </c>
      <c r="I822" s="17">
        <v>5.1515757698666703E-2</v>
      </c>
      <c r="J822" s="17">
        <v>6.9182230555206503E-2</v>
      </c>
      <c r="K822" s="17">
        <v>4.4306150491147299E-2</v>
      </c>
      <c r="L822" s="17">
        <v>6.6521460870609006E-2</v>
      </c>
      <c r="M822" s="17"/>
      <c r="N822" s="17">
        <v>7.5803301002692905E-2</v>
      </c>
      <c r="O822" s="17">
        <v>5.6105434126788201E-2</v>
      </c>
      <c r="P822" s="17">
        <v>4.8937184890662101E-2</v>
      </c>
      <c r="Q822" s="17">
        <v>5.7238894706323498E-2</v>
      </c>
      <c r="R822" s="17">
        <v>7.9352165268505997E-2</v>
      </c>
      <c r="S822" s="17"/>
      <c r="T822" s="17">
        <v>2.2775722331530801E-2</v>
      </c>
      <c r="U822" s="17">
        <v>8.0692758578031501E-2</v>
      </c>
    </row>
    <row r="823" spans="2:21" x14ac:dyDescent="0.5">
      <c r="B823" t="s">
        <v>318</v>
      </c>
      <c r="C823" s="17">
        <v>7.9385613909567998E-2</v>
      </c>
      <c r="D823" s="17">
        <v>6.6275158241583601E-2</v>
      </c>
      <c r="E823" s="17">
        <v>9.9398321929425298E-2</v>
      </c>
      <c r="F823" s="17"/>
      <c r="G823" s="17">
        <v>0.14737904743310001</v>
      </c>
      <c r="H823" s="17">
        <v>5.4325600225965699E-2</v>
      </c>
      <c r="I823" s="17">
        <v>0.117103843446035</v>
      </c>
      <c r="J823" s="17">
        <v>4.6714944552987699E-2</v>
      </c>
      <c r="K823" s="17">
        <v>0.110955472819632</v>
      </c>
      <c r="L823" s="17">
        <v>3.1050868264438598E-2</v>
      </c>
      <c r="M823" s="17"/>
      <c r="N823" s="17">
        <v>0.110023971802441</v>
      </c>
      <c r="O823" s="17">
        <v>2.5782739406704201E-2</v>
      </c>
      <c r="P823" s="17">
        <v>0.10519453494669</v>
      </c>
      <c r="Q823" s="17">
        <v>8.3411817550818501E-2</v>
      </c>
      <c r="R823" s="17">
        <v>4.6482267513746602E-2</v>
      </c>
      <c r="S823" s="17"/>
      <c r="T823" s="17">
        <v>1.50194953180279E-2</v>
      </c>
      <c r="U823" s="17">
        <v>0.106361315106626</v>
      </c>
    </row>
    <row r="824" spans="2:21" x14ac:dyDescent="0.5">
      <c r="B824" t="s">
        <v>319</v>
      </c>
      <c r="C824" s="17">
        <v>0</v>
      </c>
      <c r="D824" s="17">
        <v>0</v>
      </c>
      <c r="E824" s="17">
        <v>0</v>
      </c>
      <c r="F824" s="17"/>
      <c r="G824" s="17">
        <v>0</v>
      </c>
      <c r="H824" s="17">
        <v>0</v>
      </c>
      <c r="I824" s="17">
        <v>0</v>
      </c>
      <c r="J824" s="17">
        <v>0</v>
      </c>
      <c r="K824" s="17">
        <v>0</v>
      </c>
      <c r="L824" s="17">
        <v>0</v>
      </c>
      <c r="M824" s="17"/>
      <c r="N824" s="17">
        <v>0</v>
      </c>
      <c r="O824" s="17">
        <v>0</v>
      </c>
      <c r="P824" s="17">
        <v>0</v>
      </c>
      <c r="Q824" s="17">
        <v>0</v>
      </c>
      <c r="R824" s="17">
        <v>0</v>
      </c>
      <c r="S824" s="17"/>
      <c r="T824" s="17">
        <v>0</v>
      </c>
      <c r="U824" s="17">
        <v>0</v>
      </c>
    </row>
    <row r="825" spans="2:21" x14ac:dyDescent="0.5">
      <c r="C825" s="17"/>
      <c r="D825" s="17"/>
      <c r="E825" s="17"/>
      <c r="F825" s="17"/>
      <c r="G825" s="17"/>
      <c r="H825" s="17"/>
      <c r="I825" s="17"/>
      <c r="J825" s="17"/>
      <c r="K825" s="17"/>
      <c r="L825" s="17"/>
      <c r="M825" s="17"/>
      <c r="N825" s="17"/>
      <c r="O825" s="17"/>
      <c r="P825" s="17"/>
      <c r="Q825" s="17"/>
      <c r="R825" s="17"/>
      <c r="S825" s="17"/>
      <c r="T825" s="17"/>
      <c r="U825" s="17"/>
    </row>
    <row r="826" spans="2:21" x14ac:dyDescent="0.5">
      <c r="B826" s="6" t="s">
        <v>327</v>
      </c>
      <c r="C826" s="17"/>
      <c r="D826" s="17"/>
      <c r="E826" s="17"/>
      <c r="F826" s="17"/>
      <c r="G826" s="17"/>
      <c r="H826" s="17"/>
      <c r="I826" s="17"/>
      <c r="J826" s="17"/>
      <c r="K826" s="17"/>
      <c r="L826" s="17"/>
      <c r="M826" s="17"/>
      <c r="N826" s="17"/>
      <c r="O826" s="17"/>
      <c r="P826" s="17"/>
      <c r="Q826" s="17"/>
      <c r="R826" s="17"/>
      <c r="S826" s="17"/>
      <c r="T826" s="17"/>
      <c r="U826" s="17"/>
    </row>
    <row r="827" spans="2:21" x14ac:dyDescent="0.5">
      <c r="B827" s="24" t="s">
        <v>528</v>
      </c>
      <c r="C827" s="17"/>
      <c r="D827" s="17"/>
      <c r="E827" s="17"/>
      <c r="F827" s="17"/>
      <c r="G827" s="17"/>
      <c r="H827" s="17"/>
      <c r="I827" s="17"/>
      <c r="J827" s="17"/>
      <c r="K827" s="17"/>
      <c r="L827" s="17"/>
      <c r="M827" s="17"/>
      <c r="N827" s="17"/>
      <c r="O827" s="17"/>
      <c r="P827" s="17"/>
      <c r="Q827" s="17"/>
      <c r="R827" s="17"/>
      <c r="S827" s="17"/>
      <c r="T827" s="17"/>
      <c r="U827" s="17"/>
    </row>
    <row r="828" spans="2:21" x14ac:dyDescent="0.5">
      <c r="B828" t="s">
        <v>316</v>
      </c>
      <c r="C828" s="17">
        <v>0.29098030901390898</v>
      </c>
      <c r="D828" s="17">
        <v>0.31278648768197298</v>
      </c>
      <c r="E828" s="17">
        <v>0.26224976948756201</v>
      </c>
      <c r="F828" s="17"/>
      <c r="G828" s="17">
        <v>0.153879456997502</v>
      </c>
      <c r="H828" s="17">
        <v>0.32290817397711202</v>
      </c>
      <c r="I828" s="17">
        <v>0.27382773348414602</v>
      </c>
      <c r="J828" s="17">
        <v>0.30452478708484998</v>
      </c>
      <c r="K828" s="17">
        <v>0.267196865147181</v>
      </c>
      <c r="L828" s="17">
        <v>0.35734990373261699</v>
      </c>
      <c r="M828" s="17"/>
      <c r="N828" s="17">
        <v>0.34968954070652303</v>
      </c>
      <c r="O828" s="17">
        <v>0.28514699167935298</v>
      </c>
      <c r="P828" s="17">
        <v>0.18932470579292299</v>
      </c>
      <c r="Q828" s="17">
        <v>0.308865852670689</v>
      </c>
      <c r="R828" s="17">
        <v>0.30275024048446603</v>
      </c>
      <c r="S828" s="17"/>
      <c r="T828" s="17">
        <v>0.36465871400161698</v>
      </c>
      <c r="U828" s="17">
        <v>0.260101848713439</v>
      </c>
    </row>
    <row r="829" spans="2:21" x14ac:dyDescent="0.5">
      <c r="B829" t="s">
        <v>272</v>
      </c>
      <c r="C829" s="17">
        <v>0.39048708915437502</v>
      </c>
      <c r="D829" s="17">
        <v>0.37579384108518998</v>
      </c>
      <c r="E829" s="17">
        <v>0.41616322427285302</v>
      </c>
      <c r="F829" s="17"/>
      <c r="G829" s="17">
        <v>0.42038746833746199</v>
      </c>
      <c r="H829" s="17">
        <v>0.31489155320151901</v>
      </c>
      <c r="I829" s="17">
        <v>0.434196005493374</v>
      </c>
      <c r="J829" s="17">
        <v>0.39782693988725698</v>
      </c>
      <c r="K829" s="17">
        <v>0.37841549139402397</v>
      </c>
      <c r="L829" s="17">
        <v>0.433657112110788</v>
      </c>
      <c r="M829" s="17"/>
      <c r="N829" s="17">
        <v>0.30232415776379101</v>
      </c>
      <c r="O829" s="17">
        <v>0.46557417560138298</v>
      </c>
      <c r="P829" s="17">
        <v>0.42683633758044698</v>
      </c>
      <c r="Q829" s="17">
        <v>0.40499781590727402</v>
      </c>
      <c r="R829" s="17">
        <v>0.39269747510004099</v>
      </c>
      <c r="S829" s="17"/>
      <c r="T829" s="17">
        <v>0.45181298676853299</v>
      </c>
      <c r="U829" s="17">
        <v>0.364785537998573</v>
      </c>
    </row>
    <row r="830" spans="2:21" x14ac:dyDescent="0.5">
      <c r="B830" t="s">
        <v>317</v>
      </c>
      <c r="C830" s="17">
        <v>0.19048292897187799</v>
      </c>
      <c r="D830" s="17">
        <v>0.191651727106563</v>
      </c>
      <c r="E830" s="17">
        <v>0.185596782723606</v>
      </c>
      <c r="F830" s="17"/>
      <c r="G830" s="17">
        <v>0.27835402723193697</v>
      </c>
      <c r="H830" s="17">
        <v>0.272037385296578</v>
      </c>
      <c r="I830" s="17">
        <v>0.13488064901312</v>
      </c>
      <c r="J830" s="17">
        <v>0.164319552143359</v>
      </c>
      <c r="K830" s="17">
        <v>0.23127562158401699</v>
      </c>
      <c r="L830" s="17">
        <v>9.1538969802831396E-2</v>
      </c>
      <c r="M830" s="17"/>
      <c r="N830" s="17">
        <v>0.17772446490695901</v>
      </c>
      <c r="O830" s="17">
        <v>0.210420512033898</v>
      </c>
      <c r="P830" s="17">
        <v>0.25582114838084502</v>
      </c>
      <c r="Q830" s="17">
        <v>0.13067448141155499</v>
      </c>
      <c r="R830" s="17">
        <v>0.18348879648250299</v>
      </c>
      <c r="S830" s="17"/>
      <c r="T830" s="17">
        <v>0.13495286818550201</v>
      </c>
      <c r="U830" s="17">
        <v>0.213755457438813</v>
      </c>
    </row>
    <row r="831" spans="2:21" x14ac:dyDescent="0.5">
      <c r="B831" t="s">
        <v>318</v>
      </c>
      <c r="C831" s="17">
        <v>0.125299533616366</v>
      </c>
      <c r="D831" s="17">
        <v>0.11976794412627299</v>
      </c>
      <c r="E831" s="17">
        <v>0.129191809289013</v>
      </c>
      <c r="F831" s="17"/>
      <c r="G831" s="17">
        <v>0.14737904743310001</v>
      </c>
      <c r="H831" s="17">
        <v>9.0162887524790999E-2</v>
      </c>
      <c r="I831" s="17">
        <v>0.15709561200936101</v>
      </c>
      <c r="J831" s="17">
        <v>0.13332872088453401</v>
      </c>
      <c r="K831" s="17">
        <v>0.10813335347832601</v>
      </c>
      <c r="L831" s="17">
        <v>0.117454014353764</v>
      </c>
      <c r="M831" s="17"/>
      <c r="N831" s="17">
        <v>0.160211265110449</v>
      </c>
      <c r="O831" s="17">
        <v>3.8858320685365599E-2</v>
      </c>
      <c r="P831" s="17">
        <v>0.12801780824578499</v>
      </c>
      <c r="Q831" s="17">
        <v>0.15546185001048299</v>
      </c>
      <c r="R831" s="17">
        <v>0.12106348793299</v>
      </c>
      <c r="S831" s="17"/>
      <c r="T831" s="17">
        <v>4.8575431044347799E-2</v>
      </c>
      <c r="U831" s="17">
        <v>0.15745443919221999</v>
      </c>
    </row>
    <row r="832" spans="2:21" x14ac:dyDescent="0.5">
      <c r="B832" t="s">
        <v>319</v>
      </c>
      <c r="C832" s="17">
        <v>2.7501392434717601E-3</v>
      </c>
      <c r="D832" s="17">
        <v>0</v>
      </c>
      <c r="E832" s="17">
        <v>6.7984142269659001E-3</v>
      </c>
      <c r="F832" s="17"/>
      <c r="G832" s="17">
        <v>0</v>
      </c>
      <c r="H832" s="17">
        <v>0</v>
      </c>
      <c r="I832" s="17">
        <v>0</v>
      </c>
      <c r="J832" s="17">
        <v>0</v>
      </c>
      <c r="K832" s="17">
        <v>1.4978668396452101E-2</v>
      </c>
      <c r="L832" s="17">
        <v>0</v>
      </c>
      <c r="M832" s="17"/>
      <c r="N832" s="17">
        <v>1.00505715122779E-2</v>
      </c>
      <c r="O832" s="17">
        <v>0</v>
      </c>
      <c r="P832" s="17">
        <v>0</v>
      </c>
      <c r="Q832" s="17">
        <v>0</v>
      </c>
      <c r="R832" s="17">
        <v>0</v>
      </c>
      <c r="S832" s="17"/>
      <c r="T832" s="17">
        <v>0</v>
      </c>
      <c r="U832" s="17">
        <v>3.9027166569550599E-3</v>
      </c>
    </row>
    <row r="833" spans="2:21" x14ac:dyDescent="0.5">
      <c r="C833" s="17"/>
      <c r="D833" s="17"/>
      <c r="E833" s="17"/>
      <c r="F833" s="17"/>
      <c r="G833" s="17"/>
      <c r="H833" s="17"/>
      <c r="I833" s="17"/>
      <c r="J833" s="17"/>
      <c r="K833" s="17"/>
      <c r="L833" s="17"/>
      <c r="M833" s="17"/>
      <c r="N833" s="17"/>
      <c r="O833" s="17"/>
      <c r="P833" s="17"/>
      <c r="Q833" s="17"/>
      <c r="R833" s="17"/>
      <c r="S833" s="17"/>
      <c r="T833" s="17"/>
      <c r="U833" s="17"/>
    </row>
    <row r="834" spans="2:21" x14ac:dyDescent="0.5">
      <c r="B834" s="6" t="s">
        <v>328</v>
      </c>
      <c r="C834" s="17"/>
      <c r="D834" s="17"/>
      <c r="E834" s="17"/>
      <c r="F834" s="17"/>
      <c r="G834" s="17"/>
      <c r="H834" s="17"/>
      <c r="I834" s="17"/>
      <c r="J834" s="17"/>
      <c r="K834" s="17"/>
      <c r="L834" s="17"/>
      <c r="M834" s="17"/>
      <c r="N834" s="17"/>
      <c r="O834" s="17"/>
      <c r="P834" s="17"/>
      <c r="Q834" s="17"/>
      <c r="R834" s="17"/>
      <c r="S834" s="17"/>
      <c r="T834" s="17"/>
      <c r="U834" s="17"/>
    </row>
    <row r="835" spans="2:21" x14ac:dyDescent="0.5">
      <c r="B835" s="24" t="s">
        <v>528</v>
      </c>
      <c r="C835" s="17"/>
      <c r="D835" s="17"/>
      <c r="E835" s="17"/>
      <c r="F835" s="17"/>
      <c r="G835" s="17"/>
      <c r="H835" s="17"/>
      <c r="I835" s="17"/>
      <c r="J835" s="17"/>
      <c r="K835" s="17"/>
      <c r="L835" s="17"/>
      <c r="M835" s="17"/>
      <c r="N835" s="17"/>
      <c r="O835" s="17"/>
      <c r="P835" s="17"/>
      <c r="Q835" s="17"/>
      <c r="R835" s="17"/>
      <c r="S835" s="17"/>
      <c r="T835" s="17"/>
      <c r="U835" s="17"/>
    </row>
    <row r="836" spans="2:21" x14ac:dyDescent="0.5">
      <c r="B836" t="s">
        <v>316</v>
      </c>
      <c r="C836" s="17">
        <v>0.153199691815815</v>
      </c>
      <c r="D836" s="17">
        <v>0.15007184246828101</v>
      </c>
      <c r="E836" s="17">
        <v>0.15942023951593801</v>
      </c>
      <c r="F836" s="17"/>
      <c r="G836" s="17">
        <v>9.0913834012161895E-2</v>
      </c>
      <c r="H836" s="17">
        <v>0.126716931924305</v>
      </c>
      <c r="I836" s="17">
        <v>0.15378780989719601</v>
      </c>
      <c r="J836" s="17">
        <v>0.15130813388417599</v>
      </c>
      <c r="K836" s="17">
        <v>0.18418474746657501</v>
      </c>
      <c r="L836" s="17">
        <v>0.18950761436569499</v>
      </c>
      <c r="M836" s="17"/>
      <c r="N836" s="17">
        <v>0.162886737697231</v>
      </c>
      <c r="O836" s="17">
        <v>0.14015766128464099</v>
      </c>
      <c r="P836" s="17">
        <v>0.199052148112941</v>
      </c>
      <c r="Q836" s="17">
        <v>9.6838110322575596E-2</v>
      </c>
      <c r="R836" s="17">
        <v>0.16750583231756999</v>
      </c>
      <c r="S836" s="17"/>
      <c r="T836" s="17">
        <v>0.219491342430611</v>
      </c>
      <c r="U836" s="17">
        <v>0.12541700430916899</v>
      </c>
    </row>
    <row r="837" spans="2:21" x14ac:dyDescent="0.5">
      <c r="B837" t="s">
        <v>272</v>
      </c>
      <c r="C837" s="17">
        <v>0.291733357381666</v>
      </c>
      <c r="D837" s="17">
        <v>0.305252788557766</v>
      </c>
      <c r="E837" s="17">
        <v>0.27511998319596198</v>
      </c>
      <c r="F837" s="17"/>
      <c r="G837" s="17">
        <v>0.33604511614961702</v>
      </c>
      <c r="H837" s="17">
        <v>0.21545844533035399</v>
      </c>
      <c r="I837" s="17">
        <v>0.34594120228875902</v>
      </c>
      <c r="J837" s="17">
        <v>0.32104794212244803</v>
      </c>
      <c r="K837" s="17">
        <v>0.22807619699509199</v>
      </c>
      <c r="L837" s="17">
        <v>0.34058205403778302</v>
      </c>
      <c r="M837" s="17"/>
      <c r="N837" s="17">
        <v>0.25158760450094197</v>
      </c>
      <c r="O837" s="17">
        <v>0.37840986006295102</v>
      </c>
      <c r="P837" s="17">
        <v>0.240216095204868</v>
      </c>
      <c r="Q837" s="17">
        <v>0.320706652685118</v>
      </c>
      <c r="R837" s="17">
        <v>0.28958448925414199</v>
      </c>
      <c r="S837" s="17"/>
      <c r="T837" s="17">
        <v>0.33506610284370197</v>
      </c>
      <c r="U837" s="17">
        <v>0.27357269740696699</v>
      </c>
    </row>
    <row r="838" spans="2:21" x14ac:dyDescent="0.5">
      <c r="B838" t="s">
        <v>317</v>
      </c>
      <c r="C838" s="17">
        <v>0.26957777368321301</v>
      </c>
      <c r="D838" s="17">
        <v>0.26865194761309902</v>
      </c>
      <c r="E838" s="17">
        <v>0.26860426001027399</v>
      </c>
      <c r="F838" s="17"/>
      <c r="G838" s="17">
        <v>0.26738805169499402</v>
      </c>
      <c r="H838" s="17">
        <v>0.31727033946521299</v>
      </c>
      <c r="I838" s="17">
        <v>0.246179059444433</v>
      </c>
      <c r="J838" s="17">
        <v>0.285502506149937</v>
      </c>
      <c r="K838" s="17">
        <v>0.250935204755108</v>
      </c>
      <c r="L838" s="17">
        <v>0.20756840659641199</v>
      </c>
      <c r="M838" s="17"/>
      <c r="N838" s="17">
        <v>0.274164023513783</v>
      </c>
      <c r="O838" s="17">
        <v>0.287070061238267</v>
      </c>
      <c r="P838" s="17">
        <v>0.27176845174312603</v>
      </c>
      <c r="Q838" s="17">
        <v>0.27181564170667999</v>
      </c>
      <c r="R838" s="17">
        <v>0.232084861815291</v>
      </c>
      <c r="S838" s="17"/>
      <c r="T838" s="17">
        <v>0.277892506286394</v>
      </c>
      <c r="U838" s="17">
        <v>0.26609308721858099</v>
      </c>
    </row>
    <row r="839" spans="2:21" x14ac:dyDescent="0.5">
      <c r="B839" t="s">
        <v>318</v>
      </c>
      <c r="C839" s="17">
        <v>0.28305321401879602</v>
      </c>
      <c r="D839" s="17">
        <v>0.27602342136085301</v>
      </c>
      <c r="E839" s="17">
        <v>0.29083375447501902</v>
      </c>
      <c r="F839" s="17"/>
      <c r="G839" s="17">
        <v>0.30565299814322799</v>
      </c>
      <c r="H839" s="17">
        <v>0.34055428328012799</v>
      </c>
      <c r="I839" s="17">
        <v>0.24318168212347499</v>
      </c>
      <c r="J839" s="17">
        <v>0.24214141784343801</v>
      </c>
      <c r="K839" s="17">
        <v>0.336803850783225</v>
      </c>
      <c r="L839" s="17">
        <v>0.26234192500011</v>
      </c>
      <c r="M839" s="17"/>
      <c r="N839" s="17">
        <v>0.31136163428804398</v>
      </c>
      <c r="O839" s="17">
        <v>0.19436241741414101</v>
      </c>
      <c r="P839" s="17">
        <v>0.28896330493906502</v>
      </c>
      <c r="Q839" s="17">
        <v>0.298684978178337</v>
      </c>
      <c r="R839" s="17">
        <v>0.31082481661299699</v>
      </c>
      <c r="S839" s="17"/>
      <c r="T839" s="17">
        <v>0.167550048439292</v>
      </c>
      <c r="U839" s="17">
        <v>0.331460341093823</v>
      </c>
    </row>
    <row r="840" spans="2:21" x14ac:dyDescent="0.5">
      <c r="B840" t="s">
        <v>319</v>
      </c>
      <c r="C840" s="17">
        <v>2.43596310051077E-3</v>
      </c>
      <c r="D840" s="17">
        <v>0</v>
      </c>
      <c r="E840" s="17">
        <v>6.0217628028064003E-3</v>
      </c>
      <c r="F840" s="17"/>
      <c r="G840" s="17">
        <v>0</v>
      </c>
      <c r="H840" s="17">
        <v>0</v>
      </c>
      <c r="I840" s="17">
        <v>1.0910246246137E-2</v>
      </c>
      <c r="J840" s="17">
        <v>0</v>
      </c>
      <c r="K840" s="17">
        <v>0</v>
      </c>
      <c r="L840" s="17">
        <v>0</v>
      </c>
      <c r="M840" s="17"/>
      <c r="N840" s="17">
        <v>0</v>
      </c>
      <c r="O840" s="17">
        <v>0</v>
      </c>
      <c r="P840" s="17">
        <v>0</v>
      </c>
      <c r="Q840" s="17">
        <v>1.1954617107288699E-2</v>
      </c>
      <c r="R840" s="17">
        <v>0</v>
      </c>
      <c r="S840" s="17"/>
      <c r="T840" s="17">
        <v>0</v>
      </c>
      <c r="U840" s="17">
        <v>3.4568699714600101E-3</v>
      </c>
    </row>
    <row r="841" spans="2:21" x14ac:dyDescent="0.5">
      <c r="C841" s="17"/>
      <c r="D841" s="17"/>
      <c r="E841" s="17"/>
      <c r="F841" s="17"/>
      <c r="G841" s="17"/>
      <c r="H841" s="17"/>
      <c r="I841" s="17"/>
      <c r="J841" s="17"/>
      <c r="K841" s="17"/>
      <c r="L841" s="17"/>
      <c r="M841" s="17"/>
      <c r="N841" s="17"/>
      <c r="O841" s="17"/>
      <c r="P841" s="17"/>
      <c r="Q841" s="17"/>
      <c r="R841" s="17"/>
      <c r="S841" s="17"/>
      <c r="T841" s="17"/>
      <c r="U841" s="17"/>
    </row>
    <row r="842" spans="2:21" x14ac:dyDescent="0.5">
      <c r="B842" s="6" t="s">
        <v>329</v>
      </c>
      <c r="C842" s="17"/>
      <c r="D842" s="17"/>
      <c r="E842" s="17"/>
      <c r="F842" s="17"/>
      <c r="G842" s="17"/>
      <c r="H842" s="17"/>
      <c r="I842" s="17"/>
      <c r="J842" s="17"/>
      <c r="K842" s="17"/>
      <c r="L842" s="17"/>
      <c r="M842" s="17"/>
      <c r="N842" s="17"/>
      <c r="O842" s="17"/>
      <c r="P842" s="17"/>
      <c r="Q842" s="17"/>
      <c r="R842" s="17"/>
      <c r="S842" s="17"/>
      <c r="T842" s="17"/>
      <c r="U842" s="17"/>
    </row>
    <row r="843" spans="2:21" x14ac:dyDescent="0.5">
      <c r="B843" s="24" t="s">
        <v>528</v>
      </c>
      <c r="C843" s="17"/>
      <c r="D843" s="17"/>
      <c r="E843" s="17"/>
      <c r="F843" s="17"/>
      <c r="G843" s="17"/>
      <c r="H843" s="17"/>
      <c r="I843" s="17"/>
      <c r="J843" s="17"/>
      <c r="K843" s="17"/>
      <c r="L843" s="17"/>
      <c r="M843" s="17"/>
      <c r="N843" s="17"/>
      <c r="O843" s="17"/>
      <c r="P843" s="17"/>
      <c r="Q843" s="17"/>
      <c r="R843" s="17"/>
      <c r="S843" s="17"/>
      <c r="T843" s="17"/>
      <c r="U843" s="17"/>
    </row>
    <row r="844" spans="2:21" x14ac:dyDescent="0.5">
      <c r="B844" t="s">
        <v>316</v>
      </c>
      <c r="C844" s="17">
        <v>9.31463071171926E-2</v>
      </c>
      <c r="D844" s="17">
        <v>8.7564489863501599E-2</v>
      </c>
      <c r="E844" s="17">
        <v>0.102305953829473</v>
      </c>
      <c r="F844" s="17"/>
      <c r="G844" s="17">
        <v>1.7059230289420801E-2</v>
      </c>
      <c r="H844" s="17">
        <v>0.10479865688189299</v>
      </c>
      <c r="I844" s="17">
        <v>6.4312285363979496E-2</v>
      </c>
      <c r="J844" s="17">
        <v>0.13198535793527599</v>
      </c>
      <c r="K844" s="17">
        <v>7.5715496126329704E-2</v>
      </c>
      <c r="L844" s="17">
        <v>9.7382907431791704E-2</v>
      </c>
      <c r="M844" s="17"/>
      <c r="N844" s="17">
        <v>6.2519697737050003E-2</v>
      </c>
      <c r="O844" s="17">
        <v>0.16167132419037</v>
      </c>
      <c r="P844" s="17">
        <v>0.10319918226248199</v>
      </c>
      <c r="Q844" s="17">
        <v>6.3151216931002896E-2</v>
      </c>
      <c r="R844" s="17">
        <v>9.3730273194225402E-2</v>
      </c>
      <c r="S844" s="17"/>
      <c r="T844" s="17">
        <v>0.13926049090720899</v>
      </c>
      <c r="U844" s="17">
        <v>7.3819952350335602E-2</v>
      </c>
    </row>
    <row r="845" spans="2:21" x14ac:dyDescent="0.5">
      <c r="B845" t="s">
        <v>272</v>
      </c>
      <c r="C845" s="17">
        <v>0.36186321684777001</v>
      </c>
      <c r="D845" s="17">
        <v>0.337731444952587</v>
      </c>
      <c r="E845" s="17">
        <v>0.39579343246545701</v>
      </c>
      <c r="F845" s="17"/>
      <c r="G845" s="17">
        <v>0.43572921331618802</v>
      </c>
      <c r="H845" s="17">
        <v>0.31862459256225201</v>
      </c>
      <c r="I845" s="17">
        <v>0.41957441412978203</v>
      </c>
      <c r="J845" s="17">
        <v>0.33971115901550503</v>
      </c>
      <c r="K845" s="17">
        <v>0.31558951383106598</v>
      </c>
      <c r="L845" s="17">
        <v>0.44554295880328798</v>
      </c>
      <c r="M845" s="17"/>
      <c r="N845" s="17">
        <v>0.35409912458626303</v>
      </c>
      <c r="O845" s="17">
        <v>0.493470139417231</v>
      </c>
      <c r="P845" s="17">
        <v>0.33498169475586498</v>
      </c>
      <c r="Q845" s="17">
        <v>0.32728499186146498</v>
      </c>
      <c r="R845" s="17">
        <v>0.29645608691696201</v>
      </c>
      <c r="S845" s="17"/>
      <c r="T845" s="17">
        <v>0.363629491180127</v>
      </c>
      <c r="U845" s="17">
        <v>0.36112297509225799</v>
      </c>
    </row>
    <row r="846" spans="2:21" x14ac:dyDescent="0.5">
      <c r="B846" t="s">
        <v>317</v>
      </c>
      <c r="C846" s="17">
        <v>0.29316014227690301</v>
      </c>
      <c r="D846" s="17">
        <v>0.32863346194287102</v>
      </c>
      <c r="E846" s="17">
        <v>0.238941629451801</v>
      </c>
      <c r="F846" s="17"/>
      <c r="G846" s="17">
        <v>0.24351219247264999</v>
      </c>
      <c r="H846" s="17">
        <v>0.297924673735524</v>
      </c>
      <c r="I846" s="17">
        <v>0.260383170974475</v>
      </c>
      <c r="J846" s="17">
        <v>0.32674625379546501</v>
      </c>
      <c r="K846" s="17">
        <v>0.32727432586925598</v>
      </c>
      <c r="L846" s="17">
        <v>0.204168614487823</v>
      </c>
      <c r="M846" s="17"/>
      <c r="N846" s="17">
        <v>0.30452654679523</v>
      </c>
      <c r="O846" s="17">
        <v>0.201922762391364</v>
      </c>
      <c r="P846" s="17">
        <v>0.29381123539797599</v>
      </c>
      <c r="Q846" s="17">
        <v>0.31912907034929</v>
      </c>
      <c r="R846" s="17">
        <v>0.34944619527624499</v>
      </c>
      <c r="S846" s="17"/>
      <c r="T846" s="17">
        <v>0.31457758985777901</v>
      </c>
      <c r="U846" s="17">
        <v>0.284184136282015</v>
      </c>
    </row>
    <row r="847" spans="2:21" x14ac:dyDescent="0.5">
      <c r="B847" t="s">
        <v>318</v>
      </c>
      <c r="C847" s="17">
        <v>0.21131258665808</v>
      </c>
      <c r="D847" s="17">
        <v>0.23056961691047101</v>
      </c>
      <c r="E847" s="17">
        <v>0.18544898275548599</v>
      </c>
      <c r="F847" s="17"/>
      <c r="G847" s="17">
        <v>0.23125500278678901</v>
      </c>
      <c r="H847" s="17">
        <v>0.22792705345139599</v>
      </c>
      <c r="I847" s="17">
        <v>0.20275500848789599</v>
      </c>
      <c r="J847" s="17">
        <v>0.18028910637309001</v>
      </c>
      <c r="K847" s="17">
        <v>0.24271190635860701</v>
      </c>
      <c r="L847" s="17">
        <v>0.22001091450034399</v>
      </c>
      <c r="M847" s="17"/>
      <c r="N847" s="17">
        <v>0.22545779969128699</v>
      </c>
      <c r="O847" s="17">
        <v>0.11009001491573001</v>
      </c>
      <c r="P847" s="17">
        <v>0.222021626105874</v>
      </c>
      <c r="Q847" s="17">
        <v>0.26778083925340401</v>
      </c>
      <c r="R847" s="17">
        <v>0.21694959738613201</v>
      </c>
      <c r="S847" s="17"/>
      <c r="T847" s="17">
        <v>0.154489814098941</v>
      </c>
      <c r="U847" s="17">
        <v>0.23512688783523999</v>
      </c>
    </row>
    <row r="848" spans="2:21" x14ac:dyDescent="0.5">
      <c r="B848" t="s">
        <v>319</v>
      </c>
      <c r="C848" s="17">
        <v>4.0517747100053597E-2</v>
      </c>
      <c r="D848" s="17">
        <v>1.55009863305697E-2</v>
      </c>
      <c r="E848" s="17">
        <v>7.7510001497783504E-2</v>
      </c>
      <c r="F848" s="17"/>
      <c r="G848" s="17">
        <v>7.2444361134951799E-2</v>
      </c>
      <c r="H848" s="17">
        <v>5.07250233689341E-2</v>
      </c>
      <c r="I848" s="17">
        <v>5.2975121043866799E-2</v>
      </c>
      <c r="J848" s="17">
        <v>2.1268122880664202E-2</v>
      </c>
      <c r="K848" s="17">
        <v>3.8708757814741798E-2</v>
      </c>
      <c r="L848" s="17">
        <v>3.2894604776752497E-2</v>
      </c>
      <c r="M848" s="17"/>
      <c r="N848" s="17">
        <v>5.3396831190170101E-2</v>
      </c>
      <c r="O848" s="17">
        <v>3.28457590853053E-2</v>
      </c>
      <c r="P848" s="17">
        <v>4.5986261477804199E-2</v>
      </c>
      <c r="Q848" s="17">
        <v>2.26538816048374E-2</v>
      </c>
      <c r="R848" s="17">
        <v>4.3417847226435498E-2</v>
      </c>
      <c r="S848" s="17"/>
      <c r="T848" s="17">
        <v>2.8042613955942802E-2</v>
      </c>
      <c r="U848" s="17">
        <v>4.5746048440151399E-2</v>
      </c>
    </row>
    <row r="849" spans="2:21" x14ac:dyDescent="0.5">
      <c r="C849" s="17"/>
      <c r="D849" s="17"/>
      <c r="E849" s="17"/>
      <c r="F849" s="17"/>
      <c r="G849" s="17"/>
      <c r="H849" s="17"/>
      <c r="I849" s="17"/>
      <c r="J849" s="17"/>
      <c r="K849" s="17"/>
      <c r="L849" s="17"/>
      <c r="M849" s="17"/>
      <c r="N849" s="17"/>
      <c r="O849" s="17"/>
      <c r="P849" s="17"/>
      <c r="Q849" s="17"/>
      <c r="R849" s="17"/>
      <c r="S849" s="17"/>
      <c r="T849" s="17"/>
      <c r="U849" s="17"/>
    </row>
    <row r="850" spans="2:21" x14ac:dyDescent="0.5">
      <c r="B850" s="6" t="s">
        <v>333</v>
      </c>
      <c r="C850" s="17"/>
      <c r="D850" s="17"/>
      <c r="E850" s="17"/>
      <c r="F850" s="17"/>
      <c r="G850" s="17"/>
      <c r="H850" s="17"/>
      <c r="I850" s="17"/>
      <c r="J850" s="17"/>
      <c r="K850" s="17"/>
      <c r="L850" s="17"/>
      <c r="M850" s="17"/>
      <c r="N850" s="17"/>
      <c r="O850" s="17"/>
      <c r="P850" s="17"/>
      <c r="Q850" s="17"/>
      <c r="R850" s="17"/>
      <c r="S850" s="17"/>
      <c r="T850" s="17"/>
      <c r="U850" s="17"/>
    </row>
    <row r="851" spans="2:21" x14ac:dyDescent="0.5">
      <c r="B851" s="24" t="s">
        <v>528</v>
      </c>
      <c r="C851" s="17"/>
      <c r="D851" s="17"/>
      <c r="E851" s="17"/>
      <c r="F851" s="17"/>
      <c r="G851" s="17"/>
      <c r="H851" s="17"/>
      <c r="I851" s="17"/>
      <c r="J851" s="17"/>
      <c r="K851" s="17"/>
      <c r="L851" s="17"/>
      <c r="M851" s="17"/>
      <c r="N851" s="17"/>
      <c r="O851" s="17"/>
      <c r="P851" s="17"/>
      <c r="Q851" s="17"/>
      <c r="R851" s="17"/>
      <c r="S851" s="17"/>
      <c r="T851" s="17"/>
      <c r="U851" s="17"/>
    </row>
    <row r="852" spans="2:21" x14ac:dyDescent="0.5">
      <c r="B852" t="s">
        <v>316</v>
      </c>
      <c r="C852" s="17">
        <v>0.22733886017962501</v>
      </c>
      <c r="D852" s="17">
        <v>0.22792186336081</v>
      </c>
      <c r="E852" s="17">
        <v>0.22893538324957899</v>
      </c>
      <c r="F852" s="17"/>
      <c r="G852" s="17">
        <v>0.18735100396862001</v>
      </c>
      <c r="H852" s="17">
        <v>0.26537711250707202</v>
      </c>
      <c r="I852" s="17">
        <v>0.19173950466989101</v>
      </c>
      <c r="J852" s="17">
        <v>0.24587046206178201</v>
      </c>
      <c r="K852" s="17">
        <v>0.16911532411981101</v>
      </c>
      <c r="L852" s="17">
        <v>0.33514086261217102</v>
      </c>
      <c r="M852" s="17"/>
      <c r="N852" s="17">
        <v>0.245943131221872</v>
      </c>
      <c r="O852" s="17">
        <v>0.23418089375766399</v>
      </c>
      <c r="P852" s="17">
        <v>0.207284877907146</v>
      </c>
      <c r="Q852" s="17">
        <v>0.21363942741325201</v>
      </c>
      <c r="R852" s="17">
        <v>0.230666566613657</v>
      </c>
      <c r="S852" s="17"/>
      <c r="T852" s="17">
        <v>0.31911769522456701</v>
      </c>
      <c r="U852" s="17">
        <v>0.18887454875986201</v>
      </c>
    </row>
    <row r="853" spans="2:21" x14ac:dyDescent="0.5">
      <c r="B853" t="s">
        <v>272</v>
      </c>
      <c r="C853" s="17">
        <v>0.39587250319804301</v>
      </c>
      <c r="D853" s="17">
        <v>0.394984897593951</v>
      </c>
      <c r="E853" s="17">
        <v>0.401433068812795</v>
      </c>
      <c r="F853" s="17"/>
      <c r="G853" s="17">
        <v>0.44345293118701601</v>
      </c>
      <c r="H853" s="17">
        <v>0.35535757984607003</v>
      </c>
      <c r="I853" s="17">
        <v>0.43744465843264302</v>
      </c>
      <c r="J853" s="17">
        <v>0.38541870081847901</v>
      </c>
      <c r="K853" s="17">
        <v>0.39623901843861298</v>
      </c>
      <c r="L853" s="17">
        <v>0.38175331702726001</v>
      </c>
      <c r="M853" s="17"/>
      <c r="N853" s="17">
        <v>0.35077646989890099</v>
      </c>
      <c r="O853" s="17">
        <v>0.46743124601110603</v>
      </c>
      <c r="P853" s="17">
        <v>0.37523254215782897</v>
      </c>
      <c r="Q853" s="17">
        <v>0.42078525628998797</v>
      </c>
      <c r="R853" s="17">
        <v>0.38486906484162797</v>
      </c>
      <c r="S853" s="17"/>
      <c r="T853" s="17">
        <v>0.439099941548522</v>
      </c>
      <c r="U853" s="17">
        <v>0.37775597720621501</v>
      </c>
    </row>
    <row r="854" spans="2:21" x14ac:dyDescent="0.5">
      <c r="B854" t="s">
        <v>317</v>
      </c>
      <c r="C854" s="17">
        <v>0.21205371926403299</v>
      </c>
      <c r="D854" s="17">
        <v>0.21628009972989601</v>
      </c>
      <c r="E854" s="17">
        <v>0.20293198156672401</v>
      </c>
      <c r="F854" s="17"/>
      <c r="G854" s="17">
        <v>0.208526304437889</v>
      </c>
      <c r="H854" s="17">
        <v>0.18854814515114701</v>
      </c>
      <c r="I854" s="17">
        <v>0.234637814710486</v>
      </c>
      <c r="J854" s="17">
        <v>0.226495234543685</v>
      </c>
      <c r="K854" s="17">
        <v>0.23079000090565199</v>
      </c>
      <c r="L854" s="17">
        <v>0.108704423597292</v>
      </c>
      <c r="M854" s="17"/>
      <c r="N854" s="17">
        <v>0.22121198528767699</v>
      </c>
      <c r="O854" s="17">
        <v>0.22625874524280901</v>
      </c>
      <c r="P854" s="17">
        <v>0.24973660441964901</v>
      </c>
      <c r="Q854" s="17">
        <v>0.150724608634864</v>
      </c>
      <c r="R854" s="17">
        <v>0.21125866964384299</v>
      </c>
      <c r="S854" s="17"/>
      <c r="T854" s="17">
        <v>0.135177897275119</v>
      </c>
      <c r="U854" s="17">
        <v>0.244272210119619</v>
      </c>
    </row>
    <row r="855" spans="2:21" x14ac:dyDescent="0.5">
      <c r="B855" t="s">
        <v>318</v>
      </c>
      <c r="C855" s="17">
        <v>0.159571934298777</v>
      </c>
      <c r="D855" s="17">
        <v>0.160813139315343</v>
      </c>
      <c r="E855" s="17">
        <v>0.15393654080092101</v>
      </c>
      <c r="F855" s="17"/>
      <c r="G855" s="17">
        <v>0.16066976040647499</v>
      </c>
      <c r="H855" s="17">
        <v>0.186230114095467</v>
      </c>
      <c r="I855" s="17">
        <v>0.136178022186979</v>
      </c>
      <c r="J855" s="17">
        <v>0.13660738440555101</v>
      </c>
      <c r="K855" s="17">
        <v>0.18887698813947101</v>
      </c>
      <c r="L855" s="17">
        <v>0.17440139676327601</v>
      </c>
      <c r="M855" s="17"/>
      <c r="N855" s="17">
        <v>0.17201784207927301</v>
      </c>
      <c r="O855" s="17">
        <v>7.2129114988421394E-2</v>
      </c>
      <c r="P855" s="17">
        <v>0.15993251392473301</v>
      </c>
      <c r="Q855" s="17">
        <v>0.21485070766189701</v>
      </c>
      <c r="R855" s="17">
        <v>0.16720262338473901</v>
      </c>
      <c r="S855" s="17"/>
      <c r="T855" s="17">
        <v>9.84343893553115E-2</v>
      </c>
      <c r="U855" s="17">
        <v>0.18519454725734899</v>
      </c>
    </row>
    <row r="856" spans="2:21" x14ac:dyDescent="0.5">
      <c r="B856" t="s">
        <v>319</v>
      </c>
      <c r="C856" s="17">
        <v>5.1629830595224203E-3</v>
      </c>
      <c r="D856" s="17">
        <v>0</v>
      </c>
      <c r="E856" s="17">
        <v>1.2763025569982E-2</v>
      </c>
      <c r="F856" s="17"/>
      <c r="G856" s="17">
        <v>0</v>
      </c>
      <c r="H856" s="17">
        <v>4.4870484002442999E-3</v>
      </c>
      <c r="I856" s="17">
        <v>0</v>
      </c>
      <c r="J856" s="17">
        <v>5.6082181705032798E-3</v>
      </c>
      <c r="K856" s="17">
        <v>1.4978668396452101E-2</v>
      </c>
      <c r="L856" s="17">
        <v>0</v>
      </c>
      <c r="M856" s="17"/>
      <c r="N856" s="17">
        <v>1.00505715122779E-2</v>
      </c>
      <c r="O856" s="17">
        <v>0</v>
      </c>
      <c r="P856" s="17">
        <v>7.8134615906432694E-3</v>
      </c>
      <c r="Q856" s="17">
        <v>0</v>
      </c>
      <c r="R856" s="17">
        <v>6.0030755161325604E-3</v>
      </c>
      <c r="S856" s="17"/>
      <c r="T856" s="17">
        <v>8.1700765964805005E-3</v>
      </c>
      <c r="U856" s="17">
        <v>3.9027166569550599E-3</v>
      </c>
    </row>
    <row r="857" spans="2:21" x14ac:dyDescent="0.5">
      <c r="C857" s="17"/>
      <c r="D857" s="17"/>
      <c r="E857" s="17"/>
      <c r="F857" s="17"/>
      <c r="G857" s="17"/>
      <c r="H857" s="17"/>
      <c r="I857" s="17"/>
      <c r="J857" s="17"/>
      <c r="K857" s="17"/>
      <c r="L857" s="17"/>
      <c r="M857" s="17"/>
      <c r="N857" s="17"/>
      <c r="O857" s="17"/>
      <c r="P857" s="17"/>
      <c r="Q857" s="17"/>
      <c r="R857" s="17"/>
      <c r="S857" s="17"/>
      <c r="T857" s="17"/>
      <c r="U857" s="17"/>
    </row>
    <row r="858" spans="2:21" x14ac:dyDescent="0.5">
      <c r="B858" s="6" t="s">
        <v>334</v>
      </c>
      <c r="C858" s="17"/>
      <c r="D858" s="17"/>
      <c r="E858" s="17"/>
      <c r="F858" s="17"/>
      <c r="G858" s="17"/>
      <c r="H858" s="17"/>
      <c r="I858" s="17"/>
      <c r="J858" s="17"/>
      <c r="K858" s="17"/>
      <c r="L858" s="17"/>
      <c r="M858" s="17"/>
      <c r="N858" s="17"/>
      <c r="O858" s="17"/>
      <c r="P858" s="17"/>
      <c r="Q858" s="17"/>
      <c r="R858" s="17"/>
      <c r="S858" s="17"/>
      <c r="T858" s="17"/>
      <c r="U858" s="17"/>
    </row>
    <row r="859" spans="2:21" x14ac:dyDescent="0.5">
      <c r="B859" s="24" t="s">
        <v>528</v>
      </c>
      <c r="C859" s="17"/>
      <c r="D859" s="17"/>
      <c r="E859" s="17"/>
      <c r="F859" s="17"/>
      <c r="G859" s="17"/>
      <c r="H859" s="17"/>
      <c r="I859" s="17"/>
      <c r="J859" s="17"/>
      <c r="K859" s="17"/>
      <c r="L859" s="17"/>
      <c r="M859" s="17"/>
      <c r="N859" s="17"/>
      <c r="O859" s="17"/>
      <c r="P859" s="17"/>
      <c r="Q859" s="17"/>
      <c r="R859" s="17"/>
      <c r="S859" s="17"/>
      <c r="T859" s="17"/>
      <c r="U859" s="17"/>
    </row>
    <row r="860" spans="2:21" x14ac:dyDescent="0.5">
      <c r="B860" t="s">
        <v>316</v>
      </c>
      <c r="C860" s="17">
        <v>0.20176541802768799</v>
      </c>
      <c r="D860" s="17">
        <v>0.212602109821593</v>
      </c>
      <c r="E860" s="17">
        <v>0.182873521807075</v>
      </c>
      <c r="F860" s="17"/>
      <c r="G860" s="17">
        <v>0.153879456997502</v>
      </c>
      <c r="H860" s="17">
        <v>0.203877831127426</v>
      </c>
      <c r="I860" s="17">
        <v>0.211268568337937</v>
      </c>
      <c r="J860" s="17">
        <v>0.20904421090681199</v>
      </c>
      <c r="K860" s="17">
        <v>0.167932478260088</v>
      </c>
      <c r="L860" s="17">
        <v>0.254233297827751</v>
      </c>
      <c r="M860" s="17"/>
      <c r="N860" s="17">
        <v>0.21662127519635799</v>
      </c>
      <c r="O860" s="17">
        <v>0.23683678869942301</v>
      </c>
      <c r="P860" s="17">
        <v>0.176785711547055</v>
      </c>
      <c r="Q860" s="17">
        <v>0.14853240869200801</v>
      </c>
      <c r="R860" s="17">
        <v>0.240071448043954</v>
      </c>
      <c r="S860" s="17"/>
      <c r="T860" s="17">
        <v>0.247427798070917</v>
      </c>
      <c r="U860" s="17">
        <v>0.182628413234695</v>
      </c>
    </row>
    <row r="861" spans="2:21" x14ac:dyDescent="0.5">
      <c r="B861" t="s">
        <v>272</v>
      </c>
      <c r="C861" s="17">
        <v>0.50408018422231604</v>
      </c>
      <c r="D861" s="17">
        <v>0.49449255093897898</v>
      </c>
      <c r="E861" s="17">
        <v>0.51797884384789905</v>
      </c>
      <c r="F861" s="17"/>
      <c r="G861" s="17">
        <v>0.38659769493792101</v>
      </c>
      <c r="H861" s="17">
        <v>0.46340395149029101</v>
      </c>
      <c r="I861" s="17">
        <v>0.54295056474868497</v>
      </c>
      <c r="J861" s="17">
        <v>0.50479777710013696</v>
      </c>
      <c r="K861" s="17">
        <v>0.52881471955970305</v>
      </c>
      <c r="L861" s="17">
        <v>0.50439731373242702</v>
      </c>
      <c r="M861" s="17"/>
      <c r="N861" s="17">
        <v>0.53275701592230695</v>
      </c>
      <c r="O861" s="17">
        <v>0.59793451232133799</v>
      </c>
      <c r="P861" s="17">
        <v>0.46011213400255002</v>
      </c>
      <c r="Q861" s="17">
        <v>0.49240586501259698</v>
      </c>
      <c r="R861" s="17">
        <v>0.40769255337074001</v>
      </c>
      <c r="S861" s="17"/>
      <c r="T861" s="17">
        <v>0.53897205004823801</v>
      </c>
      <c r="U861" s="17">
        <v>0.48945707866113097</v>
      </c>
    </row>
    <row r="862" spans="2:21" x14ac:dyDescent="0.5">
      <c r="B862" t="s">
        <v>317</v>
      </c>
      <c r="C862" s="17">
        <v>0.19727321074481499</v>
      </c>
      <c r="D862" s="17">
        <v>0.21313052375993899</v>
      </c>
      <c r="E862" s="17">
        <v>0.17622625812753301</v>
      </c>
      <c r="F862" s="17"/>
      <c r="G862" s="17">
        <v>0.28480485509845999</v>
      </c>
      <c r="H862" s="17">
        <v>0.201104588084628</v>
      </c>
      <c r="I862" s="17">
        <v>0.16754407900933699</v>
      </c>
      <c r="J862" s="17">
        <v>0.189849512102374</v>
      </c>
      <c r="K862" s="17">
        <v>0.23523379530436</v>
      </c>
      <c r="L862" s="17">
        <v>0.15448262296108201</v>
      </c>
      <c r="M862" s="17"/>
      <c r="N862" s="17">
        <v>0.12654186634466</v>
      </c>
      <c r="O862" s="17">
        <v>0.13133832769683501</v>
      </c>
      <c r="P862" s="17">
        <v>0.25595890317152498</v>
      </c>
      <c r="Q862" s="17">
        <v>0.24974241794435201</v>
      </c>
      <c r="R862" s="17">
        <v>0.25979823839052602</v>
      </c>
      <c r="S862" s="17"/>
      <c r="T862" s="17">
        <v>0.179399191865938</v>
      </c>
      <c r="U862" s="17">
        <v>0.20476417342856701</v>
      </c>
    </row>
    <row r="863" spans="2:21" x14ac:dyDescent="0.5">
      <c r="B863" t="s">
        <v>318</v>
      </c>
      <c r="C863" s="17">
        <v>9.6881187005180697E-2</v>
      </c>
      <c r="D863" s="17">
        <v>7.9774815479489197E-2</v>
      </c>
      <c r="E863" s="17">
        <v>0.12292137621749299</v>
      </c>
      <c r="F863" s="17"/>
      <c r="G863" s="17">
        <v>0.17471799296611701</v>
      </c>
      <c r="H863" s="17">
        <v>0.13161362929765399</v>
      </c>
      <c r="I863" s="17">
        <v>7.8236787904040997E-2</v>
      </c>
      <c r="J863" s="17">
        <v>9.6308499890677704E-2</v>
      </c>
      <c r="K863" s="17">
        <v>6.8019006875848095E-2</v>
      </c>
      <c r="L863" s="17">
        <v>8.6886765478740594E-2</v>
      </c>
      <c r="M863" s="17"/>
      <c r="N863" s="17">
        <v>0.12407984253667501</v>
      </c>
      <c r="O863" s="17">
        <v>3.3890371282404297E-2</v>
      </c>
      <c r="P863" s="17">
        <v>0.107143251278871</v>
      </c>
      <c r="Q863" s="17">
        <v>0.109319308351043</v>
      </c>
      <c r="R863" s="17">
        <v>9.2437760194779797E-2</v>
      </c>
      <c r="S863" s="17"/>
      <c r="T863" s="17">
        <v>3.4200960014907897E-2</v>
      </c>
      <c r="U863" s="17">
        <v>0.123150334675607</v>
      </c>
    </row>
    <row r="864" spans="2:21" x14ac:dyDescent="0.5">
      <c r="B864" t="s">
        <v>319</v>
      </c>
      <c r="C864" s="17">
        <v>0</v>
      </c>
      <c r="D864" s="17">
        <v>0</v>
      </c>
      <c r="E864" s="17">
        <v>0</v>
      </c>
      <c r="F864" s="17"/>
      <c r="G864" s="17">
        <v>0</v>
      </c>
      <c r="H864" s="17">
        <v>0</v>
      </c>
      <c r="I864" s="17">
        <v>0</v>
      </c>
      <c r="J864" s="17">
        <v>0</v>
      </c>
      <c r="K864" s="17">
        <v>0</v>
      </c>
      <c r="L864" s="17">
        <v>0</v>
      </c>
      <c r="M864" s="17"/>
      <c r="N864" s="17">
        <v>0</v>
      </c>
      <c r="O864" s="17">
        <v>0</v>
      </c>
      <c r="P864" s="17">
        <v>0</v>
      </c>
      <c r="Q864" s="17">
        <v>0</v>
      </c>
      <c r="R864" s="17">
        <v>0</v>
      </c>
      <c r="S864" s="17"/>
      <c r="T864" s="17">
        <v>0</v>
      </c>
      <c r="U864" s="17">
        <v>0</v>
      </c>
    </row>
    <row r="865" spans="2:21" x14ac:dyDescent="0.5">
      <c r="C865" s="17"/>
      <c r="D865" s="17"/>
      <c r="E865" s="17"/>
      <c r="F865" s="17"/>
      <c r="G865" s="17"/>
      <c r="H865" s="17"/>
      <c r="I865" s="17"/>
      <c r="J865" s="17"/>
      <c r="K865" s="17"/>
      <c r="L865" s="17"/>
      <c r="M865" s="17"/>
      <c r="N865" s="17"/>
      <c r="O865" s="17"/>
      <c r="P865" s="17"/>
      <c r="Q865" s="17"/>
      <c r="R865" s="17"/>
      <c r="S865" s="17"/>
      <c r="T865" s="17"/>
      <c r="U865" s="17"/>
    </row>
    <row r="866" spans="2:21" x14ac:dyDescent="0.5">
      <c r="B866" s="6" t="s">
        <v>335</v>
      </c>
      <c r="C866" s="17"/>
      <c r="D866" s="17"/>
      <c r="E866" s="17"/>
      <c r="F866" s="17"/>
      <c r="G866" s="17"/>
      <c r="H866" s="17"/>
      <c r="I866" s="17"/>
      <c r="J866" s="17"/>
      <c r="K866" s="17"/>
      <c r="L866" s="17"/>
      <c r="M866" s="17"/>
      <c r="N866" s="17"/>
      <c r="O866" s="17"/>
      <c r="P866" s="17"/>
      <c r="Q866" s="17"/>
      <c r="R866" s="17"/>
      <c r="S866" s="17"/>
      <c r="T866" s="17"/>
      <c r="U866" s="17"/>
    </row>
    <row r="867" spans="2:21" x14ac:dyDescent="0.5">
      <c r="B867" s="24" t="s">
        <v>528</v>
      </c>
      <c r="C867" s="17"/>
      <c r="D867" s="17"/>
      <c r="E867" s="17"/>
      <c r="F867" s="17"/>
      <c r="G867" s="17"/>
      <c r="H867" s="17"/>
      <c r="I867" s="17"/>
      <c r="J867" s="17"/>
      <c r="K867" s="17"/>
      <c r="L867" s="17"/>
      <c r="M867" s="17"/>
      <c r="N867" s="17"/>
      <c r="O867" s="17"/>
      <c r="P867" s="17"/>
      <c r="Q867" s="17"/>
      <c r="R867" s="17"/>
      <c r="S867" s="17"/>
      <c r="T867" s="17"/>
      <c r="U867" s="17"/>
    </row>
    <row r="868" spans="2:21" x14ac:dyDescent="0.5">
      <c r="B868" t="s">
        <v>316</v>
      </c>
      <c r="C868" s="17">
        <v>8.2750620711658104E-2</v>
      </c>
      <c r="D868" s="17">
        <v>9.9058779382170101E-2</v>
      </c>
      <c r="E868" s="17">
        <v>5.9811459060729703E-2</v>
      </c>
      <c r="F868" s="17"/>
      <c r="G868" s="17">
        <v>5.5305871834095202E-2</v>
      </c>
      <c r="H868" s="17">
        <v>8.9146916501327597E-2</v>
      </c>
      <c r="I868" s="17">
        <v>8.7599525181487406E-2</v>
      </c>
      <c r="J868" s="17">
        <v>7.8306518372243797E-2</v>
      </c>
      <c r="K868" s="17">
        <v>0.108823628775853</v>
      </c>
      <c r="L868" s="17">
        <v>2.3615282184750501E-2</v>
      </c>
      <c r="M868" s="17"/>
      <c r="N868" s="17">
        <v>6.5878926391682996E-2</v>
      </c>
      <c r="O868" s="17">
        <v>0.120545659263462</v>
      </c>
      <c r="P868" s="17">
        <v>8.5022184294257896E-2</v>
      </c>
      <c r="Q868" s="17">
        <v>7.6000401145387295E-2</v>
      </c>
      <c r="R868" s="17">
        <v>7.3570083892585597E-2</v>
      </c>
      <c r="S868" s="17"/>
      <c r="T868" s="17">
        <v>0.14536501196267901</v>
      </c>
      <c r="U868" s="17">
        <v>5.6509064657271298E-2</v>
      </c>
    </row>
    <row r="869" spans="2:21" x14ac:dyDescent="0.5">
      <c r="B869" t="s">
        <v>272</v>
      </c>
      <c r="C869" s="17">
        <v>0.30210189763448198</v>
      </c>
      <c r="D869" s="17">
        <v>0.31109287453038498</v>
      </c>
      <c r="E869" s="17">
        <v>0.28667715545725803</v>
      </c>
      <c r="F869" s="17"/>
      <c r="G869" s="17">
        <v>0.32066733016923399</v>
      </c>
      <c r="H869" s="17">
        <v>0.29858703657976299</v>
      </c>
      <c r="I869" s="17">
        <v>0.29550208807561401</v>
      </c>
      <c r="J869" s="17">
        <v>0.24980213831199299</v>
      </c>
      <c r="K869" s="17">
        <v>0.32956382565804898</v>
      </c>
      <c r="L869" s="17">
        <v>0.44329020688633702</v>
      </c>
      <c r="M869" s="17"/>
      <c r="N869" s="17">
        <v>0.295856795251774</v>
      </c>
      <c r="O869" s="17">
        <v>0.41413617403256298</v>
      </c>
      <c r="P869" s="17">
        <v>0.32723026926161303</v>
      </c>
      <c r="Q869" s="17">
        <v>0.24474446240422101</v>
      </c>
      <c r="R869" s="17">
        <v>0.21814366443817501</v>
      </c>
      <c r="S869" s="17"/>
      <c r="T869" s="17">
        <v>0.43272117925207598</v>
      </c>
      <c r="U869" s="17">
        <v>0.24735963899604299</v>
      </c>
    </row>
    <row r="870" spans="2:21" x14ac:dyDescent="0.5">
      <c r="B870" t="s">
        <v>317</v>
      </c>
      <c r="C870" s="17">
        <v>0.353490459045394</v>
      </c>
      <c r="D870" s="17">
        <v>0.35319559975241699</v>
      </c>
      <c r="E870" s="17">
        <v>0.35249868139315599</v>
      </c>
      <c r="F870" s="17"/>
      <c r="G870" s="17">
        <v>0.30058589323503099</v>
      </c>
      <c r="H870" s="17">
        <v>0.31117918674633799</v>
      </c>
      <c r="I870" s="17">
        <v>0.38220369286170602</v>
      </c>
      <c r="J870" s="17">
        <v>0.43416027070737001</v>
      </c>
      <c r="K870" s="17">
        <v>0.30103913101209601</v>
      </c>
      <c r="L870" s="17">
        <v>0.240048222498631</v>
      </c>
      <c r="M870" s="17"/>
      <c r="N870" s="17">
        <v>0.38433318114070503</v>
      </c>
      <c r="O870" s="17">
        <v>0.30257341811966898</v>
      </c>
      <c r="P870" s="17">
        <v>0.36658564728415599</v>
      </c>
      <c r="Q870" s="17">
        <v>0.31009571601812003</v>
      </c>
      <c r="R870" s="17">
        <v>0.40286874118267701</v>
      </c>
      <c r="S870" s="17"/>
      <c r="T870" s="17">
        <v>0.27117532437432201</v>
      </c>
      <c r="U870" s="17">
        <v>0.38798855409091698</v>
      </c>
    </row>
    <row r="871" spans="2:21" x14ac:dyDescent="0.5">
      <c r="B871" t="s">
        <v>318</v>
      </c>
      <c r="C871" s="17">
        <v>0.26165702260846602</v>
      </c>
      <c r="D871" s="17">
        <v>0.236652746335028</v>
      </c>
      <c r="E871" s="17">
        <v>0.301012704088856</v>
      </c>
      <c r="F871" s="17"/>
      <c r="G871" s="17">
        <v>0.32344090476164</v>
      </c>
      <c r="H871" s="17">
        <v>0.30108686017257202</v>
      </c>
      <c r="I871" s="17">
        <v>0.23469469388119199</v>
      </c>
      <c r="J871" s="17">
        <v>0.23773107260839399</v>
      </c>
      <c r="K871" s="17">
        <v>0.26057341455400101</v>
      </c>
      <c r="L871" s="17">
        <v>0.29304628843028202</v>
      </c>
      <c r="M871" s="17"/>
      <c r="N871" s="17">
        <v>0.25393109721583701</v>
      </c>
      <c r="O871" s="17">
        <v>0.16274474858430599</v>
      </c>
      <c r="P871" s="17">
        <v>0.221161899159973</v>
      </c>
      <c r="Q871" s="17">
        <v>0.36915942043227101</v>
      </c>
      <c r="R871" s="17">
        <v>0.30541751048656202</v>
      </c>
      <c r="S871" s="17"/>
      <c r="T871" s="17">
        <v>0.150738484410923</v>
      </c>
      <c r="U871" s="17">
        <v>0.30814274225576899</v>
      </c>
    </row>
    <row r="872" spans="2:21" x14ac:dyDescent="0.5">
      <c r="B872" t="s">
        <v>319</v>
      </c>
      <c r="C872" s="17">
        <v>0</v>
      </c>
      <c r="D872" s="17">
        <v>0</v>
      </c>
      <c r="E872" s="17">
        <v>0</v>
      </c>
      <c r="F872" s="17"/>
      <c r="G872" s="17">
        <v>0</v>
      </c>
      <c r="H872" s="17">
        <v>0</v>
      </c>
      <c r="I872" s="17">
        <v>0</v>
      </c>
      <c r="J872" s="17">
        <v>0</v>
      </c>
      <c r="K872" s="17">
        <v>0</v>
      </c>
      <c r="L872" s="17">
        <v>0</v>
      </c>
      <c r="M872" s="17"/>
      <c r="N872" s="17">
        <v>0</v>
      </c>
      <c r="O872" s="17">
        <v>0</v>
      </c>
      <c r="P872" s="17">
        <v>0</v>
      </c>
      <c r="Q872" s="17">
        <v>0</v>
      </c>
      <c r="R872" s="17">
        <v>0</v>
      </c>
      <c r="S872" s="17"/>
      <c r="T872" s="17">
        <v>0</v>
      </c>
      <c r="U872" s="17">
        <v>0</v>
      </c>
    </row>
    <row r="873" spans="2:21" x14ac:dyDescent="0.5">
      <c r="C873" s="17"/>
      <c r="D873" s="17"/>
      <c r="E873" s="17"/>
      <c r="F873" s="17"/>
      <c r="G873" s="17"/>
      <c r="H873" s="17"/>
      <c r="I873" s="17"/>
      <c r="J873" s="17"/>
      <c r="K873" s="17"/>
      <c r="L873" s="17"/>
      <c r="M873" s="17"/>
      <c r="N873" s="17"/>
      <c r="O873" s="17"/>
      <c r="P873" s="17"/>
      <c r="Q873" s="17"/>
      <c r="R873" s="17"/>
      <c r="S873" s="17"/>
      <c r="T873" s="17"/>
      <c r="U873" s="17"/>
    </row>
    <row r="874" spans="2:21" x14ac:dyDescent="0.5">
      <c r="B874" s="6" t="s">
        <v>347</v>
      </c>
      <c r="C874" s="17"/>
      <c r="D874" s="17"/>
      <c r="E874" s="17"/>
      <c r="F874" s="17"/>
      <c r="G874" s="17"/>
      <c r="H874" s="17"/>
      <c r="I874" s="17"/>
      <c r="J874" s="17"/>
      <c r="K874" s="17"/>
      <c r="L874" s="17"/>
      <c r="M874" s="17"/>
      <c r="N874" s="17"/>
      <c r="O874" s="17"/>
      <c r="P874" s="17"/>
      <c r="Q874" s="17"/>
      <c r="R874" s="17"/>
      <c r="S874" s="17"/>
      <c r="T874" s="17"/>
      <c r="U874" s="17"/>
    </row>
    <row r="875" spans="2:21" x14ac:dyDescent="0.5">
      <c r="B875" s="24" t="s">
        <v>528</v>
      </c>
      <c r="C875" s="17"/>
      <c r="D875" s="17"/>
      <c r="E875" s="17"/>
      <c r="F875" s="17"/>
      <c r="G875" s="17"/>
      <c r="H875" s="17"/>
      <c r="I875" s="17"/>
      <c r="J875" s="17"/>
      <c r="K875" s="17"/>
      <c r="L875" s="17"/>
      <c r="M875" s="17"/>
      <c r="N875" s="17"/>
      <c r="O875" s="17"/>
      <c r="P875" s="17"/>
      <c r="Q875" s="17"/>
      <c r="R875" s="17"/>
      <c r="S875" s="17"/>
      <c r="T875" s="17"/>
      <c r="U875" s="17"/>
    </row>
    <row r="876" spans="2:21" x14ac:dyDescent="0.5">
      <c r="B876" t="s">
        <v>342</v>
      </c>
      <c r="C876" s="17">
        <v>8.1490316422072898E-2</v>
      </c>
      <c r="D876" s="17">
        <v>8.2398462025695701E-2</v>
      </c>
      <c r="E876" s="17">
        <v>7.5811199609699495E-2</v>
      </c>
      <c r="F876" s="17"/>
      <c r="G876" s="17">
        <v>4.2888723733251401E-2</v>
      </c>
      <c r="H876" s="17">
        <v>6.3022590979686599E-2</v>
      </c>
      <c r="I876" s="17">
        <v>0.10672910250756899</v>
      </c>
      <c r="J876" s="17">
        <v>0.108658528530442</v>
      </c>
      <c r="K876" s="17">
        <v>4.5892916657079098E-2</v>
      </c>
      <c r="L876" s="17">
        <v>6.4677724358295094E-2</v>
      </c>
      <c r="M876" s="17"/>
      <c r="N876" s="17">
        <v>7.9809872457343806E-2</v>
      </c>
      <c r="O876" s="17">
        <v>0.104045157927767</v>
      </c>
      <c r="P876" s="17">
        <v>8.3263431923191897E-2</v>
      </c>
      <c r="Q876" s="17">
        <v>5.9583776180778897E-2</v>
      </c>
      <c r="R876" s="17">
        <v>8.4931742188700102E-2</v>
      </c>
      <c r="S876" s="17"/>
      <c r="T876" s="17">
        <v>9.9669266615323202E-2</v>
      </c>
      <c r="U876" s="17">
        <v>7.3871557683468897E-2</v>
      </c>
    </row>
    <row r="877" spans="2:21" x14ac:dyDescent="0.5">
      <c r="B877" t="s">
        <v>343</v>
      </c>
      <c r="C877" s="17">
        <v>0.24248037606078901</v>
      </c>
      <c r="D877" s="17">
        <v>0.25693282693221398</v>
      </c>
      <c r="E877" s="17">
        <v>0.22397316711569901</v>
      </c>
      <c r="F877" s="17"/>
      <c r="G877" s="17">
        <v>0.22563609032793699</v>
      </c>
      <c r="H877" s="17">
        <v>0.251480840467602</v>
      </c>
      <c r="I877" s="17">
        <v>0.278807517877178</v>
      </c>
      <c r="J877" s="17">
        <v>0.227707541050335</v>
      </c>
      <c r="K877" s="17">
        <v>0.255451681615249</v>
      </c>
      <c r="L877" s="17">
        <v>0.14716535274525699</v>
      </c>
      <c r="M877" s="17"/>
      <c r="N877" s="17">
        <v>0.183120055528637</v>
      </c>
      <c r="O877" s="17">
        <v>0.20354596558388799</v>
      </c>
      <c r="P877" s="17">
        <v>0.313407211715997</v>
      </c>
      <c r="Q877" s="17">
        <v>0.32405992721271298</v>
      </c>
      <c r="R877" s="17">
        <v>0.18946759833270799</v>
      </c>
      <c r="S877" s="17"/>
      <c r="T877" s="17">
        <v>0.26982865455237398</v>
      </c>
      <c r="U877" s="17">
        <v>0.231018771648621</v>
      </c>
    </row>
    <row r="878" spans="2:21" x14ac:dyDescent="0.5">
      <c r="B878" t="s">
        <v>344</v>
      </c>
      <c r="C878" s="17">
        <v>0.34847412055724902</v>
      </c>
      <c r="D878" s="17">
        <v>0.33020617731920798</v>
      </c>
      <c r="E878" s="17">
        <v>0.37338105309671399</v>
      </c>
      <c r="F878" s="17"/>
      <c r="G878" s="17">
        <v>0.49441414849592003</v>
      </c>
      <c r="H878" s="17">
        <v>0.35411775176709398</v>
      </c>
      <c r="I878" s="17">
        <v>0.29229729732217102</v>
      </c>
      <c r="J878" s="17">
        <v>0.33857063703368501</v>
      </c>
      <c r="K878" s="17">
        <v>0.40990395561075799</v>
      </c>
      <c r="L878" s="17">
        <v>0.29379231362125502</v>
      </c>
      <c r="M878" s="17"/>
      <c r="N878" s="17">
        <v>0.39958002352097</v>
      </c>
      <c r="O878" s="17">
        <v>0.41024679246190998</v>
      </c>
      <c r="P878" s="17">
        <v>0.30440665832132002</v>
      </c>
      <c r="Q878" s="17">
        <v>0.23163190326727701</v>
      </c>
      <c r="R878" s="17">
        <v>0.401077196866507</v>
      </c>
      <c r="S878" s="17"/>
      <c r="T878" s="17">
        <v>0.29780231746745001</v>
      </c>
      <c r="U878" s="17">
        <v>0.36971056372295802</v>
      </c>
    </row>
    <row r="879" spans="2:21" x14ac:dyDescent="0.5">
      <c r="B879" t="s">
        <v>345</v>
      </c>
      <c r="C879" s="17">
        <v>0.327555186959889</v>
      </c>
      <c r="D879" s="17">
        <v>0.33046253372288298</v>
      </c>
      <c r="E879" s="17">
        <v>0.32683458017788702</v>
      </c>
      <c r="F879" s="17"/>
      <c r="G879" s="17">
        <v>0.237061037442892</v>
      </c>
      <c r="H879" s="17">
        <v>0.33137881678561698</v>
      </c>
      <c r="I879" s="17">
        <v>0.32216608229308202</v>
      </c>
      <c r="J879" s="17">
        <v>0.32506329338553902</v>
      </c>
      <c r="K879" s="17">
        <v>0.288751446116914</v>
      </c>
      <c r="L879" s="17">
        <v>0.49436460927519199</v>
      </c>
      <c r="M879" s="17"/>
      <c r="N879" s="17">
        <v>0.33749004849304798</v>
      </c>
      <c r="O879" s="17">
        <v>0.282162084026435</v>
      </c>
      <c r="P879" s="17">
        <v>0.29892269803949201</v>
      </c>
      <c r="Q879" s="17">
        <v>0.38472439333922998</v>
      </c>
      <c r="R879" s="17">
        <v>0.32452346261208498</v>
      </c>
      <c r="S879" s="17"/>
      <c r="T879" s="17">
        <v>0.33269976136485302</v>
      </c>
      <c r="U879" s="17">
        <v>0.325399106944952</v>
      </c>
    </row>
    <row r="880" spans="2:21" x14ac:dyDescent="0.5">
      <c r="C880" s="17"/>
      <c r="D880" s="17"/>
      <c r="E880" s="17"/>
      <c r="F880" s="17"/>
      <c r="G880" s="17"/>
      <c r="H880" s="17"/>
      <c r="I880" s="17"/>
      <c r="J880" s="17"/>
      <c r="K880" s="17"/>
      <c r="L880" s="17"/>
      <c r="M880" s="17"/>
      <c r="N880" s="17"/>
      <c r="O880" s="17"/>
      <c r="P880" s="17"/>
      <c r="Q880" s="17"/>
      <c r="R880" s="17"/>
      <c r="S880" s="17"/>
      <c r="T880" s="17"/>
      <c r="U880" s="17"/>
    </row>
    <row r="881" spans="2:21" x14ac:dyDescent="0.5">
      <c r="B881" s="6" t="s">
        <v>348</v>
      </c>
      <c r="C881" s="17"/>
      <c r="D881" s="17"/>
      <c r="E881" s="17"/>
      <c r="F881" s="17"/>
      <c r="G881" s="17"/>
      <c r="H881" s="17"/>
      <c r="I881" s="17"/>
      <c r="J881" s="17"/>
      <c r="K881" s="17"/>
      <c r="L881" s="17"/>
      <c r="M881" s="17"/>
      <c r="N881" s="17"/>
      <c r="O881" s="17"/>
      <c r="P881" s="17"/>
      <c r="Q881" s="17"/>
      <c r="R881" s="17"/>
      <c r="S881" s="17"/>
      <c r="T881" s="17"/>
      <c r="U881" s="17"/>
    </row>
    <row r="882" spans="2:21" x14ac:dyDescent="0.5">
      <c r="B882" s="24" t="s">
        <v>528</v>
      </c>
      <c r="C882" s="17"/>
      <c r="D882" s="17"/>
      <c r="E882" s="17"/>
      <c r="F882" s="17"/>
      <c r="G882" s="17"/>
      <c r="H882" s="17"/>
      <c r="I882" s="17"/>
      <c r="J882" s="17"/>
      <c r="K882" s="17"/>
      <c r="L882" s="17"/>
      <c r="M882" s="17"/>
      <c r="N882" s="17"/>
      <c r="O882" s="17"/>
      <c r="P882" s="17"/>
      <c r="Q882" s="17"/>
      <c r="R882" s="17"/>
      <c r="S882" s="17"/>
      <c r="T882" s="17"/>
      <c r="U882" s="17"/>
    </row>
    <row r="883" spans="2:21" x14ac:dyDescent="0.5">
      <c r="B883" t="s">
        <v>342</v>
      </c>
      <c r="C883" s="17">
        <v>0.100981070786671</v>
      </c>
      <c r="D883" s="17">
        <v>9.7407451061702996E-2</v>
      </c>
      <c r="E883" s="17">
        <v>0.10729060830661299</v>
      </c>
      <c r="F883" s="17"/>
      <c r="G883" s="17">
        <v>0.102273631831165</v>
      </c>
      <c r="H883" s="17">
        <v>0.14813747991976101</v>
      </c>
      <c r="I883" s="17">
        <v>0.135053564834583</v>
      </c>
      <c r="J883" s="17">
        <v>9.4726107147967198E-2</v>
      </c>
      <c r="K883" s="17">
        <v>2.65439374727145E-2</v>
      </c>
      <c r="L883" s="17">
        <v>8.5185440220452102E-2</v>
      </c>
      <c r="M883" s="17"/>
      <c r="N883" s="17">
        <v>6.3137903636247994E-2</v>
      </c>
      <c r="O883" s="17">
        <v>8.5414144405484005E-2</v>
      </c>
      <c r="P883" s="17">
        <v>0.15085909022764599</v>
      </c>
      <c r="Q883" s="17">
        <v>0.11685640782462001</v>
      </c>
      <c r="R883" s="17">
        <v>0.10074149421220099</v>
      </c>
      <c r="S883" s="17"/>
      <c r="T883" s="17">
        <v>0.12430005058914199</v>
      </c>
      <c r="U883" s="17">
        <v>9.12081367472031E-2</v>
      </c>
    </row>
    <row r="884" spans="2:21" x14ac:dyDescent="0.5">
      <c r="B884" t="s">
        <v>343</v>
      </c>
      <c r="C884" s="17">
        <v>0.27802488438956502</v>
      </c>
      <c r="D884" s="17">
        <v>0.30312441057731099</v>
      </c>
      <c r="E884" s="17">
        <v>0.24434239289153201</v>
      </c>
      <c r="F884" s="17"/>
      <c r="G884" s="17">
        <v>0.31834259273280202</v>
      </c>
      <c r="H884" s="17">
        <v>0.28886978976273903</v>
      </c>
      <c r="I884" s="17">
        <v>0.32420001122194902</v>
      </c>
      <c r="J884" s="17">
        <v>0.24838686032262899</v>
      </c>
      <c r="K884" s="17">
        <v>0.30824696320669198</v>
      </c>
      <c r="L884" s="17">
        <v>0.12543993101422701</v>
      </c>
      <c r="M884" s="17"/>
      <c r="N884" s="17">
        <v>0.26276118908091201</v>
      </c>
      <c r="O884" s="17">
        <v>0.30871842018568502</v>
      </c>
      <c r="P884" s="17">
        <v>0.36461391067242599</v>
      </c>
      <c r="Q884" s="17">
        <v>0.23451707592078699</v>
      </c>
      <c r="R884" s="17">
        <v>0.20872885003407099</v>
      </c>
      <c r="S884" s="17"/>
      <c r="T884" s="17">
        <v>0.28600696456087299</v>
      </c>
      <c r="U884" s="17">
        <v>0.27467961184021999</v>
      </c>
    </row>
    <row r="885" spans="2:21" x14ac:dyDescent="0.5">
      <c r="B885" t="s">
        <v>344</v>
      </c>
      <c r="C885" s="17">
        <v>0.380681626620481</v>
      </c>
      <c r="D885" s="17">
        <v>0.37868441638552802</v>
      </c>
      <c r="E885" s="17">
        <v>0.37693000175193098</v>
      </c>
      <c r="F885" s="17"/>
      <c r="G885" s="17">
        <v>0.38556903484043897</v>
      </c>
      <c r="H885" s="17">
        <v>0.37041831051062502</v>
      </c>
      <c r="I885" s="17">
        <v>0.30144296101967799</v>
      </c>
      <c r="J885" s="17">
        <v>0.44004011959172901</v>
      </c>
      <c r="K885" s="17">
        <v>0.39458235772585698</v>
      </c>
      <c r="L885" s="17">
        <v>0.38481769620398398</v>
      </c>
      <c r="M885" s="17"/>
      <c r="N885" s="17">
        <v>0.391784573813107</v>
      </c>
      <c r="O885" s="17">
        <v>0.47610827462265898</v>
      </c>
      <c r="P885" s="17">
        <v>0.25089350097831697</v>
      </c>
      <c r="Q885" s="17">
        <v>0.38488753703782402</v>
      </c>
      <c r="R885" s="17">
        <v>0.41442419458651503</v>
      </c>
      <c r="S885" s="17"/>
      <c r="T885" s="17">
        <v>0.34594888338560098</v>
      </c>
      <c r="U885" s="17">
        <v>0.39523804424764802</v>
      </c>
    </row>
    <row r="886" spans="2:21" x14ac:dyDescent="0.5">
      <c r="B886" t="s">
        <v>345</v>
      </c>
      <c r="C886" s="17">
        <v>0.240312418203284</v>
      </c>
      <c r="D886" s="17">
        <v>0.22078372197545801</v>
      </c>
      <c r="E886" s="17">
        <v>0.27143699704992402</v>
      </c>
      <c r="F886" s="17"/>
      <c r="G886" s="17">
        <v>0.193814740595594</v>
      </c>
      <c r="H886" s="17">
        <v>0.19257441980687401</v>
      </c>
      <c r="I886" s="17">
        <v>0.23930346292379001</v>
      </c>
      <c r="J886" s="17">
        <v>0.216846912937675</v>
      </c>
      <c r="K886" s="17">
        <v>0.27062674159473599</v>
      </c>
      <c r="L886" s="17">
        <v>0.40455693256133601</v>
      </c>
      <c r="M886" s="17"/>
      <c r="N886" s="17">
        <v>0.28231633346973201</v>
      </c>
      <c r="O886" s="17">
        <v>0.129759160786172</v>
      </c>
      <c r="P886" s="17">
        <v>0.23363349812160999</v>
      </c>
      <c r="Q886" s="17">
        <v>0.26373897921676898</v>
      </c>
      <c r="R886" s="17">
        <v>0.27610546116721302</v>
      </c>
      <c r="S886" s="17"/>
      <c r="T886" s="17">
        <v>0.24374410146438499</v>
      </c>
      <c r="U886" s="17">
        <v>0.23887420716492899</v>
      </c>
    </row>
    <row r="887" spans="2:21" x14ac:dyDescent="0.5">
      <c r="C887" s="17"/>
      <c r="D887" s="17"/>
      <c r="E887" s="17"/>
      <c r="F887" s="17"/>
      <c r="G887" s="17"/>
      <c r="H887" s="17"/>
      <c r="I887" s="17"/>
      <c r="J887" s="17"/>
      <c r="K887" s="17"/>
      <c r="L887" s="17"/>
      <c r="M887" s="17"/>
      <c r="N887" s="17"/>
      <c r="O887" s="17"/>
      <c r="P887" s="17"/>
      <c r="Q887" s="17"/>
      <c r="R887" s="17"/>
      <c r="S887" s="17"/>
      <c r="T887" s="17"/>
      <c r="U887" s="17"/>
    </row>
    <row r="888" spans="2:21" x14ac:dyDescent="0.5">
      <c r="B888" s="6" t="s">
        <v>349</v>
      </c>
      <c r="C888" s="17"/>
      <c r="D888" s="17"/>
      <c r="E888" s="17"/>
      <c r="F888" s="17"/>
      <c r="G888" s="17"/>
      <c r="H888" s="17"/>
      <c r="I888" s="17"/>
      <c r="J888" s="17"/>
      <c r="K888" s="17"/>
      <c r="L888" s="17"/>
      <c r="M888" s="17"/>
      <c r="N888" s="17"/>
      <c r="O888" s="17"/>
      <c r="P888" s="17"/>
      <c r="Q888" s="17"/>
      <c r="R888" s="17"/>
      <c r="S888" s="17"/>
      <c r="T888" s="17"/>
      <c r="U888" s="17"/>
    </row>
    <row r="889" spans="2:21" x14ac:dyDescent="0.5">
      <c r="B889" s="24" t="s">
        <v>528</v>
      </c>
      <c r="C889" s="17"/>
      <c r="D889" s="17"/>
      <c r="E889" s="17"/>
      <c r="F889" s="17"/>
      <c r="G889" s="17"/>
      <c r="H889" s="17"/>
      <c r="I889" s="17"/>
      <c r="J889" s="17"/>
      <c r="K889" s="17"/>
      <c r="L889" s="17"/>
      <c r="M889" s="17"/>
      <c r="N889" s="17"/>
      <c r="O889" s="17"/>
      <c r="P889" s="17"/>
      <c r="Q889" s="17"/>
      <c r="R889" s="17"/>
      <c r="S889" s="17"/>
      <c r="T889" s="17"/>
      <c r="U889" s="17"/>
    </row>
    <row r="890" spans="2:21" x14ac:dyDescent="0.5">
      <c r="B890" t="s">
        <v>342</v>
      </c>
      <c r="C890" s="17">
        <v>0.13392752131205601</v>
      </c>
      <c r="D890" s="17">
        <v>0.15768326664332999</v>
      </c>
      <c r="E890" s="17">
        <v>0.100656708245356</v>
      </c>
      <c r="F890" s="17"/>
      <c r="G890" s="17">
        <v>4.3246296847297097E-2</v>
      </c>
      <c r="H890" s="17">
        <v>0.163443424559368</v>
      </c>
      <c r="I890" s="17">
        <v>0.12944700593247299</v>
      </c>
      <c r="J890" s="17">
        <v>0.15481105672574499</v>
      </c>
      <c r="K890" s="17">
        <v>0.12076894018619599</v>
      </c>
      <c r="L890" s="17">
        <v>8.7029176732766098E-2</v>
      </c>
      <c r="M890" s="17"/>
      <c r="N890" s="17">
        <v>0.144060181498743</v>
      </c>
      <c r="O890" s="17">
        <v>0.125543821864782</v>
      </c>
      <c r="P890" s="17">
        <v>0.12749303290878999</v>
      </c>
      <c r="Q890" s="17">
        <v>0.14346919056834401</v>
      </c>
      <c r="R890" s="17">
        <v>0.120427320390937</v>
      </c>
      <c r="S890" s="17"/>
      <c r="T890" s="17">
        <v>0.101541444264443</v>
      </c>
      <c r="U890" s="17">
        <v>0.14750045621162999</v>
      </c>
    </row>
    <row r="891" spans="2:21" x14ac:dyDescent="0.5">
      <c r="B891" t="s">
        <v>343</v>
      </c>
      <c r="C891" s="17">
        <v>0.27324670142370799</v>
      </c>
      <c r="D891" s="17">
        <v>0.27962796005769402</v>
      </c>
      <c r="E891" s="17">
        <v>0.26686491953688102</v>
      </c>
      <c r="F891" s="17"/>
      <c r="G891" s="17">
        <v>0.33759171158500201</v>
      </c>
      <c r="H891" s="17">
        <v>0.23637692756685799</v>
      </c>
      <c r="I891" s="17">
        <v>0.36078397013592001</v>
      </c>
      <c r="J891" s="17">
        <v>0.237079425668899</v>
      </c>
      <c r="K891" s="17">
        <v>0.26456187147034599</v>
      </c>
      <c r="L891" s="17">
        <v>0.22043627231985699</v>
      </c>
      <c r="M891" s="17"/>
      <c r="N891" s="17">
        <v>0.24978410988340699</v>
      </c>
      <c r="O891" s="17">
        <v>0.30233914368882803</v>
      </c>
      <c r="P891" s="17">
        <v>0.26378499210156697</v>
      </c>
      <c r="Q891" s="17">
        <v>0.34076610457002399</v>
      </c>
      <c r="R891" s="17">
        <v>0.19767703093783201</v>
      </c>
      <c r="S891" s="17"/>
      <c r="T891" s="17">
        <v>0.176501800732763</v>
      </c>
      <c r="U891" s="17">
        <v>0.31379228022331201</v>
      </c>
    </row>
    <row r="892" spans="2:21" x14ac:dyDescent="0.5">
      <c r="B892" t="s">
        <v>344</v>
      </c>
      <c r="C892" s="17">
        <v>0.31402112376005498</v>
      </c>
      <c r="D892" s="17">
        <v>0.32230943426270903</v>
      </c>
      <c r="E892" s="17">
        <v>0.30006205762608001</v>
      </c>
      <c r="F892" s="17"/>
      <c r="G892" s="17">
        <v>0.513685376619476</v>
      </c>
      <c r="H892" s="17">
        <v>0.294642200426395</v>
      </c>
      <c r="I892" s="17">
        <v>0.27436837773731299</v>
      </c>
      <c r="J892" s="17">
        <v>0.333949499608172</v>
      </c>
      <c r="K892" s="17">
        <v>0.34650170642500899</v>
      </c>
      <c r="L892" s="17">
        <v>0.19951697251205699</v>
      </c>
      <c r="M892" s="17"/>
      <c r="N892" s="17">
        <v>0.35548782511828297</v>
      </c>
      <c r="O892" s="17">
        <v>0.37030016953413197</v>
      </c>
      <c r="P892" s="17">
        <v>0.273519600182485</v>
      </c>
      <c r="Q892" s="17">
        <v>0.22118861882931901</v>
      </c>
      <c r="R892" s="17">
        <v>0.35270010246789202</v>
      </c>
      <c r="S892" s="17"/>
      <c r="T892" s="17">
        <v>0.25572820554882197</v>
      </c>
      <c r="U892" s="17">
        <v>0.338451559802806</v>
      </c>
    </row>
    <row r="893" spans="2:21" x14ac:dyDescent="0.5">
      <c r="B893" t="s">
        <v>345</v>
      </c>
      <c r="C893" s="17">
        <v>0.27880465350418199</v>
      </c>
      <c r="D893" s="17">
        <v>0.24037933903626599</v>
      </c>
      <c r="E893" s="17">
        <v>0.33241631459168303</v>
      </c>
      <c r="F893" s="17"/>
      <c r="G893" s="17">
        <v>0.10547661494822599</v>
      </c>
      <c r="H893" s="17">
        <v>0.30553744744737898</v>
      </c>
      <c r="I893" s="17">
        <v>0.23540064619429399</v>
      </c>
      <c r="J893" s="17">
        <v>0.27416001799718298</v>
      </c>
      <c r="K893" s="17">
        <v>0.26816748191844902</v>
      </c>
      <c r="L893" s="17">
        <v>0.49301757843532001</v>
      </c>
      <c r="M893" s="17"/>
      <c r="N893" s="17">
        <v>0.25066788349956698</v>
      </c>
      <c r="O893" s="17">
        <v>0.201816864912257</v>
      </c>
      <c r="P893" s="17">
        <v>0.33520237480715798</v>
      </c>
      <c r="Q893" s="17">
        <v>0.294576086032313</v>
      </c>
      <c r="R893" s="17">
        <v>0.32919554620333902</v>
      </c>
      <c r="S893" s="17"/>
      <c r="T893" s="17">
        <v>0.46622854945397202</v>
      </c>
      <c r="U893" s="17">
        <v>0.20025570376225199</v>
      </c>
    </row>
    <row r="894" spans="2:21" x14ac:dyDescent="0.5">
      <c r="C894" s="17"/>
      <c r="D894" s="17"/>
      <c r="E894" s="17"/>
      <c r="F894" s="17"/>
      <c r="G894" s="17"/>
      <c r="H894" s="17"/>
      <c r="I894" s="17"/>
      <c r="J894" s="17"/>
      <c r="K894" s="17"/>
      <c r="L894" s="17"/>
      <c r="M894" s="17"/>
      <c r="N894" s="17"/>
      <c r="O894" s="17"/>
      <c r="P894" s="17"/>
      <c r="Q894" s="17"/>
      <c r="R894" s="17"/>
      <c r="S894" s="17"/>
      <c r="T894" s="17"/>
      <c r="U894" s="17"/>
    </row>
    <row r="895" spans="2:21" x14ac:dyDescent="0.5">
      <c r="B895" s="6" t="s">
        <v>350</v>
      </c>
      <c r="C895" s="17"/>
      <c r="D895" s="17"/>
      <c r="E895" s="17"/>
      <c r="F895" s="17"/>
      <c r="G895" s="17"/>
      <c r="H895" s="17"/>
      <c r="I895" s="17"/>
      <c r="J895" s="17"/>
      <c r="K895" s="17"/>
      <c r="L895" s="17"/>
      <c r="M895" s="17"/>
      <c r="N895" s="17"/>
      <c r="O895" s="17"/>
      <c r="P895" s="17"/>
      <c r="Q895" s="17"/>
      <c r="R895" s="17"/>
      <c r="S895" s="17"/>
      <c r="T895" s="17"/>
      <c r="U895" s="17"/>
    </row>
    <row r="896" spans="2:21" x14ac:dyDescent="0.5">
      <c r="B896" s="24" t="s">
        <v>528</v>
      </c>
      <c r="C896" s="17"/>
      <c r="D896" s="17"/>
      <c r="E896" s="17"/>
      <c r="F896" s="17"/>
      <c r="G896" s="17"/>
      <c r="H896" s="17"/>
      <c r="I896" s="17"/>
      <c r="J896" s="17"/>
      <c r="K896" s="17"/>
      <c r="L896" s="17"/>
      <c r="M896" s="17"/>
      <c r="N896" s="17"/>
      <c r="O896" s="17"/>
      <c r="P896" s="17"/>
      <c r="Q896" s="17"/>
      <c r="R896" s="17"/>
      <c r="S896" s="17"/>
      <c r="T896" s="17"/>
      <c r="U896" s="17"/>
    </row>
    <row r="897" spans="2:21" x14ac:dyDescent="0.5">
      <c r="B897" t="s">
        <v>342</v>
      </c>
      <c r="C897" s="17">
        <v>5.5770474062362699E-2</v>
      </c>
      <c r="D897" s="17">
        <v>5.8623483433565202E-2</v>
      </c>
      <c r="E897" s="17">
        <v>5.22021465811306E-2</v>
      </c>
      <c r="F897" s="17"/>
      <c r="G897" s="17">
        <v>0</v>
      </c>
      <c r="H897" s="17">
        <v>5.3742750851069998E-2</v>
      </c>
      <c r="I897" s="17">
        <v>8.9226854559727106E-2</v>
      </c>
      <c r="J897" s="17">
        <v>6.3100637181815397E-2</v>
      </c>
      <c r="K897" s="17">
        <v>3.1136731225374401E-2</v>
      </c>
      <c r="L897" s="17">
        <v>3.1050868264438598E-2</v>
      </c>
      <c r="M897" s="17"/>
      <c r="N897" s="17">
        <v>7.9216723809244605E-2</v>
      </c>
      <c r="O897" s="17">
        <v>6.7552247560540193E-2</v>
      </c>
      <c r="P897" s="17">
        <v>5.88407468411353E-2</v>
      </c>
      <c r="Q897" s="17">
        <v>2.2148803794080098E-2</v>
      </c>
      <c r="R897" s="17">
        <v>3.9470467802306897E-2</v>
      </c>
      <c r="S897" s="17"/>
      <c r="T897" s="17">
        <v>5.6357906887033099E-2</v>
      </c>
      <c r="U897" s="17">
        <v>5.5524282235072199E-2</v>
      </c>
    </row>
    <row r="898" spans="2:21" x14ac:dyDescent="0.5">
      <c r="B898" t="s">
        <v>343</v>
      </c>
      <c r="C898" s="17">
        <v>0.17297586369632101</v>
      </c>
      <c r="D898" s="17">
        <v>0.18481514035674301</v>
      </c>
      <c r="E898" s="17">
        <v>0.15753860619520199</v>
      </c>
      <c r="F898" s="17"/>
      <c r="G898" s="17">
        <v>0.18250253308293701</v>
      </c>
      <c r="H898" s="17">
        <v>0.16827870900341699</v>
      </c>
      <c r="I898" s="17">
        <v>0.18153683897647899</v>
      </c>
      <c r="J898" s="17">
        <v>0.194682873669354</v>
      </c>
      <c r="K898" s="17">
        <v>0.19394604144228</v>
      </c>
      <c r="L898" s="17">
        <v>2.3615282184750501E-2</v>
      </c>
      <c r="M898" s="17"/>
      <c r="N898" s="17">
        <v>0.17929495704186299</v>
      </c>
      <c r="O898" s="17">
        <v>0.19168559051081899</v>
      </c>
      <c r="P898" s="17">
        <v>0.200301281708608</v>
      </c>
      <c r="Q898" s="17">
        <v>0.16351089543088901</v>
      </c>
      <c r="R898" s="17">
        <v>0.111957669322047</v>
      </c>
      <c r="S898" s="17"/>
      <c r="T898" s="17">
        <v>0.22897115363522599</v>
      </c>
      <c r="U898" s="17">
        <v>0.149508358696991</v>
      </c>
    </row>
    <row r="899" spans="2:21" x14ac:dyDescent="0.5">
      <c r="B899" t="s">
        <v>344</v>
      </c>
      <c r="C899" s="17">
        <v>0.35307018547303698</v>
      </c>
      <c r="D899" s="17">
        <v>0.375248190092143</v>
      </c>
      <c r="E899" s="17">
        <v>0.31892475553685501</v>
      </c>
      <c r="F899" s="17"/>
      <c r="G899" s="17">
        <v>0.41813097593736898</v>
      </c>
      <c r="H899" s="17">
        <v>0.392654266272355</v>
      </c>
      <c r="I899" s="17">
        <v>0.299023306950156</v>
      </c>
      <c r="J899" s="17">
        <v>0.34124026952387299</v>
      </c>
      <c r="K899" s="17">
        <v>0.38204662344402401</v>
      </c>
      <c r="L899" s="17">
        <v>0.34469710894439798</v>
      </c>
      <c r="M899" s="17"/>
      <c r="N899" s="17">
        <v>0.30460987710876902</v>
      </c>
      <c r="O899" s="17">
        <v>0.48115187957209699</v>
      </c>
      <c r="P899" s="17">
        <v>0.32540949666701002</v>
      </c>
      <c r="Q899" s="17">
        <v>0.32289023452902599</v>
      </c>
      <c r="R899" s="17">
        <v>0.36550455615127098</v>
      </c>
      <c r="S899" s="17"/>
      <c r="T899" s="17">
        <v>0.251508539854713</v>
      </c>
      <c r="U899" s="17">
        <v>0.395634451662011</v>
      </c>
    </row>
    <row r="900" spans="2:21" x14ac:dyDescent="0.5">
      <c r="B900" t="s">
        <v>345</v>
      </c>
      <c r="C900" s="17">
        <v>0.41818347676827899</v>
      </c>
      <c r="D900" s="17">
        <v>0.381313186117548</v>
      </c>
      <c r="E900" s="17">
        <v>0.47133449168681302</v>
      </c>
      <c r="F900" s="17"/>
      <c r="G900" s="17">
        <v>0.39936649097969401</v>
      </c>
      <c r="H900" s="17">
        <v>0.38532427387315799</v>
      </c>
      <c r="I900" s="17">
        <v>0.43021299951363801</v>
      </c>
      <c r="J900" s="17">
        <v>0.400976219624958</v>
      </c>
      <c r="K900" s="17">
        <v>0.39287060388832201</v>
      </c>
      <c r="L900" s="17">
        <v>0.60063674060641203</v>
      </c>
      <c r="M900" s="17"/>
      <c r="N900" s="17">
        <v>0.43687844204012299</v>
      </c>
      <c r="O900" s="17">
        <v>0.25961028235654399</v>
      </c>
      <c r="P900" s="17">
        <v>0.41544847478324698</v>
      </c>
      <c r="Q900" s="17">
        <v>0.49145006624600501</v>
      </c>
      <c r="R900" s="17">
        <v>0.48306730672437498</v>
      </c>
      <c r="S900" s="17"/>
      <c r="T900" s="17">
        <v>0.46316239962302802</v>
      </c>
      <c r="U900" s="17">
        <v>0.39933290740592597</v>
      </c>
    </row>
    <row r="901" spans="2:21" x14ac:dyDescent="0.5">
      <c r="C901" s="17"/>
      <c r="D901" s="17"/>
      <c r="E901" s="17"/>
      <c r="F901" s="17"/>
      <c r="G901" s="17"/>
      <c r="H901" s="17"/>
      <c r="I901" s="17"/>
      <c r="J901" s="17"/>
      <c r="K901" s="17"/>
      <c r="L901" s="17"/>
      <c r="M901" s="17"/>
      <c r="N901" s="17"/>
      <c r="O901" s="17"/>
      <c r="P901" s="17"/>
      <c r="Q901" s="17"/>
      <c r="R901" s="17"/>
      <c r="S901" s="17"/>
      <c r="T901" s="17"/>
      <c r="U901" s="17"/>
    </row>
    <row r="902" spans="2:21" x14ac:dyDescent="0.5">
      <c r="B902" s="6" t="s">
        <v>351</v>
      </c>
      <c r="C902" s="17"/>
      <c r="D902" s="17"/>
      <c r="E902" s="17"/>
      <c r="F902" s="17"/>
      <c r="G902" s="17"/>
      <c r="H902" s="17"/>
      <c r="I902" s="17"/>
      <c r="J902" s="17"/>
      <c r="K902" s="17"/>
      <c r="L902" s="17"/>
      <c r="M902" s="17"/>
      <c r="N902" s="17"/>
      <c r="O902" s="17"/>
      <c r="P902" s="17"/>
      <c r="Q902" s="17"/>
      <c r="R902" s="17"/>
      <c r="S902" s="17"/>
      <c r="T902" s="17"/>
      <c r="U902" s="17"/>
    </row>
    <row r="903" spans="2:21" x14ac:dyDescent="0.5">
      <c r="B903" s="24" t="s">
        <v>528</v>
      </c>
      <c r="C903" s="17"/>
      <c r="D903" s="17"/>
      <c r="E903" s="17"/>
      <c r="F903" s="17"/>
      <c r="G903" s="17"/>
      <c r="H903" s="17"/>
      <c r="I903" s="17"/>
      <c r="J903" s="17"/>
      <c r="K903" s="17"/>
      <c r="L903" s="17"/>
      <c r="M903" s="17"/>
      <c r="N903" s="17"/>
      <c r="O903" s="17"/>
      <c r="P903" s="17"/>
      <c r="Q903" s="17"/>
      <c r="R903" s="17"/>
      <c r="S903" s="17"/>
      <c r="T903" s="17"/>
      <c r="U903" s="17"/>
    </row>
    <row r="904" spans="2:21" x14ac:dyDescent="0.5">
      <c r="B904" t="s">
        <v>342</v>
      </c>
      <c r="C904" s="17">
        <v>0.11904878891595801</v>
      </c>
      <c r="D904" s="17">
        <v>9.96459708790189E-2</v>
      </c>
      <c r="E904" s="17">
        <v>0.148683418213895</v>
      </c>
      <c r="F904" s="17"/>
      <c r="G904" s="17">
        <v>0.14256921484544999</v>
      </c>
      <c r="H904" s="17">
        <v>0.138417286463795</v>
      </c>
      <c r="I904" s="17">
        <v>0.16254336947366599</v>
      </c>
      <c r="J904" s="17">
        <v>7.3145545589849897E-2</v>
      </c>
      <c r="K904" s="17">
        <v>0.13754665133794999</v>
      </c>
      <c r="L904" s="17">
        <v>5.1558584126595697E-2</v>
      </c>
      <c r="M904" s="17"/>
      <c r="N904" s="17">
        <v>0.102950242728376</v>
      </c>
      <c r="O904" s="17">
        <v>0.13696110510451801</v>
      </c>
      <c r="P904" s="17">
        <v>0.194786624908898</v>
      </c>
      <c r="Q904" s="17">
        <v>7.3801302344343497E-2</v>
      </c>
      <c r="R904" s="17">
        <v>8.5487532631135899E-2</v>
      </c>
      <c r="S904" s="17"/>
      <c r="T904" s="17">
        <v>9.4158601890903498E-2</v>
      </c>
      <c r="U904" s="17">
        <v>0.1294802125068</v>
      </c>
    </row>
    <row r="905" spans="2:21" x14ac:dyDescent="0.5">
      <c r="B905" t="s">
        <v>343</v>
      </c>
      <c r="C905" s="17">
        <v>0.171768574265071</v>
      </c>
      <c r="D905" s="17">
        <v>0.16950373498225901</v>
      </c>
      <c r="E905" s="17">
        <v>0.17692803067136201</v>
      </c>
      <c r="F905" s="17"/>
      <c r="G905" s="17">
        <v>0.23724287071804701</v>
      </c>
      <c r="H905" s="17">
        <v>0.25014536401028598</v>
      </c>
      <c r="I905" s="17">
        <v>0.148729453954001</v>
      </c>
      <c r="J905" s="17">
        <v>0.16158942238280499</v>
      </c>
      <c r="K905" s="17">
        <v>0.162650067071995</v>
      </c>
      <c r="L905" s="17">
        <v>6.14944579730358E-2</v>
      </c>
      <c r="M905" s="17"/>
      <c r="N905" s="17">
        <v>0.18458095588182399</v>
      </c>
      <c r="O905" s="17">
        <v>0.18746240701424199</v>
      </c>
      <c r="P905" s="17">
        <v>0.139815666215131</v>
      </c>
      <c r="Q905" s="17">
        <v>0.19369823557796501</v>
      </c>
      <c r="R905" s="17">
        <v>0.14053759515841699</v>
      </c>
      <c r="S905" s="17"/>
      <c r="T905" s="17">
        <v>0.22967681113862901</v>
      </c>
      <c r="U905" s="17">
        <v>0.147499357339587</v>
      </c>
    </row>
    <row r="906" spans="2:21" x14ac:dyDescent="0.5">
      <c r="B906" t="s">
        <v>344</v>
      </c>
      <c r="C906" s="17">
        <v>0.23564339857636499</v>
      </c>
      <c r="D906" s="17">
        <v>0.23350315560594001</v>
      </c>
      <c r="E906" s="17">
        <v>0.241308719834504</v>
      </c>
      <c r="F906" s="17"/>
      <c r="G906" s="17">
        <v>0.35643734877814998</v>
      </c>
      <c r="H906" s="17">
        <v>0.191878466135571</v>
      </c>
      <c r="I906" s="17">
        <v>0.23114802548821001</v>
      </c>
      <c r="J906" s="17">
        <v>0.26735450729986798</v>
      </c>
      <c r="K906" s="17">
        <v>0.23302396632304201</v>
      </c>
      <c r="L906" s="17">
        <v>0.170806160126169</v>
      </c>
      <c r="M906" s="17"/>
      <c r="N906" s="17">
        <v>0.273444983594061</v>
      </c>
      <c r="O906" s="17">
        <v>0.278684439731336</v>
      </c>
      <c r="P906" s="17">
        <v>0.22740915015334001</v>
      </c>
      <c r="Q906" s="17">
        <v>0.179236848853004</v>
      </c>
      <c r="R906" s="17">
        <v>0.20042198288840099</v>
      </c>
      <c r="S906" s="17"/>
      <c r="T906" s="17">
        <v>0.206901266776537</v>
      </c>
      <c r="U906" s="17">
        <v>0.24768916389769499</v>
      </c>
    </row>
    <row r="907" spans="2:21" x14ac:dyDescent="0.5">
      <c r="B907" t="s">
        <v>345</v>
      </c>
      <c r="C907" s="17">
        <v>0.47353923824260602</v>
      </c>
      <c r="D907" s="17">
        <v>0.49734713853278201</v>
      </c>
      <c r="E907" s="17">
        <v>0.43307983128023902</v>
      </c>
      <c r="F907" s="17"/>
      <c r="G907" s="17">
        <v>0.26375056565835397</v>
      </c>
      <c r="H907" s="17">
        <v>0.41955888339034902</v>
      </c>
      <c r="I907" s="17">
        <v>0.457579151084123</v>
      </c>
      <c r="J907" s="17">
        <v>0.49791052472747599</v>
      </c>
      <c r="K907" s="17">
        <v>0.466779315267013</v>
      </c>
      <c r="L907" s="17">
        <v>0.71614079777419903</v>
      </c>
      <c r="M907" s="17"/>
      <c r="N907" s="17">
        <v>0.43902381779573801</v>
      </c>
      <c r="O907" s="17">
        <v>0.39689204814990298</v>
      </c>
      <c r="P907" s="17">
        <v>0.43798855872263198</v>
      </c>
      <c r="Q907" s="17">
        <v>0.55326361322468798</v>
      </c>
      <c r="R907" s="17">
        <v>0.57355288932204596</v>
      </c>
      <c r="S907" s="17"/>
      <c r="T907" s="17">
        <v>0.46926332019393102</v>
      </c>
      <c r="U907" s="17">
        <v>0.47533126625591798</v>
      </c>
    </row>
    <row r="908" spans="2:21" x14ac:dyDescent="0.5">
      <c r="C908" s="17"/>
      <c r="D908" s="17"/>
      <c r="E908" s="17"/>
      <c r="F908" s="17"/>
      <c r="G908" s="17"/>
      <c r="H908" s="17"/>
      <c r="I908" s="17"/>
      <c r="J908" s="17"/>
      <c r="K908" s="17"/>
      <c r="L908" s="17"/>
      <c r="M908" s="17"/>
      <c r="N908" s="17"/>
      <c r="O908" s="17"/>
      <c r="P908" s="17"/>
      <c r="Q908" s="17"/>
      <c r="R908" s="17"/>
      <c r="S908" s="17"/>
      <c r="T908" s="17"/>
      <c r="U908" s="17"/>
    </row>
    <row r="909" spans="2:21" x14ac:dyDescent="0.5">
      <c r="B909" s="6" t="s">
        <v>352</v>
      </c>
      <c r="C909" s="17"/>
      <c r="D909" s="17"/>
      <c r="E909" s="17"/>
      <c r="F909" s="17"/>
      <c r="G909" s="17"/>
      <c r="H909" s="17"/>
      <c r="I909" s="17"/>
      <c r="J909" s="17"/>
      <c r="K909" s="17"/>
      <c r="L909" s="17"/>
      <c r="M909" s="17"/>
      <c r="N909" s="17"/>
      <c r="O909" s="17"/>
      <c r="P909" s="17"/>
      <c r="Q909" s="17"/>
      <c r="R909" s="17"/>
      <c r="S909" s="17"/>
      <c r="T909" s="17"/>
      <c r="U909" s="17"/>
    </row>
    <row r="910" spans="2:21" x14ac:dyDescent="0.5">
      <c r="B910" s="24" t="s">
        <v>528</v>
      </c>
      <c r="C910" s="17"/>
      <c r="D910" s="17"/>
      <c r="E910" s="17"/>
      <c r="F910" s="17"/>
      <c r="G910" s="17"/>
      <c r="H910" s="17"/>
      <c r="I910" s="17"/>
      <c r="J910" s="17"/>
      <c r="K910" s="17"/>
      <c r="L910" s="17"/>
      <c r="M910" s="17"/>
      <c r="N910" s="17"/>
      <c r="O910" s="17"/>
      <c r="P910" s="17"/>
      <c r="Q910" s="17"/>
      <c r="R910" s="17"/>
      <c r="S910" s="17"/>
      <c r="T910" s="17"/>
      <c r="U910" s="17"/>
    </row>
    <row r="911" spans="2:21" x14ac:dyDescent="0.5">
      <c r="B911" t="s">
        <v>342</v>
      </c>
      <c r="C911" s="17">
        <v>9.7936583645878095E-2</v>
      </c>
      <c r="D911" s="17">
        <v>8.3880003495330993E-2</v>
      </c>
      <c r="E911" s="17">
        <v>0.11953161518511</v>
      </c>
      <c r="F911" s="17"/>
      <c r="G911" s="17">
        <v>0.134411621588684</v>
      </c>
      <c r="H911" s="17">
        <v>0.114982489479156</v>
      </c>
      <c r="I911" s="17">
        <v>8.8494977960045795E-2</v>
      </c>
      <c r="J911" s="17">
        <v>9.5194094831245704E-2</v>
      </c>
      <c r="K911" s="17">
        <v>0.11841763994755899</v>
      </c>
      <c r="L911" s="17">
        <v>2.0507715862157098E-2</v>
      </c>
      <c r="M911" s="17"/>
      <c r="N911" s="17">
        <v>5.7596849409962098E-2</v>
      </c>
      <c r="O911" s="17">
        <v>8.2011723326421995E-2</v>
      </c>
      <c r="P911" s="17">
        <v>0.160418614212544</v>
      </c>
      <c r="Q911" s="17">
        <v>9.2357421657482397E-2</v>
      </c>
      <c r="R911" s="17">
        <v>0.11604055240041899</v>
      </c>
      <c r="S911" s="17"/>
      <c r="T911" s="17">
        <v>0.11758953333981199</v>
      </c>
      <c r="U911" s="17">
        <v>8.9700074902067495E-2</v>
      </c>
    </row>
    <row r="912" spans="2:21" x14ac:dyDescent="0.5">
      <c r="B912" t="s">
        <v>343</v>
      </c>
      <c r="C912" s="17">
        <v>0.25698395674839603</v>
      </c>
      <c r="D912" s="17">
        <v>0.27857177480640299</v>
      </c>
      <c r="E912" s="17">
        <v>0.217436356564464</v>
      </c>
      <c r="F912" s="17"/>
      <c r="G912" s="17">
        <v>0.37263565368905699</v>
      </c>
      <c r="H912" s="17">
        <v>0.35583281117638699</v>
      </c>
      <c r="I912" s="17">
        <v>0.350451354664018</v>
      </c>
      <c r="J912" s="17">
        <v>0.17475109035771499</v>
      </c>
      <c r="K912" s="17">
        <v>0.20349263168429901</v>
      </c>
      <c r="L912" s="17">
        <v>9.2545326237474398E-2</v>
      </c>
      <c r="M912" s="17"/>
      <c r="N912" s="17">
        <v>0.246425730652472</v>
      </c>
      <c r="O912" s="17">
        <v>0.312544987063756</v>
      </c>
      <c r="P912" s="17">
        <v>0.33814394508991102</v>
      </c>
      <c r="Q912" s="17">
        <v>0.21656562706219001</v>
      </c>
      <c r="R912" s="17">
        <v>0.150071604200015</v>
      </c>
      <c r="S912" s="17"/>
      <c r="T912" s="17">
        <v>0.27724594737612901</v>
      </c>
      <c r="U912" s="17">
        <v>0.24849220026545699</v>
      </c>
    </row>
    <row r="913" spans="2:21" x14ac:dyDescent="0.5">
      <c r="B913" t="s">
        <v>344</v>
      </c>
      <c r="C913" s="17">
        <v>0.29952593022067298</v>
      </c>
      <c r="D913" s="17">
        <v>0.28295305312486602</v>
      </c>
      <c r="E913" s="17">
        <v>0.32696903178255599</v>
      </c>
      <c r="F913" s="17"/>
      <c r="G913" s="17">
        <v>0.34422981292673599</v>
      </c>
      <c r="H913" s="17">
        <v>0.338496876674168</v>
      </c>
      <c r="I913" s="17">
        <v>0.24927378673032699</v>
      </c>
      <c r="J913" s="17">
        <v>0.344235507738538</v>
      </c>
      <c r="K913" s="17">
        <v>0.28122273111231999</v>
      </c>
      <c r="L913" s="17">
        <v>0.20185702839060801</v>
      </c>
      <c r="M913" s="17"/>
      <c r="N913" s="17">
        <v>0.32501108421709302</v>
      </c>
      <c r="O913" s="17">
        <v>0.34874606262071001</v>
      </c>
      <c r="P913" s="17">
        <v>0.27801436171034699</v>
      </c>
      <c r="Q913" s="17">
        <v>0.255303727027961</v>
      </c>
      <c r="R913" s="17">
        <v>0.28140272367154001</v>
      </c>
      <c r="S913" s="17"/>
      <c r="T913" s="17">
        <v>0.222607621755883</v>
      </c>
      <c r="U913" s="17">
        <v>0.33176222706648001</v>
      </c>
    </row>
    <row r="914" spans="2:21" x14ac:dyDescent="0.5">
      <c r="B914" t="s">
        <v>345</v>
      </c>
      <c r="C914" s="17">
        <v>0.34555352938505302</v>
      </c>
      <c r="D914" s="17">
        <v>0.35459516857340001</v>
      </c>
      <c r="E914" s="17">
        <v>0.33606299646787002</v>
      </c>
      <c r="F914" s="17"/>
      <c r="G914" s="17">
        <v>0.14872291179552299</v>
      </c>
      <c r="H914" s="17">
        <v>0.190687822670289</v>
      </c>
      <c r="I914" s="17">
        <v>0.31177988064560902</v>
      </c>
      <c r="J914" s="17">
        <v>0.38581930707250101</v>
      </c>
      <c r="K914" s="17">
        <v>0.39686699725582197</v>
      </c>
      <c r="L914" s="17">
        <v>0.685089929509761</v>
      </c>
      <c r="M914" s="17"/>
      <c r="N914" s="17">
        <v>0.37096633572047299</v>
      </c>
      <c r="O914" s="17">
        <v>0.25669722698911202</v>
      </c>
      <c r="P914" s="17">
        <v>0.22342307898719799</v>
      </c>
      <c r="Q914" s="17">
        <v>0.43577322425236698</v>
      </c>
      <c r="R914" s="17">
        <v>0.45248511972802702</v>
      </c>
      <c r="S914" s="17"/>
      <c r="T914" s="17">
        <v>0.38255689752817601</v>
      </c>
      <c r="U914" s="17">
        <v>0.33004549776599601</v>
      </c>
    </row>
    <row r="915" spans="2:21" x14ac:dyDescent="0.5">
      <c r="C915" s="17"/>
      <c r="D915" s="17"/>
      <c r="E915" s="17"/>
      <c r="F915" s="17"/>
      <c r="G915" s="17"/>
      <c r="H915" s="17"/>
      <c r="I915" s="17"/>
      <c r="J915" s="17"/>
      <c r="K915" s="17"/>
      <c r="L915" s="17"/>
      <c r="M915" s="17"/>
      <c r="N915" s="17"/>
      <c r="O915" s="17"/>
      <c r="P915" s="17"/>
      <c r="Q915" s="17"/>
      <c r="R915" s="17"/>
      <c r="S915" s="17"/>
      <c r="T915" s="17"/>
      <c r="U915" s="17"/>
    </row>
    <row r="916" spans="2:21" x14ac:dyDescent="0.5">
      <c r="B916" s="6" t="s">
        <v>356</v>
      </c>
      <c r="C916" s="17"/>
      <c r="D916" s="17"/>
      <c r="E916" s="17"/>
      <c r="F916" s="17"/>
      <c r="G916" s="17"/>
      <c r="H916" s="17"/>
      <c r="I916" s="17"/>
      <c r="J916" s="17"/>
      <c r="K916" s="17"/>
      <c r="L916" s="17"/>
      <c r="M916" s="17"/>
      <c r="N916" s="17"/>
      <c r="O916" s="17"/>
      <c r="P916" s="17"/>
      <c r="Q916" s="17"/>
      <c r="R916" s="17"/>
      <c r="S916" s="17"/>
      <c r="T916" s="17"/>
      <c r="U916" s="17"/>
    </row>
    <row r="917" spans="2:21" x14ac:dyDescent="0.5">
      <c r="B917" s="24" t="s">
        <v>528</v>
      </c>
      <c r="C917" s="17"/>
      <c r="D917" s="17"/>
      <c r="E917" s="17"/>
      <c r="F917" s="17"/>
      <c r="G917" s="17"/>
      <c r="H917" s="17"/>
      <c r="I917" s="17"/>
      <c r="J917" s="17"/>
      <c r="K917" s="17"/>
      <c r="L917" s="17"/>
      <c r="M917" s="17"/>
      <c r="N917" s="17"/>
      <c r="O917" s="17"/>
      <c r="P917" s="17"/>
      <c r="Q917" s="17"/>
      <c r="R917" s="17"/>
      <c r="S917" s="17"/>
      <c r="T917" s="17"/>
      <c r="U917" s="17"/>
    </row>
    <row r="918" spans="2:21" x14ac:dyDescent="0.5">
      <c r="B918" t="s">
        <v>353</v>
      </c>
      <c r="C918" s="17">
        <v>0.73952075647564297</v>
      </c>
      <c r="D918" s="17">
        <v>0.73357297882490802</v>
      </c>
      <c r="E918" s="17">
        <v>0.75063635228299797</v>
      </c>
      <c r="F918" s="17"/>
      <c r="G918" s="17">
        <v>0.65728793925137297</v>
      </c>
      <c r="H918" s="17">
        <v>0.69473597935657905</v>
      </c>
      <c r="I918" s="17">
        <v>0.79284905517888205</v>
      </c>
      <c r="J918" s="17">
        <v>0.73814135879426501</v>
      </c>
      <c r="K918" s="17">
        <v>0.79497534187039098</v>
      </c>
      <c r="L918" s="17">
        <v>0.61877978771113695</v>
      </c>
      <c r="M918" s="17"/>
      <c r="N918" s="17">
        <v>0.69551649058867404</v>
      </c>
      <c r="O918" s="17">
        <v>0.70452300061570905</v>
      </c>
      <c r="P918" s="17">
        <v>0.72724416240937195</v>
      </c>
      <c r="Q918" s="17">
        <v>0.835524150769414</v>
      </c>
      <c r="R918" s="17">
        <v>0.74845083965165105</v>
      </c>
      <c r="S918" s="17"/>
      <c r="T918" s="17">
        <v>0.63810671971974997</v>
      </c>
      <c r="U918" s="17">
        <v>0.782023160109376</v>
      </c>
    </row>
    <row r="919" spans="2:21" x14ac:dyDescent="0.5">
      <c r="B919" t="s">
        <v>354</v>
      </c>
      <c r="C919" s="17">
        <v>9.6800499608584195E-2</v>
      </c>
      <c r="D919" s="17">
        <v>9.7659963982307502E-2</v>
      </c>
      <c r="E919" s="17">
        <v>9.6587144035551006E-2</v>
      </c>
      <c r="F919" s="17"/>
      <c r="G919" s="17">
        <v>0.243027963582056</v>
      </c>
      <c r="H919" s="17">
        <v>0.117211730859493</v>
      </c>
      <c r="I919" s="17">
        <v>7.9066884849578897E-2</v>
      </c>
      <c r="J919" s="17">
        <v>8.90884961626663E-2</v>
      </c>
      <c r="K919" s="17">
        <v>5.6134103337650301E-2</v>
      </c>
      <c r="L919" s="17">
        <v>0.13053253858003999</v>
      </c>
      <c r="M919" s="17"/>
      <c r="N919" s="17">
        <v>9.3335305051146997E-2</v>
      </c>
      <c r="O919" s="17">
        <v>0.121110611489257</v>
      </c>
      <c r="P919" s="17">
        <v>0.14750780165438701</v>
      </c>
      <c r="Q919" s="17">
        <v>4.4878157168201198E-2</v>
      </c>
      <c r="R919" s="17">
        <v>7.5581306576787896E-2</v>
      </c>
      <c r="S919" s="17"/>
      <c r="T919" s="17">
        <v>0.13783992965515199</v>
      </c>
      <c r="U919" s="17">
        <v>7.9600963168316705E-2</v>
      </c>
    </row>
    <row r="920" spans="2:21" x14ac:dyDescent="0.5">
      <c r="B920" t="s">
        <v>355</v>
      </c>
      <c r="C920" s="17">
        <v>0.163678743915773</v>
      </c>
      <c r="D920" s="17">
        <v>0.16876705719278501</v>
      </c>
      <c r="E920" s="17">
        <v>0.15277650368145099</v>
      </c>
      <c r="F920" s="17"/>
      <c r="G920" s="17">
        <v>9.96840971665717E-2</v>
      </c>
      <c r="H920" s="17">
        <v>0.18805228978392799</v>
      </c>
      <c r="I920" s="17">
        <v>0.12808405997153899</v>
      </c>
      <c r="J920" s="17">
        <v>0.17277014504306901</v>
      </c>
      <c r="K920" s="17">
        <v>0.14889055479195801</v>
      </c>
      <c r="L920" s="17">
        <v>0.250687673708823</v>
      </c>
      <c r="M920" s="17"/>
      <c r="N920" s="17">
        <v>0.211148204360179</v>
      </c>
      <c r="O920" s="17">
        <v>0.174366387895034</v>
      </c>
      <c r="P920" s="17">
        <v>0.12524803593624101</v>
      </c>
      <c r="Q920" s="17">
        <v>0.11959769206238501</v>
      </c>
      <c r="R920" s="17">
        <v>0.17596785377156099</v>
      </c>
      <c r="S920" s="17"/>
      <c r="T920" s="17">
        <v>0.22405335062509801</v>
      </c>
      <c r="U920" s="17">
        <v>0.138375876722307</v>
      </c>
    </row>
    <row r="921" spans="2:21" x14ac:dyDescent="0.5">
      <c r="C921" s="17"/>
      <c r="D921" s="17"/>
      <c r="E921" s="17"/>
      <c r="F921" s="17"/>
      <c r="G921" s="17"/>
      <c r="H921" s="17"/>
      <c r="I921" s="17"/>
      <c r="J921" s="17"/>
      <c r="K921" s="17"/>
      <c r="L921" s="17"/>
      <c r="M921" s="17"/>
      <c r="N921" s="17"/>
      <c r="O921" s="17"/>
      <c r="P921" s="17"/>
      <c r="Q921" s="17"/>
      <c r="R921" s="17"/>
      <c r="S921" s="17"/>
      <c r="T921" s="17"/>
      <c r="U921" s="17"/>
    </row>
    <row r="922" spans="2:21" x14ac:dyDescent="0.5">
      <c r="B922" s="6" t="s">
        <v>359</v>
      </c>
      <c r="C922" s="17"/>
      <c r="D922" s="17"/>
      <c r="E922" s="17"/>
      <c r="F922" s="17"/>
      <c r="G922" s="17"/>
      <c r="H922" s="17"/>
      <c r="I922" s="17"/>
      <c r="J922" s="17"/>
      <c r="K922" s="17"/>
      <c r="L922" s="17"/>
      <c r="M922" s="17"/>
      <c r="N922" s="17"/>
      <c r="O922" s="17"/>
      <c r="P922" s="17"/>
      <c r="Q922" s="17"/>
      <c r="R922" s="17"/>
      <c r="S922" s="17"/>
      <c r="T922" s="17"/>
      <c r="U922" s="17"/>
    </row>
    <row r="923" spans="2:21" x14ac:dyDescent="0.5">
      <c r="B923" s="24" t="s">
        <v>530</v>
      </c>
      <c r="C923" s="17"/>
      <c r="D923" s="17"/>
      <c r="E923" s="17"/>
      <c r="F923" s="17"/>
      <c r="G923" s="17"/>
      <c r="H923" s="17"/>
      <c r="I923" s="17"/>
      <c r="J923" s="17"/>
      <c r="K923" s="17"/>
      <c r="L923" s="17"/>
      <c r="M923" s="17"/>
      <c r="N923" s="17"/>
      <c r="O923" s="17"/>
      <c r="P923" s="17"/>
      <c r="Q923" s="17"/>
      <c r="R923" s="17"/>
      <c r="S923" s="17"/>
      <c r="T923" s="17"/>
      <c r="U923" s="17"/>
    </row>
    <row r="924" spans="2:21" x14ac:dyDescent="0.5">
      <c r="B924" t="s">
        <v>357</v>
      </c>
      <c r="C924" s="17">
        <v>0.40458399716618598</v>
      </c>
      <c r="D924" s="17">
        <v>0.41920265795935802</v>
      </c>
      <c r="E924" s="17">
        <v>0.36927341845834899</v>
      </c>
      <c r="F924" s="17"/>
      <c r="G924" s="17">
        <v>0.133454953148089</v>
      </c>
      <c r="H924" s="17">
        <v>0.34673232602680998</v>
      </c>
      <c r="I924" s="17">
        <v>0.59226355933102004</v>
      </c>
      <c r="J924" s="17">
        <v>0.363751479658806</v>
      </c>
      <c r="K924" s="17">
        <v>0.45094259377448098</v>
      </c>
      <c r="L924" s="17">
        <v>0.41951993411210298</v>
      </c>
      <c r="M924" s="17"/>
      <c r="N924" s="17">
        <v>0.42046784328619402</v>
      </c>
      <c r="O924" s="17">
        <v>0.353391823699861</v>
      </c>
      <c r="P924" s="17">
        <v>0.52268232067007403</v>
      </c>
      <c r="Q924" s="17">
        <v>0.336369557272441</v>
      </c>
      <c r="R924" s="17">
        <v>0.32774952661548701</v>
      </c>
      <c r="S924" s="17"/>
      <c r="T924" s="17">
        <v>0.48162090152820802</v>
      </c>
      <c r="U924" s="17">
        <v>0.35098157545913999</v>
      </c>
    </row>
    <row r="925" spans="2:21" x14ac:dyDescent="0.5">
      <c r="B925" t="s">
        <v>358</v>
      </c>
      <c r="C925" s="17">
        <v>0.32562005603979199</v>
      </c>
      <c r="D925" s="17">
        <v>0.29933623736491499</v>
      </c>
      <c r="E925" s="17">
        <v>0.37348456548459102</v>
      </c>
      <c r="F925" s="17"/>
      <c r="G925" s="17">
        <v>0.45553778028834102</v>
      </c>
      <c r="H925" s="17">
        <v>0.373858761115622</v>
      </c>
      <c r="I925" s="17">
        <v>0.23861257864303501</v>
      </c>
      <c r="J925" s="17">
        <v>0.35485847736951298</v>
      </c>
      <c r="K925" s="17">
        <v>0.21218080504085399</v>
      </c>
      <c r="L925" s="17">
        <v>0.36685250718991502</v>
      </c>
      <c r="M925" s="17"/>
      <c r="N925" s="17">
        <v>0.29538225809292601</v>
      </c>
      <c r="O925" s="17">
        <v>0.34986975929951403</v>
      </c>
      <c r="P925" s="17">
        <v>0.24956185261702499</v>
      </c>
      <c r="Q925" s="17">
        <v>0.39013991399836601</v>
      </c>
      <c r="R925" s="17">
        <v>0.41558095864695499</v>
      </c>
      <c r="S925" s="17"/>
      <c r="T925" s="17">
        <v>0.28019395140229802</v>
      </c>
      <c r="U925" s="17">
        <v>0.35722762435334698</v>
      </c>
    </row>
    <row r="926" spans="2:21" x14ac:dyDescent="0.5">
      <c r="B926" t="s">
        <v>65</v>
      </c>
      <c r="C926" s="17">
        <v>0.26979594679402202</v>
      </c>
      <c r="D926" s="17">
        <v>0.28146110467572799</v>
      </c>
      <c r="E926" s="17">
        <v>0.25724201605706098</v>
      </c>
      <c r="F926" s="17"/>
      <c r="G926" s="17">
        <v>0.41100726656357001</v>
      </c>
      <c r="H926" s="17">
        <v>0.27940891285756803</v>
      </c>
      <c r="I926" s="17">
        <v>0.16912386202594501</v>
      </c>
      <c r="J926" s="17">
        <v>0.28139004297168102</v>
      </c>
      <c r="K926" s="17">
        <v>0.336876601184665</v>
      </c>
      <c r="L926" s="17">
        <v>0.213627558697982</v>
      </c>
      <c r="M926" s="17"/>
      <c r="N926" s="17">
        <v>0.28414989862088103</v>
      </c>
      <c r="O926" s="17">
        <v>0.29673841700062498</v>
      </c>
      <c r="P926" s="17">
        <v>0.22775582671290101</v>
      </c>
      <c r="Q926" s="17">
        <v>0.27349052872919299</v>
      </c>
      <c r="R926" s="17">
        <v>0.256669514737558</v>
      </c>
      <c r="S926" s="17"/>
      <c r="T926" s="17">
        <v>0.23818514706949401</v>
      </c>
      <c r="U926" s="17">
        <v>0.29179080018751302</v>
      </c>
    </row>
    <row r="927" spans="2:21" x14ac:dyDescent="0.5">
      <c r="C927" s="17"/>
      <c r="D927" s="17"/>
      <c r="E927" s="17"/>
      <c r="F927" s="17"/>
      <c r="G927" s="17"/>
      <c r="H927" s="17"/>
      <c r="I927" s="17"/>
      <c r="J927" s="17"/>
      <c r="K927" s="17"/>
      <c r="L927" s="17"/>
      <c r="M927" s="17"/>
      <c r="N927" s="17"/>
      <c r="O927" s="17"/>
      <c r="P927" s="17"/>
      <c r="Q927" s="17"/>
      <c r="R927" s="17"/>
      <c r="S927" s="17"/>
      <c r="T927" s="17"/>
      <c r="U927" s="17"/>
    </row>
    <row r="928" spans="2:21" x14ac:dyDescent="0.5">
      <c r="B928" s="6" t="s">
        <v>363</v>
      </c>
      <c r="C928" s="17"/>
      <c r="D928" s="17"/>
      <c r="E928" s="17"/>
      <c r="F928" s="17"/>
      <c r="G928" s="17"/>
      <c r="H928" s="17"/>
      <c r="I928" s="17"/>
      <c r="J928" s="17"/>
      <c r="K928" s="17"/>
      <c r="L928" s="17"/>
      <c r="M928" s="17"/>
      <c r="N928" s="17"/>
      <c r="O928" s="17"/>
      <c r="P928" s="17"/>
      <c r="Q928" s="17"/>
      <c r="R928" s="17"/>
      <c r="S928" s="17"/>
      <c r="T928" s="17"/>
      <c r="U928" s="17"/>
    </row>
    <row r="929" spans="2:21" x14ac:dyDescent="0.5">
      <c r="B929" s="24" t="s">
        <v>531</v>
      </c>
      <c r="C929" s="17"/>
      <c r="D929" s="17"/>
      <c r="E929" s="17"/>
      <c r="F929" s="17"/>
      <c r="G929" s="17"/>
      <c r="H929" s="17"/>
      <c r="I929" s="17"/>
      <c r="J929" s="17"/>
      <c r="K929" s="17"/>
      <c r="L929" s="17"/>
      <c r="M929" s="17"/>
      <c r="N929" s="17"/>
      <c r="O929" s="17"/>
      <c r="P929" s="17"/>
      <c r="Q929" s="17"/>
      <c r="R929" s="17"/>
      <c r="S929" s="17"/>
      <c r="T929" s="17"/>
      <c r="U929" s="17"/>
    </row>
    <row r="930" spans="2:21" x14ac:dyDescent="0.5">
      <c r="B930" t="s">
        <v>360</v>
      </c>
      <c r="C930" s="17">
        <v>5.68845847085429E-2</v>
      </c>
      <c r="D930" s="17">
        <v>0</v>
      </c>
      <c r="E930" s="17">
        <v>0.15065489522343201</v>
      </c>
      <c r="F930" s="17"/>
      <c r="G930" s="17">
        <v>0.40951717545531302</v>
      </c>
      <c r="H930" s="17">
        <v>0</v>
      </c>
      <c r="I930" s="17">
        <v>0</v>
      </c>
      <c r="J930" s="17">
        <v>0</v>
      </c>
      <c r="K930" s="17">
        <v>0.267752050577451</v>
      </c>
      <c r="L930" s="17">
        <v>0</v>
      </c>
      <c r="M930" s="17"/>
      <c r="N930" s="17">
        <v>4.7599606838869997E-2</v>
      </c>
      <c r="O930" s="17">
        <v>6.3110547147379403E-2</v>
      </c>
      <c r="P930" s="17">
        <v>7.5049905053610894E-2</v>
      </c>
      <c r="Q930" s="17">
        <v>0.110391404071726</v>
      </c>
      <c r="R930" s="17">
        <v>0</v>
      </c>
      <c r="S930" s="17"/>
      <c r="T930" s="17">
        <v>2.83986220974792E-2</v>
      </c>
      <c r="U930" s="17">
        <v>7.6214830609532894E-2</v>
      </c>
    </row>
    <row r="931" spans="2:21" x14ac:dyDescent="0.5">
      <c r="B931" t="s">
        <v>361</v>
      </c>
      <c r="C931" s="17">
        <v>7.7171094977194696E-2</v>
      </c>
      <c r="D931" s="17">
        <v>4.4096881611128201E-2</v>
      </c>
      <c r="E931" s="17">
        <v>9.8969867621457999E-2</v>
      </c>
      <c r="F931" s="17"/>
      <c r="G931" s="17">
        <v>0</v>
      </c>
      <c r="H931" s="17">
        <v>0.18761181706939001</v>
      </c>
      <c r="I931" s="17">
        <v>4.03613916079524E-2</v>
      </c>
      <c r="J931" s="17">
        <v>9.9478136580452903E-2</v>
      </c>
      <c r="K931" s="17">
        <v>0</v>
      </c>
      <c r="L931" s="17">
        <v>0</v>
      </c>
      <c r="M931" s="17"/>
      <c r="N931" s="17">
        <v>5.6163075827396602E-2</v>
      </c>
      <c r="O931" s="17">
        <v>6.7049047532701703E-2</v>
      </c>
      <c r="P931" s="17">
        <v>0</v>
      </c>
      <c r="Q931" s="17">
        <v>8.8510345426228695E-2</v>
      </c>
      <c r="R931" s="17">
        <v>0.20503152471088501</v>
      </c>
      <c r="S931" s="17"/>
      <c r="T931" s="17">
        <v>6.6483555616705894E-2</v>
      </c>
      <c r="U931" s="17">
        <v>8.4423536003516902E-2</v>
      </c>
    </row>
    <row r="932" spans="2:21" x14ac:dyDescent="0.5">
      <c r="B932" t="s">
        <v>362</v>
      </c>
      <c r="C932" s="17">
        <v>0.78427524486487799</v>
      </c>
      <c r="D932" s="17">
        <v>0.888350782521521</v>
      </c>
      <c r="E932" s="17">
        <v>0.64312328840708</v>
      </c>
      <c r="F932" s="17"/>
      <c r="G932" s="17">
        <v>0.25911348126742501</v>
      </c>
      <c r="H932" s="17">
        <v>0.81238818293060999</v>
      </c>
      <c r="I932" s="17">
        <v>0.78247664424632102</v>
      </c>
      <c r="J932" s="17">
        <v>0.76149685757132501</v>
      </c>
      <c r="K932" s="17">
        <v>0.732247949422549</v>
      </c>
      <c r="L932" s="17">
        <v>1</v>
      </c>
      <c r="M932" s="17"/>
      <c r="N932" s="17">
        <v>0.85313694914525495</v>
      </c>
      <c r="O932" s="17">
        <v>0.86984040531991902</v>
      </c>
      <c r="P932" s="17">
        <v>0.75967357151126302</v>
      </c>
      <c r="Q932" s="17">
        <v>0.66936497127878802</v>
      </c>
      <c r="R932" s="17">
        <v>0.65348787779050799</v>
      </c>
      <c r="S932" s="17"/>
      <c r="T932" s="17">
        <v>0.88151197034933004</v>
      </c>
      <c r="U932" s="17">
        <v>0.71829152369368299</v>
      </c>
    </row>
    <row r="933" spans="2:21" x14ac:dyDescent="0.5">
      <c r="B933" t="s">
        <v>219</v>
      </c>
      <c r="C933" s="17">
        <v>8.1669075449384204E-2</v>
      </c>
      <c r="D933" s="17">
        <v>6.7552335867350793E-2</v>
      </c>
      <c r="E933" s="17">
        <v>0.107251948748029</v>
      </c>
      <c r="F933" s="17"/>
      <c r="G933" s="17">
        <v>0.33136934327726297</v>
      </c>
      <c r="H933" s="17">
        <v>0</v>
      </c>
      <c r="I933" s="17">
        <v>0.17716196414572699</v>
      </c>
      <c r="J933" s="17">
        <v>0.139025005848222</v>
      </c>
      <c r="K933" s="17">
        <v>0</v>
      </c>
      <c r="L933" s="17">
        <v>0</v>
      </c>
      <c r="M933" s="17"/>
      <c r="N933" s="17">
        <v>4.3100368188478101E-2</v>
      </c>
      <c r="O933" s="17">
        <v>0</v>
      </c>
      <c r="P933" s="17">
        <v>0.165276523435126</v>
      </c>
      <c r="Q933" s="17">
        <v>0.131733279223257</v>
      </c>
      <c r="R933" s="17">
        <v>0.141480597498607</v>
      </c>
      <c r="S933" s="17"/>
      <c r="T933" s="17">
        <v>2.3605851936485098E-2</v>
      </c>
      <c r="U933" s="17">
        <v>0.12107010969326699</v>
      </c>
    </row>
    <row r="934" spans="2:21" x14ac:dyDescent="0.5">
      <c r="C934" s="17"/>
      <c r="D934" s="17"/>
      <c r="E934" s="17"/>
      <c r="F934" s="17"/>
      <c r="G934" s="17"/>
      <c r="H934" s="17"/>
      <c r="I934" s="17"/>
      <c r="J934" s="17"/>
      <c r="K934" s="17"/>
      <c r="L934" s="17"/>
      <c r="M934" s="17"/>
      <c r="N934" s="17"/>
      <c r="O934" s="17"/>
      <c r="P934" s="17"/>
      <c r="Q934" s="17"/>
      <c r="R934" s="17"/>
      <c r="S934" s="17"/>
      <c r="T934" s="17"/>
      <c r="U934" s="17"/>
    </row>
    <row r="935" spans="2:21" x14ac:dyDescent="0.5">
      <c r="B935" s="6" t="s">
        <v>372</v>
      </c>
      <c r="C935" s="17"/>
      <c r="D935" s="17"/>
      <c r="E935" s="17"/>
      <c r="F935" s="17"/>
      <c r="G935" s="17"/>
      <c r="H935" s="17"/>
      <c r="I935" s="17"/>
      <c r="J935" s="17"/>
      <c r="K935" s="17"/>
      <c r="L935" s="17"/>
      <c r="M935" s="17"/>
      <c r="N935" s="17"/>
      <c r="O935" s="17"/>
      <c r="P935" s="17"/>
      <c r="Q935" s="17"/>
      <c r="R935" s="17"/>
      <c r="S935" s="17"/>
      <c r="T935" s="17"/>
      <c r="U935" s="17"/>
    </row>
    <row r="936" spans="2:21" x14ac:dyDescent="0.5">
      <c r="B936" s="24" t="s">
        <v>46</v>
      </c>
      <c r="C936" s="17"/>
      <c r="D936" s="17"/>
      <c r="E936" s="17"/>
      <c r="F936" s="17"/>
      <c r="G936" s="17"/>
      <c r="H936" s="17"/>
      <c r="I936" s="17"/>
      <c r="J936" s="17"/>
      <c r="K936" s="17"/>
      <c r="L936" s="17"/>
      <c r="M936" s="17"/>
      <c r="N936" s="17"/>
      <c r="O936" s="17"/>
      <c r="P936" s="17"/>
      <c r="Q936" s="17"/>
      <c r="R936" s="17"/>
      <c r="S936" s="17"/>
      <c r="T936" s="17"/>
      <c r="U936" s="17"/>
    </row>
    <row r="937" spans="2:21" x14ac:dyDescent="0.5">
      <c r="B937" t="s">
        <v>364</v>
      </c>
      <c r="C937" s="17">
        <v>0.47248105401819601</v>
      </c>
      <c r="D937" s="17">
        <v>0.52533274773600303</v>
      </c>
      <c r="E937" s="17">
        <v>0.42301613562733298</v>
      </c>
      <c r="F937" s="17"/>
      <c r="G937" s="17">
        <v>0.33710340254686999</v>
      </c>
      <c r="H937" s="17">
        <v>0.46185427608183399</v>
      </c>
      <c r="I937" s="17">
        <v>0.46233918292318599</v>
      </c>
      <c r="J937" s="17">
        <v>0.51283054293471297</v>
      </c>
      <c r="K937" s="17">
        <v>0.43983691594311802</v>
      </c>
      <c r="L937" s="17">
        <v>0.51606589747312903</v>
      </c>
      <c r="M937" s="17"/>
      <c r="N937" s="17">
        <v>0.51031012116735497</v>
      </c>
      <c r="O937" s="17">
        <v>0.46375328591172699</v>
      </c>
      <c r="P937" s="17">
        <v>0.42810196372186698</v>
      </c>
      <c r="Q937" s="17">
        <v>0.44441194814880203</v>
      </c>
      <c r="R937" s="17">
        <v>0.53527567163929302</v>
      </c>
      <c r="S937" s="17"/>
      <c r="T937" s="17">
        <v>0.646220570284881</v>
      </c>
      <c r="U937" s="17">
        <v>0.42872122573157501</v>
      </c>
    </row>
    <row r="938" spans="2:21" x14ac:dyDescent="0.5">
      <c r="B938" t="s">
        <v>142</v>
      </c>
      <c r="C938" s="17">
        <v>0.465496324969704</v>
      </c>
      <c r="D938" s="17">
        <v>0.477695834735133</v>
      </c>
      <c r="E938" s="17">
        <v>0.453814296513806</v>
      </c>
      <c r="F938" s="17"/>
      <c r="G938" s="17">
        <v>0.388221201236644</v>
      </c>
      <c r="H938" s="17">
        <v>0.46925029613074098</v>
      </c>
      <c r="I938" s="17">
        <v>0.42228730590994801</v>
      </c>
      <c r="J938" s="17">
        <v>0.47659853912018602</v>
      </c>
      <c r="K938" s="17">
        <v>0.53825153720038399</v>
      </c>
      <c r="L938" s="17">
        <v>0.45676950253121001</v>
      </c>
      <c r="M938" s="17"/>
      <c r="N938" s="17">
        <v>0.46543607343434901</v>
      </c>
      <c r="O938" s="17">
        <v>0.42134521867697</v>
      </c>
      <c r="P938" s="17">
        <v>0.39523650086318601</v>
      </c>
      <c r="Q938" s="17">
        <v>0.52696448063602397</v>
      </c>
      <c r="R938" s="17">
        <v>0.542620457785011</v>
      </c>
      <c r="S938" s="17"/>
      <c r="T938" s="17">
        <v>0.511537956478889</v>
      </c>
      <c r="U938" s="17">
        <v>0.45389980431527099</v>
      </c>
    </row>
    <row r="939" spans="2:21" x14ac:dyDescent="0.5">
      <c r="B939" t="s">
        <v>365</v>
      </c>
      <c r="C939" s="17">
        <v>0.38279932204567402</v>
      </c>
      <c r="D939" s="17">
        <v>0.45575561357161598</v>
      </c>
      <c r="E939" s="17">
        <v>0.31579242195311702</v>
      </c>
      <c r="F939" s="17"/>
      <c r="G939" s="17">
        <v>0.64253045557812305</v>
      </c>
      <c r="H939" s="17">
        <v>0.59754227088451395</v>
      </c>
      <c r="I939" s="17">
        <v>0.39006956565515299</v>
      </c>
      <c r="J939" s="17">
        <v>0.33125584285259602</v>
      </c>
      <c r="K939" s="17">
        <v>0.34566956531439802</v>
      </c>
      <c r="L939" s="17">
        <v>0.26317409652671397</v>
      </c>
      <c r="M939" s="17"/>
      <c r="N939" s="17">
        <v>0.357819347935665</v>
      </c>
      <c r="O939" s="17">
        <v>0.42732808728738603</v>
      </c>
      <c r="P939" s="17">
        <v>0.38804126866020899</v>
      </c>
      <c r="Q939" s="17">
        <v>0.347861391165594</v>
      </c>
      <c r="R939" s="17">
        <v>0.42905677607669301</v>
      </c>
      <c r="S939" s="17"/>
      <c r="T939" s="17">
        <v>0.48965850204058198</v>
      </c>
      <c r="U939" s="17">
        <v>0.35588466573772998</v>
      </c>
    </row>
    <row r="940" spans="2:21" x14ac:dyDescent="0.5">
      <c r="B940" t="s">
        <v>366</v>
      </c>
      <c r="C940" s="17">
        <v>0.33519896312458602</v>
      </c>
      <c r="D940" s="17">
        <v>0.304399905085038</v>
      </c>
      <c r="E940" s="17">
        <v>0.36450540036136903</v>
      </c>
      <c r="F940" s="17"/>
      <c r="G940" s="17">
        <v>0.25823992320601402</v>
      </c>
      <c r="H940" s="17">
        <v>0.31002094904717198</v>
      </c>
      <c r="I940" s="17">
        <v>0.294047314036114</v>
      </c>
      <c r="J940" s="17">
        <v>0.36744531223247701</v>
      </c>
      <c r="K940" s="17">
        <v>0.35205657491127001</v>
      </c>
      <c r="L940" s="17">
        <v>0.35904274455825402</v>
      </c>
      <c r="M940" s="17"/>
      <c r="N940" s="17">
        <v>0.37787400276283001</v>
      </c>
      <c r="O940" s="17">
        <v>0.147941239133598</v>
      </c>
      <c r="P940" s="17">
        <v>0.25287693480997397</v>
      </c>
      <c r="Q940" s="17">
        <v>0.45681486239061703</v>
      </c>
      <c r="R940" s="17">
        <v>0.45816776448381802</v>
      </c>
      <c r="S940" s="17"/>
      <c r="T940" s="17">
        <v>0.38346060696461098</v>
      </c>
      <c r="U940" s="17">
        <v>0.32304328724467901</v>
      </c>
    </row>
    <row r="941" spans="2:21" x14ac:dyDescent="0.5">
      <c r="B941" t="s">
        <v>367</v>
      </c>
      <c r="C941" s="17">
        <v>0.187573145097814</v>
      </c>
      <c r="D941" s="17">
        <v>0.14196286056459601</v>
      </c>
      <c r="E941" s="17">
        <v>0.22962106696745599</v>
      </c>
      <c r="F941" s="17"/>
      <c r="G941" s="17">
        <v>0.17041934808303</v>
      </c>
      <c r="H941" s="17">
        <v>0.13095441345554101</v>
      </c>
      <c r="I941" s="17">
        <v>0.21881732006511001</v>
      </c>
      <c r="J941" s="17">
        <v>0.18459657229526399</v>
      </c>
      <c r="K941" s="17">
        <v>0.17967046836185699</v>
      </c>
      <c r="L941" s="17">
        <v>0.20839592790655001</v>
      </c>
      <c r="M941" s="17"/>
      <c r="N941" s="17">
        <v>0.16491135503774401</v>
      </c>
      <c r="O941" s="17">
        <v>0.18794259564129101</v>
      </c>
      <c r="P941" s="17">
        <v>0.25593123670818801</v>
      </c>
      <c r="Q941" s="17">
        <v>0.161691787116547</v>
      </c>
      <c r="R941" s="17">
        <v>0.17307943291393299</v>
      </c>
      <c r="S941" s="17"/>
      <c r="T941" s="17">
        <v>0.11018506927182301</v>
      </c>
      <c r="U941" s="17">
        <v>0.20706490484451001</v>
      </c>
    </row>
    <row r="942" spans="2:21" x14ac:dyDescent="0.5">
      <c r="B942" t="s">
        <v>368</v>
      </c>
      <c r="C942" s="17">
        <v>0.141143759136408</v>
      </c>
      <c r="D942" s="17">
        <v>0.15217093832960599</v>
      </c>
      <c r="E942" s="17">
        <v>0.131984781515703</v>
      </c>
      <c r="F942" s="17"/>
      <c r="G942" s="17">
        <v>0.13079115461442101</v>
      </c>
      <c r="H942" s="17">
        <v>0.13876034912983901</v>
      </c>
      <c r="I942" s="17">
        <v>0.13710146352501401</v>
      </c>
      <c r="J942" s="17">
        <v>0.15024632166162999</v>
      </c>
      <c r="K942" s="17">
        <v>0.13746211662614599</v>
      </c>
      <c r="L942" s="17">
        <v>0.14358838450449199</v>
      </c>
      <c r="M942" s="17"/>
      <c r="N942" s="17">
        <v>0.13431076442732801</v>
      </c>
      <c r="O942" s="17">
        <v>0.16273226663194101</v>
      </c>
      <c r="P942" s="17">
        <v>0.14992488159788001</v>
      </c>
      <c r="Q942" s="17">
        <v>0.12613206233069199</v>
      </c>
      <c r="R942" s="17">
        <v>0.135082993967198</v>
      </c>
      <c r="S942" s="17"/>
      <c r="T942" s="17">
        <v>0.1846618723749</v>
      </c>
      <c r="U942" s="17">
        <v>0.13018283784691301</v>
      </c>
    </row>
    <row r="943" spans="2:21" x14ac:dyDescent="0.5">
      <c r="B943" t="s">
        <v>369</v>
      </c>
      <c r="C943" s="17">
        <v>0.123866743569037</v>
      </c>
      <c r="D943" s="17">
        <v>0.128628160738363</v>
      </c>
      <c r="E943" s="17">
        <v>0.120404481780962</v>
      </c>
      <c r="F943" s="17"/>
      <c r="G943" s="17">
        <v>0.15157062470664301</v>
      </c>
      <c r="H943" s="17">
        <v>0.13266812698000799</v>
      </c>
      <c r="I943" s="17">
        <v>0.101897963677838</v>
      </c>
      <c r="J943" s="17">
        <v>0.116161410265382</v>
      </c>
      <c r="K943" s="17">
        <v>0.131181977536035</v>
      </c>
      <c r="L943" s="17">
        <v>0.124119708710273</v>
      </c>
      <c r="M943" s="17"/>
      <c r="N943" s="17">
        <v>0.116257443910074</v>
      </c>
      <c r="O943" s="17">
        <v>0.11433106137513099</v>
      </c>
      <c r="P943" s="17">
        <v>0.119194734354841</v>
      </c>
      <c r="Q943" s="17">
        <v>0.130171799416437</v>
      </c>
      <c r="R943" s="17">
        <v>0.15490249808012399</v>
      </c>
      <c r="S943" s="17"/>
      <c r="T943" s="17">
        <v>0.18321364891272399</v>
      </c>
      <c r="U943" s="17">
        <v>0.10891901928047699</v>
      </c>
    </row>
    <row r="944" spans="2:21" x14ac:dyDescent="0.5">
      <c r="B944" t="s">
        <v>370</v>
      </c>
      <c r="C944" s="17">
        <v>0.115995964131687</v>
      </c>
      <c r="D944" s="17">
        <v>0.15004625729542501</v>
      </c>
      <c r="E944" s="17">
        <v>8.5211089475933297E-2</v>
      </c>
      <c r="F944" s="17"/>
      <c r="G944" s="17">
        <v>0.10978122535614999</v>
      </c>
      <c r="H944" s="17">
        <v>0.20410313325398799</v>
      </c>
      <c r="I944" s="17">
        <v>0.1041602387862</v>
      </c>
      <c r="J944" s="17">
        <v>0.18159398593107001</v>
      </c>
      <c r="K944" s="17">
        <v>9.8701806180592003E-2</v>
      </c>
      <c r="L944" s="17">
        <v>5.0667249380701003E-2</v>
      </c>
      <c r="M944" s="17"/>
      <c r="N944" s="17">
        <v>0.12544585914100601</v>
      </c>
      <c r="O944" s="17">
        <v>0.10138586366789</v>
      </c>
      <c r="P944" s="17">
        <v>8.9978706702718694E-2</v>
      </c>
      <c r="Q944" s="17">
        <v>0.13070939027696599</v>
      </c>
      <c r="R944" s="17">
        <v>0.13513502625417601</v>
      </c>
      <c r="S944" s="17"/>
      <c r="T944" s="17">
        <v>0.156998130405994</v>
      </c>
      <c r="U944" s="17">
        <v>0.105668735219705</v>
      </c>
    </row>
    <row r="945" spans="2:21" x14ac:dyDescent="0.5">
      <c r="B945" t="s">
        <v>371</v>
      </c>
      <c r="C945" s="17">
        <v>3.8148378206363701E-2</v>
      </c>
      <c r="D945" s="17">
        <v>4.7807263849104699E-2</v>
      </c>
      <c r="E945" s="17">
        <v>2.9456825307464199E-2</v>
      </c>
      <c r="F945" s="17"/>
      <c r="G945" s="17">
        <v>9.4926817762703106E-2</v>
      </c>
      <c r="H945" s="17">
        <v>4.6660952061234599E-2</v>
      </c>
      <c r="I945" s="17">
        <v>4.8196526159084402E-2</v>
      </c>
      <c r="J945" s="17">
        <v>3.3370554365357297E-2</v>
      </c>
      <c r="K945" s="17">
        <v>2.0213816751363502E-2</v>
      </c>
      <c r="L945" s="17">
        <v>2.6524900470355901E-2</v>
      </c>
      <c r="M945" s="17"/>
      <c r="N945" s="17">
        <v>3.0124488600304599E-2</v>
      </c>
      <c r="O945" s="17">
        <v>8.3744791296192195E-2</v>
      </c>
      <c r="P945" s="17">
        <v>2.06308423200178E-2</v>
      </c>
      <c r="Q945" s="17">
        <v>2.98947132572428E-2</v>
      </c>
      <c r="R945" s="17">
        <v>2.5548842915089201E-2</v>
      </c>
      <c r="S945" s="17"/>
      <c r="T945" s="17">
        <v>5.3234715259208899E-2</v>
      </c>
      <c r="U945" s="17">
        <v>3.4348577602031E-2</v>
      </c>
    </row>
    <row r="946" spans="2:21" x14ac:dyDescent="0.5">
      <c r="B946" t="s">
        <v>64</v>
      </c>
      <c r="C946" s="17">
        <v>1.7939388095001799E-2</v>
      </c>
      <c r="D946" s="17">
        <v>1.87270104077417E-2</v>
      </c>
      <c r="E946" s="17">
        <v>1.73467076579529E-2</v>
      </c>
      <c r="F946" s="17"/>
      <c r="G946" s="17">
        <v>1.09816862779337E-2</v>
      </c>
      <c r="H946" s="17">
        <v>2.8162906522936099E-2</v>
      </c>
      <c r="I946" s="17">
        <v>6.2383509139222904E-3</v>
      </c>
      <c r="J946" s="17">
        <v>3.0759592307108199E-2</v>
      </c>
      <c r="K946" s="17">
        <v>2.4160464472435701E-2</v>
      </c>
      <c r="L946" s="17">
        <v>9.0526951992233994E-3</v>
      </c>
      <c r="M946" s="17"/>
      <c r="N946" s="17">
        <v>3.8556670656676603E-2</v>
      </c>
      <c r="O946" s="17">
        <v>4.6634591014293103E-3</v>
      </c>
      <c r="P946" s="17">
        <v>1.5830453263338401E-2</v>
      </c>
      <c r="Q946" s="17">
        <v>4.4316329175117103E-3</v>
      </c>
      <c r="R946" s="17">
        <v>2.3399947406923499E-2</v>
      </c>
      <c r="S946" s="17"/>
      <c r="T946" s="17">
        <v>8.3201949138699896E-3</v>
      </c>
      <c r="U946" s="17">
        <v>2.03621773999751E-2</v>
      </c>
    </row>
    <row r="947" spans="2:21" x14ac:dyDescent="0.5">
      <c r="C947" s="17"/>
      <c r="D947" s="17"/>
      <c r="E947" s="17"/>
      <c r="F947" s="17"/>
      <c r="G947" s="17"/>
      <c r="H947" s="17"/>
      <c r="I947" s="17"/>
      <c r="J947" s="17"/>
      <c r="K947" s="17"/>
      <c r="L947" s="17"/>
      <c r="M947" s="17"/>
      <c r="N947" s="17"/>
      <c r="O947" s="17"/>
      <c r="P947" s="17"/>
      <c r="Q947" s="17"/>
      <c r="R947" s="17"/>
      <c r="S947" s="17"/>
      <c r="T947" s="17"/>
      <c r="U947" s="17"/>
    </row>
    <row r="948" spans="2:21" x14ac:dyDescent="0.5">
      <c r="B948" s="6" t="s">
        <v>373</v>
      </c>
      <c r="C948" s="17"/>
      <c r="D948" s="17"/>
      <c r="E948" s="17"/>
      <c r="F948" s="17"/>
      <c r="G948" s="17"/>
      <c r="H948" s="17"/>
      <c r="I948" s="17"/>
      <c r="J948" s="17"/>
      <c r="K948" s="17"/>
      <c r="L948" s="17"/>
      <c r="M948" s="17"/>
      <c r="N948" s="17"/>
      <c r="O948" s="17"/>
      <c r="P948" s="17"/>
      <c r="Q948" s="17"/>
      <c r="R948" s="17"/>
      <c r="S948" s="17"/>
      <c r="T948" s="17"/>
      <c r="U948" s="17"/>
    </row>
    <row r="949" spans="2:21" x14ac:dyDescent="0.5">
      <c r="B949" s="24" t="s">
        <v>46</v>
      </c>
      <c r="C949" s="17"/>
      <c r="D949" s="17"/>
      <c r="E949" s="17"/>
      <c r="F949" s="17"/>
      <c r="G949" s="17"/>
      <c r="H949" s="17"/>
      <c r="I949" s="17"/>
      <c r="J949" s="17"/>
      <c r="K949" s="17"/>
      <c r="L949" s="17"/>
      <c r="M949" s="17"/>
      <c r="N949" s="17"/>
      <c r="O949" s="17"/>
      <c r="P949" s="17"/>
      <c r="Q949" s="17"/>
      <c r="R949" s="17"/>
      <c r="S949" s="17"/>
      <c r="T949" s="17"/>
      <c r="U949" s="17"/>
    </row>
    <row r="950" spans="2:21" x14ac:dyDescent="0.5">
      <c r="B950" t="s">
        <v>142</v>
      </c>
      <c r="C950" s="17">
        <v>0.71616332514826098</v>
      </c>
      <c r="D950" s="17">
        <v>0.71507917684002098</v>
      </c>
      <c r="E950" s="17">
        <v>0.71495085458133101</v>
      </c>
      <c r="F950" s="17"/>
      <c r="G950" s="17">
        <v>0.600207044750945</v>
      </c>
      <c r="H950" s="17">
        <v>0.66555762337387103</v>
      </c>
      <c r="I950" s="17">
        <v>0.65253334657741202</v>
      </c>
      <c r="J950" s="17">
        <v>0.75696176376422497</v>
      </c>
      <c r="K950" s="17">
        <v>0.77464635597842102</v>
      </c>
      <c r="L950" s="17">
        <v>0.74319004434888702</v>
      </c>
      <c r="M950" s="17"/>
      <c r="N950" s="17">
        <v>0.71801899068375497</v>
      </c>
      <c r="O950" s="17">
        <v>0.64142009439633796</v>
      </c>
      <c r="P950" s="17">
        <v>0.70131921121097995</v>
      </c>
      <c r="Q950" s="17">
        <v>0.75399487534186005</v>
      </c>
      <c r="R950" s="17">
        <v>0.79256762847465501</v>
      </c>
      <c r="S950" s="17"/>
      <c r="T950" s="17">
        <v>0.71577488210086004</v>
      </c>
      <c r="U950" s="17">
        <v>0.71626116242453897</v>
      </c>
    </row>
    <row r="951" spans="2:21" x14ac:dyDescent="0.5">
      <c r="B951" t="s">
        <v>364</v>
      </c>
      <c r="C951" s="17">
        <v>0.65436358222546198</v>
      </c>
      <c r="D951" s="17">
        <v>0.68619061869496101</v>
      </c>
      <c r="E951" s="17">
        <v>0.62203489132388601</v>
      </c>
      <c r="F951" s="17"/>
      <c r="G951" s="17">
        <v>0.61590908396878796</v>
      </c>
      <c r="H951" s="17">
        <v>0.63673935842707996</v>
      </c>
      <c r="I951" s="17">
        <v>0.72004152063540505</v>
      </c>
      <c r="J951" s="17">
        <v>0.65753398603156199</v>
      </c>
      <c r="K951" s="17">
        <v>0.65911100270697698</v>
      </c>
      <c r="L951" s="17">
        <v>0.63328373559116602</v>
      </c>
      <c r="M951" s="17"/>
      <c r="N951" s="17">
        <v>0.66314156837165705</v>
      </c>
      <c r="O951" s="17">
        <v>0.62694221389855798</v>
      </c>
      <c r="P951" s="17">
        <v>0.65850695390521397</v>
      </c>
      <c r="Q951" s="17">
        <v>0.62052446637943903</v>
      </c>
      <c r="R951" s="17">
        <v>0.74615484232701101</v>
      </c>
      <c r="S951" s="17"/>
      <c r="T951" s="17">
        <v>0.75303173623664399</v>
      </c>
      <c r="U951" s="17">
        <v>0.62951200228748305</v>
      </c>
    </row>
    <row r="952" spans="2:21" x14ac:dyDescent="0.5">
      <c r="B952" t="s">
        <v>366</v>
      </c>
      <c r="C952" s="17">
        <v>0.62318264224067599</v>
      </c>
      <c r="D952" s="17">
        <v>0.60394524754937495</v>
      </c>
      <c r="E952" s="17">
        <v>0.64023678781677795</v>
      </c>
      <c r="F952" s="17"/>
      <c r="G952" s="17">
        <v>0.49857599238127198</v>
      </c>
      <c r="H952" s="17">
        <v>0.59294710073467705</v>
      </c>
      <c r="I952" s="17">
        <v>0.58294770522772899</v>
      </c>
      <c r="J952" s="17">
        <v>0.68663150201534795</v>
      </c>
      <c r="K952" s="17">
        <v>0.68806729918246701</v>
      </c>
      <c r="L952" s="17">
        <v>0.61156057628899696</v>
      </c>
      <c r="M952" s="17"/>
      <c r="N952" s="17">
        <v>0.635581764250571</v>
      </c>
      <c r="O952" s="17">
        <v>0.483293921220875</v>
      </c>
      <c r="P952" s="17">
        <v>0.65149610557049997</v>
      </c>
      <c r="Q952" s="17">
        <v>0.68503712541059003</v>
      </c>
      <c r="R952" s="17">
        <v>0.66085755296916904</v>
      </c>
      <c r="S952" s="17"/>
      <c r="T952" s="17">
        <v>0.65563977023904196</v>
      </c>
      <c r="U952" s="17">
        <v>0.61500765488946696</v>
      </c>
    </row>
    <row r="953" spans="2:21" x14ac:dyDescent="0.5">
      <c r="B953" t="s">
        <v>369</v>
      </c>
      <c r="C953" s="17">
        <v>0.552641764117483</v>
      </c>
      <c r="D953" s="17">
        <v>0.58448822795450295</v>
      </c>
      <c r="E953" s="17">
        <v>0.52358057318168805</v>
      </c>
      <c r="F953" s="17"/>
      <c r="G953" s="17">
        <v>0.53736416308135604</v>
      </c>
      <c r="H953" s="17">
        <v>0.53165712533797505</v>
      </c>
      <c r="I953" s="17">
        <v>0.59645772797611396</v>
      </c>
      <c r="J953" s="17">
        <v>0.57429875219579696</v>
      </c>
      <c r="K953" s="17">
        <v>0.583208397781244</v>
      </c>
      <c r="L953" s="17">
        <v>0.509116827893068</v>
      </c>
      <c r="M953" s="17"/>
      <c r="N953" s="17">
        <v>0.579582893423227</v>
      </c>
      <c r="O953" s="17">
        <v>0.49144877828717398</v>
      </c>
      <c r="P953" s="17">
        <v>0.57085842023785704</v>
      </c>
      <c r="Q953" s="17">
        <v>0.51811835633884296</v>
      </c>
      <c r="R953" s="17">
        <v>0.63603006705340004</v>
      </c>
      <c r="S953" s="17"/>
      <c r="T953" s="17">
        <v>0.62471632756095097</v>
      </c>
      <c r="U953" s="17">
        <v>0.53448832045715799</v>
      </c>
    </row>
    <row r="954" spans="2:21" x14ac:dyDescent="0.5">
      <c r="B954" t="s">
        <v>365</v>
      </c>
      <c r="C954" s="17">
        <v>0.51759374372803402</v>
      </c>
      <c r="D954" s="17">
        <v>0.58923901272037205</v>
      </c>
      <c r="E954" s="17">
        <v>0.44713322429233798</v>
      </c>
      <c r="F954" s="17"/>
      <c r="G954" s="17">
        <v>0.65668135998645605</v>
      </c>
      <c r="H954" s="17">
        <v>0.54195333167636595</v>
      </c>
      <c r="I954" s="17">
        <v>0.52939571680215303</v>
      </c>
      <c r="J954" s="17">
        <v>0.52493882743662801</v>
      </c>
      <c r="K954" s="17">
        <v>0.53092219416284503</v>
      </c>
      <c r="L954" s="17">
        <v>0.44546709648149002</v>
      </c>
      <c r="M954" s="17"/>
      <c r="N954" s="17">
        <v>0.50890187399589604</v>
      </c>
      <c r="O954" s="17">
        <v>0.56763632186054602</v>
      </c>
      <c r="P954" s="17">
        <v>0.52206237041259096</v>
      </c>
      <c r="Q954" s="17">
        <v>0.461883907549343</v>
      </c>
      <c r="R954" s="17">
        <v>0.55923881034419698</v>
      </c>
      <c r="S954" s="17"/>
      <c r="T954" s="17">
        <v>0.60363509115953695</v>
      </c>
      <c r="U954" s="17">
        <v>0.49592248165675801</v>
      </c>
    </row>
    <row r="955" spans="2:21" x14ac:dyDescent="0.5">
      <c r="B955" t="s">
        <v>368</v>
      </c>
      <c r="C955" s="17">
        <v>0.42332250624587803</v>
      </c>
      <c r="D955" s="17">
        <v>0.42653524918833802</v>
      </c>
      <c r="E955" s="17">
        <v>0.41780237332221798</v>
      </c>
      <c r="F955" s="17"/>
      <c r="G955" s="17">
        <v>0.37866612274654499</v>
      </c>
      <c r="H955" s="17">
        <v>0.338099283039697</v>
      </c>
      <c r="I955" s="17">
        <v>0.38575814653847801</v>
      </c>
      <c r="J955" s="17">
        <v>0.473463830372292</v>
      </c>
      <c r="K955" s="17">
        <v>0.50996490349443901</v>
      </c>
      <c r="L955" s="17">
        <v>0.40664384466978498</v>
      </c>
      <c r="M955" s="17"/>
      <c r="N955" s="17">
        <v>0.397943851482637</v>
      </c>
      <c r="O955" s="17">
        <v>0.39922631964198901</v>
      </c>
      <c r="P955" s="17">
        <v>0.44056127553341001</v>
      </c>
      <c r="Q955" s="17">
        <v>0.43832378516225101</v>
      </c>
      <c r="R955" s="17">
        <v>0.46593778693768501</v>
      </c>
      <c r="S955" s="17"/>
      <c r="T955" s="17">
        <v>0.46499112490429201</v>
      </c>
      <c r="U955" s="17">
        <v>0.41282741775585402</v>
      </c>
    </row>
    <row r="956" spans="2:21" x14ac:dyDescent="0.5">
      <c r="B956" t="s">
        <v>371</v>
      </c>
      <c r="C956" s="17">
        <v>0.40887530836819003</v>
      </c>
      <c r="D956" s="17">
        <v>0.45088143634028799</v>
      </c>
      <c r="E956" s="17">
        <v>0.36515088566660903</v>
      </c>
      <c r="F956" s="17"/>
      <c r="G956" s="17">
        <v>0.37454118188994501</v>
      </c>
      <c r="H956" s="17">
        <v>0.37774845211915198</v>
      </c>
      <c r="I956" s="17">
        <v>0.41643603357173398</v>
      </c>
      <c r="J956" s="17">
        <v>0.43034799308296601</v>
      </c>
      <c r="K956" s="17">
        <v>0.45354301593194801</v>
      </c>
      <c r="L956" s="17">
        <v>0.38636531697142401</v>
      </c>
      <c r="M956" s="17"/>
      <c r="N956" s="17">
        <v>0.39701609942668797</v>
      </c>
      <c r="O956" s="17">
        <v>0.41900961850072499</v>
      </c>
      <c r="P956" s="17">
        <v>0.38402821953171801</v>
      </c>
      <c r="Q956" s="17">
        <v>0.42606578033256798</v>
      </c>
      <c r="R956" s="17">
        <v>0.428785357178811</v>
      </c>
      <c r="S956" s="17"/>
      <c r="T956" s="17">
        <v>0.46273408845104003</v>
      </c>
      <c r="U956" s="17">
        <v>0.39530987996826999</v>
      </c>
    </row>
    <row r="957" spans="2:21" x14ac:dyDescent="0.5">
      <c r="B957" t="s">
        <v>370</v>
      </c>
      <c r="C957" s="17">
        <v>0.36819470700335799</v>
      </c>
      <c r="D957" s="17">
        <v>0.41433054514437301</v>
      </c>
      <c r="E957" s="17">
        <v>0.32416442327102901</v>
      </c>
      <c r="F957" s="17"/>
      <c r="G957" s="17">
        <v>0.37619075053118001</v>
      </c>
      <c r="H957" s="17">
        <v>0.41143429912555601</v>
      </c>
      <c r="I957" s="17">
        <v>0.40264195468747599</v>
      </c>
      <c r="J957" s="17">
        <v>0.38369656634363603</v>
      </c>
      <c r="K957" s="17">
        <v>0.44908691963598502</v>
      </c>
      <c r="L957" s="17">
        <v>0.26638614902238</v>
      </c>
      <c r="M957" s="17"/>
      <c r="N957" s="17">
        <v>0.37564445053637102</v>
      </c>
      <c r="O957" s="17">
        <v>0.36722181907164902</v>
      </c>
      <c r="P957" s="17">
        <v>0.34063500965620003</v>
      </c>
      <c r="Q957" s="17">
        <v>0.35258734720428803</v>
      </c>
      <c r="R957" s="17">
        <v>0.43492075923034701</v>
      </c>
      <c r="S957" s="17"/>
      <c r="T957" s="17">
        <v>0.44104257910696598</v>
      </c>
      <c r="U957" s="17">
        <v>0.34984648984010502</v>
      </c>
    </row>
    <row r="958" spans="2:21" x14ac:dyDescent="0.5">
      <c r="B958" t="s">
        <v>367</v>
      </c>
      <c r="C958" s="17">
        <v>9.2106763261035701E-2</v>
      </c>
      <c r="D958" s="17">
        <v>7.9750048391561204E-2</v>
      </c>
      <c r="E958" s="17">
        <v>0.104328847971596</v>
      </c>
      <c r="F958" s="17"/>
      <c r="G958" s="17">
        <v>0.112165970514013</v>
      </c>
      <c r="H958" s="17">
        <v>5.8965531546679897E-2</v>
      </c>
      <c r="I958" s="17">
        <v>8.6596952007012895E-2</v>
      </c>
      <c r="J958" s="17">
        <v>8.3744223615376506E-2</v>
      </c>
      <c r="K958" s="17">
        <v>8.8527387343555405E-2</v>
      </c>
      <c r="L958" s="17">
        <v>0.111988075951449</v>
      </c>
      <c r="M958" s="17"/>
      <c r="N958" s="17">
        <v>7.3109157668261607E-2</v>
      </c>
      <c r="O958" s="17">
        <v>0.118463615479681</v>
      </c>
      <c r="P958" s="17">
        <v>8.7808065477990901E-2</v>
      </c>
      <c r="Q958" s="17">
        <v>9.9321500812944399E-2</v>
      </c>
      <c r="R958" s="17">
        <v>8.4202274858091605E-2</v>
      </c>
      <c r="S958" s="17"/>
      <c r="T958" s="17">
        <v>7.2206211263490805E-2</v>
      </c>
      <c r="U958" s="17">
        <v>9.7119121744207795E-2</v>
      </c>
    </row>
    <row r="959" spans="2:21" x14ac:dyDescent="0.5">
      <c r="B959" t="s">
        <v>64</v>
      </c>
      <c r="C959" s="17">
        <v>6.34403664507291E-3</v>
      </c>
      <c r="D959" s="17">
        <v>5.5046642440561098E-3</v>
      </c>
      <c r="E959" s="17">
        <v>7.1749476451053998E-3</v>
      </c>
      <c r="F959" s="17"/>
      <c r="G959" s="17">
        <v>1.1892729729521901E-2</v>
      </c>
      <c r="H959" s="17">
        <v>5.3034956296278898E-3</v>
      </c>
      <c r="I959" s="17">
        <v>0</v>
      </c>
      <c r="J959" s="17">
        <v>7.9104435281525092E-3</v>
      </c>
      <c r="K959" s="17">
        <v>4.1981367620582497E-3</v>
      </c>
      <c r="L959" s="17">
        <v>8.8555656202800107E-3</v>
      </c>
      <c r="M959" s="17"/>
      <c r="N959" s="17">
        <v>1.17471320000087E-2</v>
      </c>
      <c r="O959" s="17">
        <v>0</v>
      </c>
      <c r="P959" s="17">
        <v>0</v>
      </c>
      <c r="Q959" s="17">
        <v>1.0687577493500499E-2</v>
      </c>
      <c r="R959" s="17">
        <v>6.7546913486004802E-3</v>
      </c>
      <c r="S959" s="17"/>
      <c r="T959" s="17">
        <v>3.3049435041735799E-3</v>
      </c>
      <c r="U959" s="17">
        <v>7.1094940197133898E-3</v>
      </c>
    </row>
    <row r="960" spans="2:21" x14ac:dyDescent="0.5">
      <c r="C960" s="17"/>
      <c r="D960" s="17"/>
      <c r="E960" s="17"/>
      <c r="F960" s="17"/>
      <c r="G960" s="17"/>
      <c r="H960" s="17"/>
      <c r="I960" s="17"/>
      <c r="J960" s="17"/>
      <c r="K960" s="17"/>
      <c r="L960" s="17"/>
      <c r="M960" s="17"/>
      <c r="N960" s="17"/>
      <c r="O960" s="17"/>
      <c r="P960" s="17"/>
      <c r="Q960" s="17"/>
      <c r="R960" s="17"/>
      <c r="S960" s="17"/>
      <c r="T960" s="17"/>
      <c r="U960" s="17"/>
    </row>
    <row r="961" spans="2:21" x14ac:dyDescent="0.5">
      <c r="B961" s="6" t="s">
        <v>381</v>
      </c>
      <c r="C961" s="17"/>
      <c r="D961" s="17"/>
      <c r="E961" s="17"/>
      <c r="F961" s="17"/>
      <c r="G961" s="17"/>
      <c r="H961" s="17"/>
      <c r="I961" s="17"/>
      <c r="J961" s="17"/>
      <c r="K961" s="17"/>
      <c r="L961" s="17"/>
      <c r="M961" s="17"/>
      <c r="N961" s="17"/>
      <c r="O961" s="17"/>
      <c r="P961" s="17"/>
      <c r="Q961" s="17"/>
      <c r="R961" s="17"/>
      <c r="S961" s="17"/>
      <c r="T961" s="17"/>
      <c r="U961" s="17"/>
    </row>
    <row r="962" spans="2:21" x14ac:dyDescent="0.5">
      <c r="B962" s="24" t="s">
        <v>46</v>
      </c>
      <c r="C962" s="17"/>
      <c r="D962" s="17"/>
      <c r="E962" s="17"/>
      <c r="F962" s="17"/>
      <c r="G962" s="17"/>
      <c r="H962" s="17"/>
      <c r="I962" s="17"/>
      <c r="J962" s="17"/>
      <c r="K962" s="17"/>
      <c r="L962" s="17"/>
      <c r="M962" s="17"/>
      <c r="N962" s="17"/>
      <c r="O962" s="17"/>
      <c r="P962" s="17"/>
      <c r="Q962" s="17"/>
      <c r="R962" s="17"/>
      <c r="S962" s="17"/>
      <c r="T962" s="17"/>
      <c r="U962" s="17"/>
    </row>
    <row r="963" spans="2:21" x14ac:dyDescent="0.5">
      <c r="B963" t="s">
        <v>374</v>
      </c>
      <c r="C963" s="17">
        <v>0.12974917606494299</v>
      </c>
      <c r="D963" s="17">
        <v>0.14274453884943</v>
      </c>
      <c r="E963" s="17">
        <v>0.116796534223349</v>
      </c>
      <c r="F963" s="17"/>
      <c r="G963" s="17">
        <v>0.20096777323164</v>
      </c>
      <c r="H963" s="17">
        <v>0.128669712014646</v>
      </c>
      <c r="I963" s="17">
        <v>0.17618769356571501</v>
      </c>
      <c r="J963" s="17">
        <v>0.13841178037249299</v>
      </c>
      <c r="K963" s="17">
        <v>0.13650822447597999</v>
      </c>
      <c r="L963" s="17">
        <v>7.3898635478303401E-2</v>
      </c>
      <c r="M963" s="17"/>
      <c r="N963" s="17">
        <v>0.12209368787772699</v>
      </c>
      <c r="O963" s="17">
        <v>0.14660205060337</v>
      </c>
      <c r="P963" s="17">
        <v>9.9059290161891106E-2</v>
      </c>
      <c r="Q963" s="17">
        <v>0.111265216484215</v>
      </c>
      <c r="R963" s="17">
        <v>0.213556459536067</v>
      </c>
      <c r="S963" s="17"/>
      <c r="T963" s="17">
        <v>0.179148999629275</v>
      </c>
      <c r="U963" s="17">
        <v>0.11730682648889</v>
      </c>
    </row>
    <row r="964" spans="2:21" x14ac:dyDescent="0.5">
      <c r="B964" t="s">
        <v>375</v>
      </c>
      <c r="C964" s="17">
        <v>0.46136902618993902</v>
      </c>
      <c r="D964" s="17">
        <v>0.47458445890093998</v>
      </c>
      <c r="E964" s="17">
        <v>0.44870911012070602</v>
      </c>
      <c r="F964" s="17"/>
      <c r="G964" s="17">
        <v>0.41806939813524202</v>
      </c>
      <c r="H964" s="17">
        <v>0.46894976778766001</v>
      </c>
      <c r="I964" s="17">
        <v>0.50504525882594498</v>
      </c>
      <c r="J964" s="17">
        <v>0.52094877451837196</v>
      </c>
      <c r="K964" s="17">
        <v>0.39655511783435599</v>
      </c>
      <c r="L964" s="17">
        <v>0.44749264084194001</v>
      </c>
      <c r="M964" s="17"/>
      <c r="N964" s="17">
        <v>0.44312180886073999</v>
      </c>
      <c r="O964" s="17">
        <v>0.48603872841286599</v>
      </c>
      <c r="P964" s="17">
        <v>0.50951140268786199</v>
      </c>
      <c r="Q964" s="17">
        <v>0.42640874642861198</v>
      </c>
      <c r="R964" s="17">
        <v>0.44848406049158401</v>
      </c>
      <c r="S964" s="17"/>
      <c r="T964" s="17">
        <v>0.49701499400682903</v>
      </c>
      <c r="U964" s="17">
        <v>0.45239086471985002</v>
      </c>
    </row>
    <row r="965" spans="2:21" x14ac:dyDescent="0.5">
      <c r="B965" t="s">
        <v>376</v>
      </c>
      <c r="C965" s="17">
        <v>0.27729381703745498</v>
      </c>
      <c r="D965" s="17">
        <v>0.262838183562489</v>
      </c>
      <c r="E965" s="17">
        <v>0.29093517871588498</v>
      </c>
      <c r="F965" s="17"/>
      <c r="G965" s="17">
        <v>0.25002148320012901</v>
      </c>
      <c r="H965" s="17">
        <v>0.29518900079566801</v>
      </c>
      <c r="I965" s="17">
        <v>0.217047351758996</v>
      </c>
      <c r="J965" s="17">
        <v>0.20530645422858099</v>
      </c>
      <c r="K965" s="17">
        <v>0.32744701142513299</v>
      </c>
      <c r="L965" s="17">
        <v>0.32727674790911798</v>
      </c>
      <c r="M965" s="17"/>
      <c r="N965" s="17">
        <v>0.27869308156325101</v>
      </c>
      <c r="O965" s="17">
        <v>0.28352305782242099</v>
      </c>
      <c r="P965" s="17">
        <v>0.26769883907817599</v>
      </c>
      <c r="Q965" s="17">
        <v>0.29912735520266298</v>
      </c>
      <c r="R965" s="17">
        <v>0.233840435838191</v>
      </c>
      <c r="S965" s="17"/>
      <c r="T965" s="17">
        <v>0.22431393605285899</v>
      </c>
      <c r="U965" s="17">
        <v>0.290637876836568</v>
      </c>
    </row>
    <row r="966" spans="2:21" x14ac:dyDescent="0.5">
      <c r="B966" t="s">
        <v>377</v>
      </c>
      <c r="C966" s="17">
        <v>7.9211312108972198E-2</v>
      </c>
      <c r="D966" s="17">
        <v>8.0055977299638204E-2</v>
      </c>
      <c r="E966" s="17">
        <v>7.9045106334098905E-2</v>
      </c>
      <c r="F966" s="17"/>
      <c r="G966" s="17">
        <v>8.2556641021895097E-2</v>
      </c>
      <c r="H966" s="17">
        <v>4.9383698804490103E-2</v>
      </c>
      <c r="I966" s="17">
        <v>4.7861996378912898E-2</v>
      </c>
      <c r="J966" s="17">
        <v>7.4853165241119707E-2</v>
      </c>
      <c r="K966" s="17">
        <v>0.109715611904625</v>
      </c>
      <c r="L966" s="17">
        <v>9.2327329119231097E-2</v>
      </c>
      <c r="M966" s="17"/>
      <c r="N966" s="17">
        <v>0.12629142513115801</v>
      </c>
      <c r="O966" s="17">
        <v>3.9573007887090998E-2</v>
      </c>
      <c r="P966" s="17">
        <v>5.0772121791192802E-2</v>
      </c>
      <c r="Q966" s="17">
        <v>8.8789695483276504E-2</v>
      </c>
      <c r="R966" s="17">
        <v>6.5740279447621799E-2</v>
      </c>
      <c r="S966" s="17"/>
      <c r="T966" s="17">
        <v>7.3867107485515601E-2</v>
      </c>
      <c r="U966" s="17">
        <v>8.0557358660017397E-2</v>
      </c>
    </row>
    <row r="967" spans="2:21" x14ac:dyDescent="0.5">
      <c r="B967" t="s">
        <v>378</v>
      </c>
      <c r="C967" s="17">
        <v>1.6942193005590599E-2</v>
      </c>
      <c r="D967" s="17">
        <v>1.3867258279685501E-2</v>
      </c>
      <c r="E967" s="17">
        <v>1.9936833757417199E-2</v>
      </c>
      <c r="F967" s="17"/>
      <c r="G967" s="17">
        <v>8.8860599459592796E-3</v>
      </c>
      <c r="H967" s="17">
        <v>1.1266597829161401E-2</v>
      </c>
      <c r="I967" s="17">
        <v>2.5224743808701901E-2</v>
      </c>
      <c r="J967" s="17">
        <v>2.3226439392686302E-2</v>
      </c>
      <c r="K967" s="17">
        <v>0</v>
      </c>
      <c r="L967" s="17">
        <v>2.3810930995857099E-2</v>
      </c>
      <c r="M967" s="17"/>
      <c r="N967" s="17">
        <v>7.8295546043793893E-3</v>
      </c>
      <c r="O967" s="17">
        <v>1.3477871411809001E-2</v>
      </c>
      <c r="P967" s="17">
        <v>1.8338775142761998E-2</v>
      </c>
      <c r="Q967" s="17">
        <v>3.0602619683969601E-2</v>
      </c>
      <c r="R967" s="17">
        <v>1.4120451941550099E-2</v>
      </c>
      <c r="S967" s="17"/>
      <c r="T967" s="17">
        <v>1.07532839842576E-2</v>
      </c>
      <c r="U967" s="17">
        <v>1.85009955271732E-2</v>
      </c>
    </row>
    <row r="968" spans="2:21" x14ac:dyDescent="0.5">
      <c r="B968" t="s">
        <v>76</v>
      </c>
      <c r="C968" s="17">
        <v>3.54344755930995E-2</v>
      </c>
      <c r="D968" s="17">
        <v>2.5909583107816998E-2</v>
      </c>
      <c r="E968" s="17">
        <v>4.4577236848543998E-2</v>
      </c>
      <c r="F968" s="17"/>
      <c r="G968" s="17">
        <v>3.9498644465134798E-2</v>
      </c>
      <c r="H968" s="17">
        <v>4.6541222768374697E-2</v>
      </c>
      <c r="I968" s="17">
        <v>2.8632955661730301E-2</v>
      </c>
      <c r="J968" s="17">
        <v>3.7253386246748697E-2</v>
      </c>
      <c r="K968" s="17">
        <v>2.97740343599056E-2</v>
      </c>
      <c r="L968" s="17">
        <v>3.5193715655550399E-2</v>
      </c>
      <c r="M968" s="17"/>
      <c r="N968" s="17">
        <v>2.1970441962743802E-2</v>
      </c>
      <c r="O968" s="17">
        <v>3.0785283862442999E-2</v>
      </c>
      <c r="P968" s="17">
        <v>5.4619571138116697E-2</v>
      </c>
      <c r="Q968" s="17">
        <v>4.3806366717263699E-2</v>
      </c>
      <c r="R968" s="17">
        <v>2.4258312744985699E-2</v>
      </c>
      <c r="S968" s="17"/>
      <c r="T968" s="17">
        <v>1.4901678841264299E-2</v>
      </c>
      <c r="U968" s="17">
        <v>4.0606077767501803E-2</v>
      </c>
    </row>
    <row r="969" spans="2:21" x14ac:dyDescent="0.5">
      <c r="B969" t="s">
        <v>379</v>
      </c>
      <c r="C969" s="17">
        <v>0.59111820225488199</v>
      </c>
      <c r="D969" s="17">
        <v>0.61732899775036998</v>
      </c>
      <c r="E969" s="17">
        <v>0.56550564434405504</v>
      </c>
      <c r="F969" s="17"/>
      <c r="G969" s="17">
        <v>0.61903717136688197</v>
      </c>
      <c r="H969" s="17">
        <v>0.59761947980230601</v>
      </c>
      <c r="I969" s="17">
        <v>0.68123295239165904</v>
      </c>
      <c r="J969" s="17">
        <v>0.65936055489086398</v>
      </c>
      <c r="K969" s="17">
        <v>0.53306334231033603</v>
      </c>
      <c r="L969" s="17">
        <v>0.52139127632024396</v>
      </c>
      <c r="M969" s="17"/>
      <c r="N969" s="17">
        <v>0.56521549673846805</v>
      </c>
      <c r="O969" s="17">
        <v>0.63264077901623605</v>
      </c>
      <c r="P969" s="17">
        <v>0.60857069284975296</v>
      </c>
      <c r="Q969" s="17">
        <v>0.53767396291282699</v>
      </c>
      <c r="R969" s="17">
        <v>0.66204052002765101</v>
      </c>
      <c r="S969" s="17"/>
      <c r="T969" s="17">
        <v>0.67616399363610302</v>
      </c>
      <c r="U969" s="17">
        <v>0.56969769120873903</v>
      </c>
    </row>
    <row r="970" spans="2:21" x14ac:dyDescent="0.5">
      <c r="B970" t="s">
        <v>380</v>
      </c>
      <c r="C970" s="17">
        <v>9.6153505114562804E-2</v>
      </c>
      <c r="D970" s="17">
        <v>9.3923235579323694E-2</v>
      </c>
      <c r="E970" s="17">
        <v>9.8981940091516105E-2</v>
      </c>
      <c r="F970" s="17"/>
      <c r="G970" s="17">
        <v>9.1442700967854298E-2</v>
      </c>
      <c r="H970" s="17">
        <v>6.0650296633651499E-2</v>
      </c>
      <c r="I970" s="17">
        <v>7.3086740187614796E-2</v>
      </c>
      <c r="J970" s="17">
        <v>9.8079604633805995E-2</v>
      </c>
      <c r="K970" s="17">
        <v>0.109715611904625</v>
      </c>
      <c r="L970" s="17">
        <v>0.116138260115088</v>
      </c>
      <c r="M970" s="17"/>
      <c r="N970" s="17">
        <v>0.13412097973553699</v>
      </c>
      <c r="O970" s="17">
        <v>5.3050879298900101E-2</v>
      </c>
      <c r="P970" s="17">
        <v>6.9110896933954793E-2</v>
      </c>
      <c r="Q970" s="17">
        <v>0.11939231516724599</v>
      </c>
      <c r="R970" s="17">
        <v>7.9860731389171893E-2</v>
      </c>
      <c r="S970" s="17"/>
      <c r="T970" s="17">
        <v>8.4620391469773196E-2</v>
      </c>
      <c r="U970" s="17">
        <v>9.9058354187190598E-2</v>
      </c>
    </row>
    <row r="971" spans="2:21" x14ac:dyDescent="0.5">
      <c r="B971" t="s">
        <v>88</v>
      </c>
      <c r="C971" s="17">
        <v>0.49496469714031999</v>
      </c>
      <c r="D971" s="17">
        <v>0.52340576217104595</v>
      </c>
      <c r="E971" s="17">
        <v>0.46652370425253897</v>
      </c>
      <c r="F971" s="17"/>
      <c r="G971" s="17">
        <v>0.52759447039902696</v>
      </c>
      <c r="H971" s="17">
        <v>0.53696918316865405</v>
      </c>
      <c r="I971" s="17">
        <v>0.60814621220404397</v>
      </c>
      <c r="J971" s="17">
        <v>0.56128095025705804</v>
      </c>
      <c r="K971" s="17">
        <v>0.423347730405712</v>
      </c>
      <c r="L971" s="17">
        <v>0.40525301620515602</v>
      </c>
      <c r="M971" s="17"/>
      <c r="N971" s="17">
        <v>0.43109451700293</v>
      </c>
      <c r="O971" s="17">
        <v>0.57958989971733599</v>
      </c>
      <c r="P971" s="17">
        <v>0.53945979591579796</v>
      </c>
      <c r="Q971" s="17">
        <v>0.41828164774558102</v>
      </c>
      <c r="R971" s="17">
        <v>0.58217978863847897</v>
      </c>
      <c r="S971" s="17"/>
      <c r="T971" s="17">
        <v>0.59154360216632995</v>
      </c>
      <c r="U971" s="17">
        <v>0.47063933702154898</v>
      </c>
    </row>
    <row r="972" spans="2:21" x14ac:dyDescent="0.5">
      <c r="C972" s="17"/>
      <c r="D972" s="17"/>
      <c r="E972" s="17"/>
      <c r="F972" s="17"/>
      <c r="G972" s="17"/>
      <c r="H972" s="17"/>
      <c r="I972" s="17"/>
      <c r="J972" s="17"/>
      <c r="K972" s="17"/>
      <c r="L972" s="17"/>
      <c r="M972" s="17"/>
      <c r="N972" s="17"/>
      <c r="O972" s="17"/>
      <c r="P972" s="17"/>
      <c r="Q972" s="17"/>
      <c r="R972" s="17"/>
      <c r="S972" s="17"/>
      <c r="T972" s="17"/>
      <c r="U972" s="17"/>
    </row>
    <row r="973" spans="2:21" x14ac:dyDescent="0.5">
      <c r="B973" s="6" t="s">
        <v>382</v>
      </c>
      <c r="C973" s="17"/>
      <c r="D973" s="17"/>
      <c r="E973" s="17"/>
      <c r="F973" s="17"/>
      <c r="G973" s="17"/>
      <c r="H973" s="17"/>
      <c r="I973" s="17"/>
      <c r="J973" s="17"/>
      <c r="K973" s="17"/>
      <c r="L973" s="17"/>
      <c r="M973" s="17"/>
      <c r="N973" s="17"/>
      <c r="O973" s="17"/>
      <c r="P973" s="17"/>
      <c r="Q973" s="17"/>
      <c r="R973" s="17"/>
      <c r="S973" s="17"/>
      <c r="T973" s="17"/>
      <c r="U973" s="17"/>
    </row>
    <row r="974" spans="2:21" x14ac:dyDescent="0.5">
      <c r="B974" s="24" t="s">
        <v>46</v>
      </c>
      <c r="C974" s="17"/>
      <c r="D974" s="17"/>
      <c r="E974" s="17"/>
      <c r="F974" s="17"/>
      <c r="G974" s="17"/>
      <c r="H974" s="17"/>
      <c r="I974" s="17"/>
      <c r="J974" s="17"/>
      <c r="K974" s="17"/>
      <c r="L974" s="17"/>
      <c r="M974" s="17"/>
      <c r="N974" s="17"/>
      <c r="O974" s="17"/>
      <c r="P974" s="17"/>
      <c r="Q974" s="17"/>
      <c r="R974" s="17"/>
      <c r="S974" s="17"/>
      <c r="T974" s="17"/>
      <c r="U974" s="17"/>
    </row>
    <row r="975" spans="2:21" x14ac:dyDescent="0.5">
      <c r="B975" t="s">
        <v>81</v>
      </c>
      <c r="C975" s="17">
        <v>0.122932594055894</v>
      </c>
      <c r="D975" s="17">
        <v>0.13844215303635701</v>
      </c>
      <c r="E975" s="17">
        <v>0.10758647823055</v>
      </c>
      <c r="F975" s="17"/>
      <c r="G975" s="17">
        <v>9.8275709581188295E-2</v>
      </c>
      <c r="H975" s="17">
        <v>8.68204119154104E-2</v>
      </c>
      <c r="I975" s="17">
        <v>0.14395455698364701</v>
      </c>
      <c r="J975" s="17">
        <v>0.16499985532701</v>
      </c>
      <c r="K975" s="17">
        <v>0.18309842925554201</v>
      </c>
      <c r="L975" s="17">
        <v>6.8777261892398994E-2</v>
      </c>
      <c r="M975" s="17"/>
      <c r="N975" s="17">
        <v>0.10822446090124101</v>
      </c>
      <c r="O975" s="17">
        <v>0.127038962108735</v>
      </c>
      <c r="P975" s="17">
        <v>0.10859470679413601</v>
      </c>
      <c r="Q975" s="17">
        <v>0.13223091512038501</v>
      </c>
      <c r="R975" s="17">
        <v>0.15827090782182099</v>
      </c>
      <c r="S975" s="17"/>
      <c r="T975" s="17">
        <v>0.15747826135851201</v>
      </c>
      <c r="U975" s="17">
        <v>0.11423156563304</v>
      </c>
    </row>
    <row r="976" spans="2:21" x14ac:dyDescent="0.5">
      <c r="B976" t="s">
        <v>82</v>
      </c>
      <c r="C976" s="17">
        <v>0.51595692968079798</v>
      </c>
      <c r="D976" s="17">
        <v>0.50839801415161101</v>
      </c>
      <c r="E976" s="17">
        <v>0.52107650998797195</v>
      </c>
      <c r="F976" s="17"/>
      <c r="G976" s="17">
        <v>0.40273529924919099</v>
      </c>
      <c r="H976" s="17">
        <v>0.502063634129155</v>
      </c>
      <c r="I976" s="17">
        <v>0.52066386970354095</v>
      </c>
      <c r="J976" s="17">
        <v>0.54299221227456995</v>
      </c>
      <c r="K976" s="17">
        <v>0.48759171581051602</v>
      </c>
      <c r="L976" s="17">
        <v>0.55281036400997796</v>
      </c>
      <c r="M976" s="17"/>
      <c r="N976" s="17">
        <v>0.50314205634421005</v>
      </c>
      <c r="O976" s="17">
        <v>0.54817240455485605</v>
      </c>
      <c r="P976" s="17">
        <v>0.49759707770247502</v>
      </c>
      <c r="Q976" s="17">
        <v>0.52420071559261106</v>
      </c>
      <c r="R976" s="17">
        <v>0.505737802551951</v>
      </c>
      <c r="S976" s="17"/>
      <c r="T976" s="17">
        <v>0.53667056654550105</v>
      </c>
      <c r="U976" s="17">
        <v>0.51073977924854097</v>
      </c>
    </row>
    <row r="977" spans="2:21" x14ac:dyDescent="0.5">
      <c r="B977" t="s">
        <v>176</v>
      </c>
      <c r="C977" s="17">
        <v>0.22840980467786401</v>
      </c>
      <c r="D977" s="17">
        <v>0.214359055798097</v>
      </c>
      <c r="E977" s="17">
        <v>0.24327546170389999</v>
      </c>
      <c r="F977" s="17"/>
      <c r="G977" s="17">
        <v>0.27717787733340798</v>
      </c>
      <c r="H977" s="17">
        <v>0.28395553653602901</v>
      </c>
      <c r="I977" s="17">
        <v>0.22378747999778301</v>
      </c>
      <c r="J977" s="17">
        <v>0.15029187430307001</v>
      </c>
      <c r="K977" s="17">
        <v>0.196134931486171</v>
      </c>
      <c r="L977" s="17">
        <v>0.26483117427115299</v>
      </c>
      <c r="M977" s="17"/>
      <c r="N977" s="17">
        <v>0.23353925025945799</v>
      </c>
      <c r="O977" s="17">
        <v>0.23656564519388101</v>
      </c>
      <c r="P977" s="17">
        <v>0.22926125735460601</v>
      </c>
      <c r="Q977" s="17">
        <v>0.22320305738905499</v>
      </c>
      <c r="R977" s="17">
        <v>0.210606187831302</v>
      </c>
      <c r="S977" s="17"/>
      <c r="T977" s="17">
        <v>0.213063328616107</v>
      </c>
      <c r="U977" s="17">
        <v>0.232275126578706</v>
      </c>
    </row>
    <row r="978" spans="2:21" x14ac:dyDescent="0.5">
      <c r="B978" t="s">
        <v>84</v>
      </c>
      <c r="C978" s="17">
        <v>7.8351198358288299E-2</v>
      </c>
      <c r="D978" s="17">
        <v>9.2251441727158698E-2</v>
      </c>
      <c r="E978" s="17">
        <v>6.6026608287719807E-2</v>
      </c>
      <c r="F978" s="17"/>
      <c r="G978" s="17">
        <v>0.173095219007041</v>
      </c>
      <c r="H978" s="17">
        <v>6.3584602734066895E-2</v>
      </c>
      <c r="I978" s="17">
        <v>7.3959729923270698E-2</v>
      </c>
      <c r="J978" s="17">
        <v>6.8990423179716195E-2</v>
      </c>
      <c r="K978" s="17">
        <v>0.103244421240718</v>
      </c>
      <c r="L978" s="17">
        <v>4.9894007378522703E-2</v>
      </c>
      <c r="M978" s="17"/>
      <c r="N978" s="17">
        <v>0.106338002413027</v>
      </c>
      <c r="O978" s="17">
        <v>5.0932757077194898E-2</v>
      </c>
      <c r="P978" s="17">
        <v>8.8909491830263795E-2</v>
      </c>
      <c r="Q978" s="17">
        <v>5.74990101302379E-2</v>
      </c>
      <c r="R978" s="17">
        <v>8.3496962931146196E-2</v>
      </c>
      <c r="S978" s="17"/>
      <c r="T978" s="17">
        <v>6.5808312873703895E-2</v>
      </c>
      <c r="U978" s="17">
        <v>8.1510378991562701E-2</v>
      </c>
    </row>
    <row r="979" spans="2:21" x14ac:dyDescent="0.5">
      <c r="B979" t="s">
        <v>85</v>
      </c>
      <c r="C979" s="17">
        <v>2.8026028039878002E-2</v>
      </c>
      <c r="D979" s="17">
        <v>2.9426608940452001E-2</v>
      </c>
      <c r="E979" s="17">
        <v>2.6941775213204702E-2</v>
      </c>
      <c r="F979" s="17"/>
      <c r="G979" s="17">
        <v>3.2981232212008001E-2</v>
      </c>
      <c r="H979" s="17">
        <v>1.6086893254820302E-2</v>
      </c>
      <c r="I979" s="17">
        <v>2.25983728002132E-2</v>
      </c>
      <c r="J979" s="17">
        <v>5.0557404114943201E-2</v>
      </c>
      <c r="K979" s="17">
        <v>0</v>
      </c>
      <c r="L979" s="17">
        <v>3.7118344977257703E-2</v>
      </c>
      <c r="M979" s="17"/>
      <c r="N979" s="17">
        <v>2.8039562498888001E-2</v>
      </c>
      <c r="O979" s="17">
        <v>1.6318355451792301E-2</v>
      </c>
      <c r="P979" s="17">
        <v>3.54108221678801E-2</v>
      </c>
      <c r="Q979" s="17">
        <v>3.0630375191632999E-2</v>
      </c>
      <c r="R979" s="17">
        <v>3.00181776876987E-2</v>
      </c>
      <c r="S979" s="17"/>
      <c r="T979" s="17">
        <v>1.9762434302098401E-2</v>
      </c>
      <c r="U979" s="17">
        <v>3.01073820735831E-2</v>
      </c>
    </row>
    <row r="980" spans="2:21" x14ac:dyDescent="0.5">
      <c r="B980" t="s">
        <v>219</v>
      </c>
      <c r="C980" s="17">
        <v>2.6323445187277E-2</v>
      </c>
      <c r="D980" s="17">
        <v>1.7122726346323301E-2</v>
      </c>
      <c r="E980" s="17">
        <v>3.5093166576653803E-2</v>
      </c>
      <c r="F980" s="17"/>
      <c r="G980" s="17">
        <v>1.57346626171639E-2</v>
      </c>
      <c r="H980" s="17">
        <v>4.7488921430518798E-2</v>
      </c>
      <c r="I980" s="17">
        <v>1.50359905915453E-2</v>
      </c>
      <c r="J980" s="17">
        <v>2.2168230800690102E-2</v>
      </c>
      <c r="K980" s="17">
        <v>2.9930502207053799E-2</v>
      </c>
      <c r="L980" s="17">
        <v>2.65688474706899E-2</v>
      </c>
      <c r="M980" s="17"/>
      <c r="N980" s="17">
        <v>2.0716667583175499E-2</v>
      </c>
      <c r="O980" s="17">
        <v>2.0971875613541201E-2</v>
      </c>
      <c r="P980" s="17">
        <v>4.0226644150640103E-2</v>
      </c>
      <c r="Q980" s="17">
        <v>3.2235926576077503E-2</v>
      </c>
      <c r="R980" s="17">
        <v>1.18699611760814E-2</v>
      </c>
      <c r="S980" s="17"/>
      <c r="T980" s="17">
        <v>7.2170963040781499E-3</v>
      </c>
      <c r="U980" s="17">
        <v>3.1135767474566499E-2</v>
      </c>
    </row>
    <row r="981" spans="2:21" x14ac:dyDescent="0.5">
      <c r="B981" t="s">
        <v>86</v>
      </c>
      <c r="C981" s="17">
        <v>0.63888952373669305</v>
      </c>
      <c r="D981" s="17">
        <v>0.646840167187968</v>
      </c>
      <c r="E981" s="17">
        <v>0.62866298821852196</v>
      </c>
      <c r="F981" s="17"/>
      <c r="G981" s="17">
        <v>0.50101100883037897</v>
      </c>
      <c r="H981" s="17">
        <v>0.58888404604456501</v>
      </c>
      <c r="I981" s="17">
        <v>0.66461842668718796</v>
      </c>
      <c r="J981" s="17">
        <v>0.70799206760157996</v>
      </c>
      <c r="K981" s="17">
        <v>0.67069014506605795</v>
      </c>
      <c r="L981" s="17">
        <v>0.62158762590237704</v>
      </c>
      <c r="M981" s="17"/>
      <c r="N981" s="17">
        <v>0.61136651724545199</v>
      </c>
      <c r="O981" s="17">
        <v>0.67521136666359105</v>
      </c>
      <c r="P981" s="17">
        <v>0.60619178449661104</v>
      </c>
      <c r="Q981" s="17">
        <v>0.65643163071299604</v>
      </c>
      <c r="R981" s="17">
        <v>0.66400871037377196</v>
      </c>
      <c r="S981" s="17"/>
      <c r="T981" s="17">
        <v>0.694148827904013</v>
      </c>
      <c r="U981" s="17">
        <v>0.62497134488158201</v>
      </c>
    </row>
    <row r="982" spans="2:21" x14ac:dyDescent="0.5">
      <c r="B982" t="s">
        <v>87</v>
      </c>
      <c r="C982" s="17">
        <v>0.10637722639816601</v>
      </c>
      <c r="D982" s="17">
        <v>0.121678050667611</v>
      </c>
      <c r="E982" s="17">
        <v>9.2968383500924595E-2</v>
      </c>
      <c r="F982" s="17"/>
      <c r="G982" s="17">
        <v>0.20607645121904899</v>
      </c>
      <c r="H982" s="17">
        <v>7.9671495988887106E-2</v>
      </c>
      <c r="I982" s="17">
        <v>9.6558102723483794E-2</v>
      </c>
      <c r="J982" s="17">
        <v>0.119547827294659</v>
      </c>
      <c r="K982" s="17">
        <v>0.103244421240718</v>
      </c>
      <c r="L982" s="17">
        <v>8.7012352355780503E-2</v>
      </c>
      <c r="M982" s="17"/>
      <c r="N982" s="17">
        <v>0.13437756491191499</v>
      </c>
      <c r="O982" s="17">
        <v>6.7251112528987203E-2</v>
      </c>
      <c r="P982" s="17">
        <v>0.124320313998144</v>
      </c>
      <c r="Q982" s="17">
        <v>8.8129385321870896E-2</v>
      </c>
      <c r="R982" s="17">
        <v>0.113515140618845</v>
      </c>
      <c r="S982" s="17"/>
      <c r="T982" s="17">
        <v>8.5570747175802306E-2</v>
      </c>
      <c r="U982" s="17">
        <v>0.111617761065146</v>
      </c>
    </row>
    <row r="983" spans="2:21" x14ac:dyDescent="0.5">
      <c r="B983" t="s">
        <v>88</v>
      </c>
      <c r="C983" s="17">
        <v>0.53251229733852601</v>
      </c>
      <c r="D983" s="17">
        <v>0.52516211652035805</v>
      </c>
      <c r="E983" s="17">
        <v>0.535694604717597</v>
      </c>
      <c r="F983" s="17"/>
      <c r="G983" s="17">
        <v>0.29493455761132997</v>
      </c>
      <c r="H983" s="17">
        <v>0.509212550055678</v>
      </c>
      <c r="I983" s="17">
        <v>0.56806032396370398</v>
      </c>
      <c r="J983" s="17">
        <v>0.588444240306921</v>
      </c>
      <c r="K983" s="17">
        <v>0.56744572382533998</v>
      </c>
      <c r="L983" s="17">
        <v>0.53457527354659695</v>
      </c>
      <c r="M983" s="17"/>
      <c r="N983" s="17">
        <v>0.476988952333537</v>
      </c>
      <c r="O983" s="17">
        <v>0.60796025413460297</v>
      </c>
      <c r="P983" s="17">
        <v>0.48187147049846701</v>
      </c>
      <c r="Q983" s="17">
        <v>0.56830224539112495</v>
      </c>
      <c r="R983" s="17">
        <v>0.55049356975492703</v>
      </c>
      <c r="S983" s="17"/>
      <c r="T983" s="17">
        <v>0.60857808072821096</v>
      </c>
      <c r="U983" s="17">
        <v>0.51335358381643603</v>
      </c>
    </row>
    <row r="984" spans="2:21" x14ac:dyDescent="0.5">
      <c r="C984" s="17"/>
      <c r="D984" s="17"/>
      <c r="E984" s="17"/>
      <c r="F984" s="17"/>
      <c r="G984" s="17"/>
      <c r="H984" s="17"/>
      <c r="I984" s="17"/>
      <c r="J984" s="17"/>
      <c r="K984" s="17"/>
      <c r="L984" s="17"/>
      <c r="M984" s="17"/>
      <c r="N984" s="17"/>
      <c r="O984" s="17"/>
      <c r="P984" s="17"/>
      <c r="Q984" s="17"/>
      <c r="R984" s="17"/>
      <c r="S984" s="17"/>
      <c r="T984" s="17"/>
      <c r="U984" s="17"/>
    </row>
    <row r="985" spans="2:21" x14ac:dyDescent="0.5">
      <c r="B985" s="6" t="s">
        <v>397</v>
      </c>
      <c r="C985" s="17"/>
      <c r="D985" s="17"/>
      <c r="E985" s="17"/>
      <c r="F985" s="17"/>
      <c r="G985" s="17"/>
      <c r="H985" s="17"/>
      <c r="I985" s="17"/>
      <c r="J985" s="17"/>
      <c r="K985" s="17"/>
      <c r="L985" s="17"/>
      <c r="M985" s="17"/>
      <c r="N985" s="17"/>
      <c r="O985" s="17"/>
      <c r="P985" s="17"/>
      <c r="Q985" s="17"/>
      <c r="R985" s="17"/>
      <c r="S985" s="17"/>
      <c r="T985" s="17"/>
      <c r="U985" s="17"/>
    </row>
    <row r="986" spans="2:21" x14ac:dyDescent="0.5">
      <c r="B986" s="24" t="s">
        <v>532</v>
      </c>
      <c r="C986" s="17"/>
      <c r="D986" s="17"/>
      <c r="E986" s="17"/>
      <c r="F986" s="17"/>
      <c r="G986" s="17"/>
      <c r="H986" s="17"/>
      <c r="I986" s="17"/>
      <c r="J986" s="17"/>
      <c r="K986" s="17"/>
      <c r="L986" s="17"/>
      <c r="M986" s="17"/>
      <c r="N986" s="17"/>
      <c r="O986" s="17"/>
      <c r="P986" s="17"/>
      <c r="Q986" s="17"/>
      <c r="R986" s="17"/>
      <c r="S986" s="17"/>
      <c r="T986" s="17"/>
      <c r="U986" s="17"/>
    </row>
    <row r="987" spans="2:21" x14ac:dyDescent="0.5">
      <c r="B987" t="s">
        <v>391</v>
      </c>
      <c r="C987" s="17">
        <v>0.55784261234490795</v>
      </c>
      <c r="D987" s="17">
        <v>0.54866974922286804</v>
      </c>
      <c r="E987" s="17">
        <v>0.56429521615568301</v>
      </c>
      <c r="F987" s="17"/>
      <c r="G987" s="17">
        <v>0.54822761568257095</v>
      </c>
      <c r="H987" s="17">
        <v>0.57965252475705098</v>
      </c>
      <c r="I987" s="17">
        <v>0.63262509718318805</v>
      </c>
      <c r="J987" s="17">
        <v>0.55475836894332298</v>
      </c>
      <c r="K987" s="17">
        <v>0.55853954839139697</v>
      </c>
      <c r="L987" s="17">
        <v>0.516583645239998</v>
      </c>
      <c r="M987" s="17"/>
      <c r="N987" s="17">
        <v>0.53844212907218703</v>
      </c>
      <c r="O987" s="17">
        <v>0.52495657609325097</v>
      </c>
      <c r="P987" s="17">
        <v>0.58163223758427496</v>
      </c>
      <c r="Q987" s="17">
        <v>0.60670598557085598</v>
      </c>
      <c r="R987" s="17">
        <v>0.53387038055769398</v>
      </c>
      <c r="S987" s="17"/>
      <c r="T987" s="17">
        <v>0.54177989224798495</v>
      </c>
      <c r="U987" s="17">
        <v>0.56394081545684804</v>
      </c>
    </row>
    <row r="988" spans="2:21" x14ac:dyDescent="0.5">
      <c r="B988" t="s">
        <v>392</v>
      </c>
      <c r="C988" s="17">
        <v>0.38617293225857902</v>
      </c>
      <c r="D988" s="17">
        <v>0.38654504610594498</v>
      </c>
      <c r="E988" s="17">
        <v>0.38936754551538399</v>
      </c>
      <c r="F988" s="17"/>
      <c r="G988" s="17">
        <v>0.27792856076316802</v>
      </c>
      <c r="H988" s="17">
        <v>0.38917034030668402</v>
      </c>
      <c r="I988" s="17">
        <v>0.30608441902557199</v>
      </c>
      <c r="J988" s="17">
        <v>0.38121412532064802</v>
      </c>
      <c r="K988" s="17">
        <v>0.403523202171512</v>
      </c>
      <c r="L988" s="17">
        <v>0.43867982150928098</v>
      </c>
      <c r="M988" s="17"/>
      <c r="N988" s="17">
        <v>0.38947261855405702</v>
      </c>
      <c r="O988" s="17">
        <v>0.44522010723087801</v>
      </c>
      <c r="P988" s="17">
        <v>0.34508786549603798</v>
      </c>
      <c r="Q988" s="17">
        <v>0.35204101643241797</v>
      </c>
      <c r="R988" s="17">
        <v>0.40661034997238199</v>
      </c>
      <c r="S988" s="17"/>
      <c r="T988" s="17">
        <v>0.42361733163024801</v>
      </c>
      <c r="U988" s="17">
        <v>0.37195718602162697</v>
      </c>
    </row>
    <row r="989" spans="2:21" x14ac:dyDescent="0.5">
      <c r="B989" t="s">
        <v>393</v>
      </c>
      <c r="C989" s="17">
        <v>3.4191913055837297E-2</v>
      </c>
      <c r="D989" s="17">
        <v>3.71655229035893E-2</v>
      </c>
      <c r="E989" s="17">
        <v>3.1075680782183701E-2</v>
      </c>
      <c r="F989" s="17"/>
      <c r="G989" s="17">
        <v>0.13856464915355601</v>
      </c>
      <c r="H989" s="17">
        <v>2.4468060383068101E-2</v>
      </c>
      <c r="I989" s="17">
        <v>4.0860615979642197E-2</v>
      </c>
      <c r="J989" s="17">
        <v>2.67026475527655E-2</v>
      </c>
      <c r="K989" s="17">
        <v>2.90982395366352E-2</v>
      </c>
      <c r="L989" s="17">
        <v>2.2400046320302701E-2</v>
      </c>
      <c r="M989" s="17"/>
      <c r="N989" s="17">
        <v>5.5033610170034802E-2</v>
      </c>
      <c r="O989" s="17">
        <v>2.1931790457759E-2</v>
      </c>
      <c r="P989" s="17">
        <v>3.8330311191142698E-2</v>
      </c>
      <c r="Q989" s="17">
        <v>1.57596596494359E-2</v>
      </c>
      <c r="R989" s="17">
        <v>3.0661485543730198E-2</v>
      </c>
      <c r="S989" s="17"/>
      <c r="T989" s="17">
        <v>2.6126871824730301E-2</v>
      </c>
      <c r="U989" s="17">
        <v>3.7253801654822699E-2</v>
      </c>
    </row>
    <row r="990" spans="2:21" x14ac:dyDescent="0.5">
      <c r="B990" t="s">
        <v>394</v>
      </c>
      <c r="C990" s="17">
        <v>1.55210332612894E-2</v>
      </c>
      <c r="D990" s="17">
        <v>1.5871551559615799E-2</v>
      </c>
      <c r="E990" s="17">
        <v>1.52615575467495E-2</v>
      </c>
      <c r="F990" s="17"/>
      <c r="G990" s="17">
        <v>3.52791744007043E-2</v>
      </c>
      <c r="H990" s="17">
        <v>6.7090745531974104E-3</v>
      </c>
      <c r="I990" s="17">
        <v>0</v>
      </c>
      <c r="J990" s="17">
        <v>2.1366782526898699E-2</v>
      </c>
      <c r="K990" s="17">
        <v>8.8390099004558402E-3</v>
      </c>
      <c r="L990" s="17">
        <v>2.2336486930418599E-2</v>
      </c>
      <c r="M990" s="17"/>
      <c r="N990" s="17">
        <v>1.70516422037204E-2</v>
      </c>
      <c r="O990" s="17">
        <v>7.8915262181118596E-3</v>
      </c>
      <c r="P990" s="17">
        <v>0</v>
      </c>
      <c r="Q990" s="17">
        <v>2.549333834729E-2</v>
      </c>
      <c r="R990" s="17">
        <v>2.8857783926193401E-2</v>
      </c>
      <c r="S990" s="17"/>
      <c r="T990" s="17">
        <v>8.4759042970365996E-3</v>
      </c>
      <c r="U990" s="17">
        <v>1.8195712712502501E-2</v>
      </c>
    </row>
    <row r="991" spans="2:21" x14ac:dyDescent="0.5">
      <c r="B991" t="s">
        <v>395</v>
      </c>
      <c r="C991" s="17">
        <v>6.2715090793864304E-3</v>
      </c>
      <c r="D991" s="17">
        <v>1.17481302079813E-2</v>
      </c>
      <c r="E991" s="17">
        <v>0</v>
      </c>
      <c r="F991" s="17"/>
      <c r="G991" s="17">
        <v>0</v>
      </c>
      <c r="H991" s="17">
        <v>0</v>
      </c>
      <c r="I991" s="17">
        <v>2.0429867811597401E-2</v>
      </c>
      <c r="J991" s="17">
        <v>1.5958075656364999E-2</v>
      </c>
      <c r="K991" s="17">
        <v>0</v>
      </c>
      <c r="L991" s="17">
        <v>0</v>
      </c>
      <c r="M991" s="17"/>
      <c r="N991" s="17">
        <v>0</v>
      </c>
      <c r="O991" s="17">
        <v>0</v>
      </c>
      <c r="P991" s="17">
        <v>3.4949585728545E-2</v>
      </c>
      <c r="Q991" s="17">
        <v>0</v>
      </c>
      <c r="R991" s="17">
        <v>0</v>
      </c>
      <c r="S991" s="17"/>
      <c r="T991" s="17">
        <v>0</v>
      </c>
      <c r="U991" s="17">
        <v>8.6524841541997001E-3</v>
      </c>
    </row>
    <row r="992" spans="2:21" x14ac:dyDescent="0.5">
      <c r="C992" s="17"/>
      <c r="D992" s="17"/>
      <c r="E992" s="17"/>
      <c r="F992" s="17"/>
      <c r="G992" s="17"/>
      <c r="H992" s="17"/>
      <c r="I992" s="17"/>
      <c r="J992" s="17"/>
      <c r="K992" s="17"/>
      <c r="L992" s="17"/>
      <c r="M992" s="17"/>
      <c r="N992" s="17"/>
      <c r="O992" s="17"/>
      <c r="P992" s="17"/>
      <c r="Q992" s="17"/>
      <c r="R992" s="17"/>
      <c r="S992" s="17"/>
      <c r="T992" s="17"/>
      <c r="U992" s="17"/>
    </row>
    <row r="993" spans="2:21" x14ac:dyDescent="0.5">
      <c r="B993" s="6" t="s">
        <v>398</v>
      </c>
      <c r="C993" s="17"/>
      <c r="D993" s="17"/>
      <c r="E993" s="17"/>
      <c r="F993" s="17"/>
      <c r="G993" s="17"/>
      <c r="H993" s="17"/>
      <c r="I993" s="17"/>
      <c r="J993" s="17"/>
      <c r="K993" s="17"/>
      <c r="L993" s="17"/>
      <c r="M993" s="17"/>
      <c r="N993" s="17"/>
      <c r="O993" s="17"/>
      <c r="P993" s="17"/>
      <c r="Q993" s="17"/>
      <c r="R993" s="17"/>
      <c r="S993" s="17"/>
      <c r="T993" s="17"/>
      <c r="U993" s="17"/>
    </row>
    <row r="994" spans="2:21" x14ac:dyDescent="0.5">
      <c r="B994" s="24" t="s">
        <v>532</v>
      </c>
      <c r="C994" s="17"/>
      <c r="D994" s="17"/>
      <c r="E994" s="17"/>
      <c r="F994" s="17"/>
      <c r="G994" s="17"/>
      <c r="H994" s="17"/>
      <c r="I994" s="17"/>
      <c r="J994" s="17"/>
      <c r="K994" s="17"/>
      <c r="L994" s="17"/>
      <c r="M994" s="17"/>
      <c r="N994" s="17"/>
      <c r="O994" s="17"/>
      <c r="P994" s="17"/>
      <c r="Q994" s="17"/>
      <c r="R994" s="17"/>
      <c r="S994" s="17"/>
      <c r="T994" s="17"/>
      <c r="U994" s="17"/>
    </row>
    <row r="995" spans="2:21" x14ac:dyDescent="0.5">
      <c r="B995" t="s">
        <v>391</v>
      </c>
      <c r="C995" s="17">
        <v>0.52047377644252901</v>
      </c>
      <c r="D995" s="17">
        <v>0.46701975479788699</v>
      </c>
      <c r="E995" s="17">
        <v>0.60808276336442102</v>
      </c>
      <c r="F995" s="17"/>
      <c r="G995" s="17">
        <v>0.47894006090979802</v>
      </c>
      <c r="H995" s="17">
        <v>0.467768149578485</v>
      </c>
      <c r="I995" s="17">
        <v>0.62459704764020096</v>
      </c>
      <c r="J995" s="17">
        <v>0.57240870367080299</v>
      </c>
      <c r="K995" s="17">
        <v>0.43775589837475698</v>
      </c>
      <c r="L995" s="17">
        <v>0.50231326200758397</v>
      </c>
      <c r="M995" s="17"/>
      <c r="N995" s="17">
        <v>0.43114322001781602</v>
      </c>
      <c r="O995" s="17">
        <v>0.47486620441676403</v>
      </c>
      <c r="P995" s="17">
        <v>0.53770645630147795</v>
      </c>
      <c r="Q995" s="17">
        <v>0.60517917747993699</v>
      </c>
      <c r="R995" s="17">
        <v>0.59177748755526505</v>
      </c>
      <c r="S995" s="17"/>
      <c r="T995" s="17">
        <v>0.56367741764444701</v>
      </c>
      <c r="U995" s="17">
        <v>0.50430618509942504</v>
      </c>
    </row>
    <row r="996" spans="2:21" x14ac:dyDescent="0.5">
      <c r="B996" t="s">
        <v>392</v>
      </c>
      <c r="C996" s="17">
        <v>0.413005812479255</v>
      </c>
      <c r="D996" s="17">
        <v>0.46394558209567999</v>
      </c>
      <c r="E996" s="17">
        <v>0.32951758329047898</v>
      </c>
      <c r="F996" s="17"/>
      <c r="G996" s="17">
        <v>0.393132626508087</v>
      </c>
      <c r="H996" s="17">
        <v>0.50681328998073105</v>
      </c>
      <c r="I996" s="17">
        <v>0.34724484373198</v>
      </c>
      <c r="J996" s="17">
        <v>0.291840809880413</v>
      </c>
      <c r="K996" s="17">
        <v>0.51618007092323603</v>
      </c>
      <c r="L996" s="17">
        <v>0.49768673799241597</v>
      </c>
      <c r="M996" s="17"/>
      <c r="N996" s="17">
        <v>0.53780824080682899</v>
      </c>
      <c r="O996" s="17">
        <v>0.46630999440328602</v>
      </c>
      <c r="P996" s="17">
        <v>0.330713156471031</v>
      </c>
      <c r="Q996" s="17">
        <v>0.32454790837384301</v>
      </c>
      <c r="R996" s="17">
        <v>0.336781309612738</v>
      </c>
      <c r="S996" s="17"/>
      <c r="T996" s="17">
        <v>0.37668663731523799</v>
      </c>
      <c r="U996" s="17">
        <v>0.42659711093546798</v>
      </c>
    </row>
    <row r="997" spans="2:21" x14ac:dyDescent="0.5">
      <c r="B997" t="s">
        <v>393</v>
      </c>
      <c r="C997" s="17">
        <v>2.77386131553542E-2</v>
      </c>
      <c r="D997" s="17">
        <v>2.71690596443394E-2</v>
      </c>
      <c r="E997" s="17">
        <v>2.8672088403101301E-2</v>
      </c>
      <c r="F997" s="17"/>
      <c r="G997" s="17">
        <v>0.12792731258211501</v>
      </c>
      <c r="H997" s="17">
        <v>2.5418560440783701E-2</v>
      </c>
      <c r="I997" s="17">
        <v>0</v>
      </c>
      <c r="J997" s="17">
        <v>1.7728292526590299E-2</v>
      </c>
      <c r="K997" s="17">
        <v>4.6064030702006903E-2</v>
      </c>
      <c r="L997" s="17">
        <v>0</v>
      </c>
      <c r="M997" s="17"/>
      <c r="N997" s="17">
        <v>0</v>
      </c>
      <c r="O997" s="17">
        <v>5.88238011799498E-2</v>
      </c>
      <c r="P997" s="17">
        <v>4.4587000098003801E-2</v>
      </c>
      <c r="Q997" s="17">
        <v>2.1599162007224001E-2</v>
      </c>
      <c r="R997" s="17">
        <v>4.1548943858857601E-2</v>
      </c>
      <c r="S997" s="17"/>
      <c r="T997" s="17">
        <v>4.5746216217310398E-2</v>
      </c>
      <c r="U997" s="17">
        <v>2.0999839309560901E-2</v>
      </c>
    </row>
    <row r="998" spans="2:21" x14ac:dyDescent="0.5">
      <c r="B998" t="s">
        <v>394</v>
      </c>
      <c r="C998" s="17">
        <v>2.2362693613782299E-2</v>
      </c>
      <c r="D998" s="17">
        <v>2.1518638693422899E-2</v>
      </c>
      <c r="E998" s="17">
        <v>2.3746065607207299E-2</v>
      </c>
      <c r="F998" s="17"/>
      <c r="G998" s="17">
        <v>0</v>
      </c>
      <c r="H998" s="17">
        <v>0</v>
      </c>
      <c r="I998" s="17">
        <v>0</v>
      </c>
      <c r="J998" s="17">
        <v>7.5409618727555403E-2</v>
      </c>
      <c r="K998" s="17">
        <v>0</v>
      </c>
      <c r="L998" s="17">
        <v>0</v>
      </c>
      <c r="M998" s="17"/>
      <c r="N998" s="17">
        <v>3.1048539175355602E-2</v>
      </c>
      <c r="O998" s="17">
        <v>0</v>
      </c>
      <c r="P998" s="17">
        <v>8.6993387129486899E-2</v>
      </c>
      <c r="Q998" s="17">
        <v>0</v>
      </c>
      <c r="R998" s="17">
        <v>0</v>
      </c>
      <c r="S998" s="17"/>
      <c r="T998" s="17">
        <v>0</v>
      </c>
      <c r="U998" s="17">
        <v>3.0731221858633299E-2</v>
      </c>
    </row>
    <row r="999" spans="2:21" x14ac:dyDescent="0.5">
      <c r="B999" t="s">
        <v>395</v>
      </c>
      <c r="C999" s="17">
        <v>1.6419104309080199E-2</v>
      </c>
      <c r="D999" s="17">
        <v>2.0346964768670501E-2</v>
      </c>
      <c r="E999" s="17">
        <v>9.9814993347917703E-3</v>
      </c>
      <c r="F999" s="17"/>
      <c r="G999" s="17">
        <v>0</v>
      </c>
      <c r="H999" s="17">
        <v>0</v>
      </c>
      <c r="I999" s="17">
        <v>2.8158108627818999E-2</v>
      </c>
      <c r="J999" s="17">
        <v>4.2612575194638597E-2</v>
      </c>
      <c r="K999" s="17">
        <v>0</v>
      </c>
      <c r="L999" s="17">
        <v>0</v>
      </c>
      <c r="M999" s="17"/>
      <c r="N999" s="17">
        <v>0</v>
      </c>
      <c r="O999" s="17">
        <v>0</v>
      </c>
      <c r="P999" s="17">
        <v>0</v>
      </c>
      <c r="Q999" s="17">
        <v>4.8673752138996197E-2</v>
      </c>
      <c r="R999" s="17">
        <v>2.98922589731388E-2</v>
      </c>
      <c r="S999" s="17"/>
      <c r="T999" s="17">
        <v>1.3889728823004301E-2</v>
      </c>
      <c r="U999" s="17">
        <v>1.7365642796913099E-2</v>
      </c>
    </row>
    <row r="1000" spans="2:21" x14ac:dyDescent="0.5">
      <c r="C1000" s="17"/>
      <c r="D1000" s="17"/>
      <c r="E1000" s="17"/>
      <c r="F1000" s="17"/>
      <c r="G1000" s="17"/>
      <c r="H1000" s="17"/>
      <c r="I1000" s="17"/>
      <c r="J1000" s="17"/>
      <c r="K1000" s="17"/>
      <c r="L1000" s="17"/>
      <c r="M1000" s="17"/>
      <c r="N1000" s="17"/>
      <c r="O1000" s="17"/>
      <c r="P1000" s="17"/>
      <c r="Q1000" s="17"/>
      <c r="R1000" s="17"/>
      <c r="S1000" s="17"/>
      <c r="T1000" s="17"/>
      <c r="U1000" s="17"/>
    </row>
    <row r="1001" spans="2:21" x14ac:dyDescent="0.5">
      <c r="B1001" s="6" t="s">
        <v>399</v>
      </c>
      <c r="C1001" s="17"/>
      <c r="D1001" s="17"/>
      <c r="E1001" s="17"/>
      <c r="F1001" s="17"/>
      <c r="G1001" s="17"/>
      <c r="H1001" s="17"/>
      <c r="I1001" s="17"/>
      <c r="J1001" s="17"/>
      <c r="K1001" s="17"/>
      <c r="L1001" s="17"/>
      <c r="M1001" s="17"/>
      <c r="N1001" s="17"/>
      <c r="O1001" s="17"/>
      <c r="P1001" s="17"/>
      <c r="Q1001" s="17"/>
      <c r="R1001" s="17"/>
      <c r="S1001" s="17"/>
      <c r="T1001" s="17"/>
      <c r="U1001" s="17"/>
    </row>
    <row r="1002" spans="2:21" x14ac:dyDescent="0.5">
      <c r="B1002" s="24" t="s">
        <v>532</v>
      </c>
      <c r="C1002" s="17"/>
      <c r="D1002" s="17"/>
      <c r="E1002" s="17"/>
      <c r="F1002" s="17"/>
      <c r="G1002" s="17"/>
      <c r="H1002" s="17"/>
      <c r="I1002" s="17"/>
      <c r="J1002" s="17"/>
      <c r="K1002" s="17"/>
      <c r="L1002" s="17"/>
      <c r="M1002" s="17"/>
      <c r="N1002" s="17"/>
      <c r="O1002" s="17"/>
      <c r="P1002" s="17"/>
      <c r="Q1002" s="17"/>
      <c r="R1002" s="17"/>
      <c r="S1002" s="17"/>
      <c r="T1002" s="17"/>
      <c r="U1002" s="17"/>
    </row>
    <row r="1003" spans="2:21" x14ac:dyDescent="0.5">
      <c r="B1003" t="s">
        <v>391</v>
      </c>
      <c r="C1003" s="17">
        <v>0.61258966228076095</v>
      </c>
      <c r="D1003" s="17">
        <v>0.60452162367627105</v>
      </c>
      <c r="E1003" s="17">
        <v>0.61710470327473099</v>
      </c>
      <c r="F1003" s="17"/>
      <c r="G1003" s="17">
        <v>0.50044284173349096</v>
      </c>
      <c r="H1003" s="17">
        <v>0.43982105984386899</v>
      </c>
      <c r="I1003" s="17">
        <v>0.52284020308391399</v>
      </c>
      <c r="J1003" s="17">
        <v>0.65016980435206795</v>
      </c>
      <c r="K1003" s="17">
        <v>0.71987433705123605</v>
      </c>
      <c r="L1003" s="17">
        <v>0.65947185411841003</v>
      </c>
      <c r="M1003" s="17"/>
      <c r="N1003" s="17">
        <v>0.56841299001030099</v>
      </c>
      <c r="O1003" s="17">
        <v>0.56748201787903896</v>
      </c>
      <c r="P1003" s="17">
        <v>0.55415640738503902</v>
      </c>
      <c r="Q1003" s="17">
        <v>0.68703815297962301</v>
      </c>
      <c r="R1003" s="17">
        <v>0.69319564581432203</v>
      </c>
      <c r="S1003" s="17"/>
      <c r="T1003" s="17">
        <v>0.54171899897448195</v>
      </c>
      <c r="U1003" s="17">
        <v>0.63270657665404495</v>
      </c>
    </row>
    <row r="1004" spans="2:21" x14ac:dyDescent="0.5">
      <c r="B1004" t="s">
        <v>392</v>
      </c>
      <c r="C1004" s="17">
        <v>0.337890857454551</v>
      </c>
      <c r="D1004" s="17">
        <v>0.359202907933309</v>
      </c>
      <c r="E1004" s="17">
        <v>0.31996681767790502</v>
      </c>
      <c r="F1004" s="17"/>
      <c r="G1004" s="17">
        <v>0.33874183014307502</v>
      </c>
      <c r="H1004" s="17">
        <v>0.485517369755185</v>
      </c>
      <c r="I1004" s="17">
        <v>0.39976293568523702</v>
      </c>
      <c r="J1004" s="17">
        <v>0.31434270847023998</v>
      </c>
      <c r="K1004" s="17">
        <v>0.26054538712953801</v>
      </c>
      <c r="L1004" s="17">
        <v>0.31253861642652297</v>
      </c>
      <c r="M1004" s="17"/>
      <c r="N1004" s="17">
        <v>0.362850143163918</v>
      </c>
      <c r="O1004" s="17">
        <v>0.38873457947390899</v>
      </c>
      <c r="P1004" s="17">
        <v>0.390086369063048</v>
      </c>
      <c r="Q1004" s="17">
        <v>0.26865116740227901</v>
      </c>
      <c r="R1004" s="17">
        <v>0.28751469487577902</v>
      </c>
      <c r="S1004" s="17"/>
      <c r="T1004" s="17">
        <v>0.41653757164551602</v>
      </c>
      <c r="U1004" s="17">
        <v>0.31556668068930299</v>
      </c>
    </row>
    <row r="1005" spans="2:21" x14ac:dyDescent="0.5">
      <c r="B1005" t="s">
        <v>393</v>
      </c>
      <c r="C1005" s="17">
        <v>3.7867199336660599E-2</v>
      </c>
      <c r="D1005" s="17">
        <v>3.0785233732612501E-2</v>
      </c>
      <c r="E1005" s="17">
        <v>4.5137022440371703E-2</v>
      </c>
      <c r="F1005" s="17"/>
      <c r="G1005" s="17">
        <v>6.1659277325935999E-2</v>
      </c>
      <c r="H1005" s="17">
        <v>7.4661570400945995E-2</v>
      </c>
      <c r="I1005" s="17">
        <v>7.7396861230848796E-2</v>
      </c>
      <c r="J1005" s="17">
        <v>3.5487487177692498E-2</v>
      </c>
      <c r="K1005" s="17">
        <v>1.95802758192259E-2</v>
      </c>
      <c r="L1005" s="17">
        <v>1.0376414971759101E-2</v>
      </c>
      <c r="M1005" s="17"/>
      <c r="N1005" s="17">
        <v>4.07060005452516E-2</v>
      </c>
      <c r="O1005" s="17">
        <v>3.2715378388766599E-2</v>
      </c>
      <c r="P1005" s="17">
        <v>4.2743469565061101E-2</v>
      </c>
      <c r="Q1005" s="17">
        <v>4.4310679618098502E-2</v>
      </c>
      <c r="R1005" s="17">
        <v>1.9289659309898701E-2</v>
      </c>
      <c r="S1005" s="17"/>
      <c r="T1005" s="17">
        <v>3.3097863390370998E-2</v>
      </c>
      <c r="U1005" s="17">
        <v>3.9220993958763897E-2</v>
      </c>
    </row>
    <row r="1006" spans="2:21" x14ac:dyDescent="0.5">
      <c r="B1006" t="s">
        <v>394</v>
      </c>
      <c r="C1006" s="17">
        <v>9.7407880060540498E-3</v>
      </c>
      <c r="D1006" s="17">
        <v>5.4902346578072896E-3</v>
      </c>
      <c r="E1006" s="17">
        <v>1.39904661997373E-2</v>
      </c>
      <c r="F1006" s="17"/>
      <c r="G1006" s="17">
        <v>9.9156050797498604E-2</v>
      </c>
      <c r="H1006" s="17">
        <v>0</v>
      </c>
      <c r="I1006" s="17">
        <v>0</v>
      </c>
      <c r="J1006" s="17">
        <v>0</v>
      </c>
      <c r="K1006" s="17">
        <v>0</v>
      </c>
      <c r="L1006" s="17">
        <v>1.06073994624212E-2</v>
      </c>
      <c r="M1006" s="17"/>
      <c r="N1006" s="17">
        <v>2.0897005541544399E-2</v>
      </c>
      <c r="O1006" s="17">
        <v>1.10680242582855E-2</v>
      </c>
      <c r="P1006" s="17">
        <v>1.30137539868519E-2</v>
      </c>
      <c r="Q1006" s="17">
        <v>0</v>
      </c>
      <c r="R1006" s="17">
        <v>0</v>
      </c>
      <c r="S1006" s="17"/>
      <c r="T1006" s="17">
        <v>0</v>
      </c>
      <c r="U1006" s="17">
        <v>1.25057486978886E-2</v>
      </c>
    </row>
    <row r="1007" spans="2:21" x14ac:dyDescent="0.5">
      <c r="B1007" t="s">
        <v>395</v>
      </c>
      <c r="C1007" s="17">
        <v>1.91149292197334E-3</v>
      </c>
      <c r="D1007" s="17">
        <v>0</v>
      </c>
      <c r="E1007" s="17">
        <v>3.80099040725461E-3</v>
      </c>
      <c r="F1007" s="17"/>
      <c r="G1007" s="17">
        <v>0</v>
      </c>
      <c r="H1007" s="17">
        <v>0</v>
      </c>
      <c r="I1007" s="17">
        <v>0</v>
      </c>
      <c r="J1007" s="17">
        <v>0</v>
      </c>
      <c r="K1007" s="17">
        <v>0</v>
      </c>
      <c r="L1007" s="17">
        <v>7.0057150208860299E-3</v>
      </c>
      <c r="M1007" s="17"/>
      <c r="N1007" s="17">
        <v>7.1338607389849797E-3</v>
      </c>
      <c r="O1007" s="17">
        <v>0</v>
      </c>
      <c r="P1007" s="17">
        <v>0</v>
      </c>
      <c r="Q1007" s="17">
        <v>0</v>
      </c>
      <c r="R1007" s="17">
        <v>0</v>
      </c>
      <c r="S1007" s="17"/>
      <c r="T1007" s="17">
        <v>8.6455659896310204E-3</v>
      </c>
      <c r="U1007" s="17">
        <v>0</v>
      </c>
    </row>
    <row r="1008" spans="2:21" x14ac:dyDescent="0.5">
      <c r="C1008" s="17"/>
      <c r="D1008" s="17"/>
      <c r="E1008" s="17"/>
      <c r="F1008" s="17"/>
      <c r="G1008" s="17"/>
      <c r="H1008" s="17"/>
      <c r="I1008" s="17"/>
      <c r="J1008" s="17"/>
      <c r="K1008" s="17"/>
      <c r="L1008" s="17"/>
      <c r="M1008" s="17"/>
      <c r="N1008" s="17"/>
      <c r="O1008" s="17"/>
      <c r="P1008" s="17"/>
      <c r="Q1008" s="17"/>
      <c r="R1008" s="17"/>
      <c r="S1008" s="17"/>
      <c r="T1008" s="17"/>
      <c r="U1008" s="17"/>
    </row>
    <row r="1009" spans="2:21" x14ac:dyDescent="0.5">
      <c r="B1009" s="6" t="s">
        <v>400</v>
      </c>
      <c r="C1009" s="17"/>
      <c r="D1009" s="17"/>
      <c r="E1009" s="17"/>
      <c r="F1009" s="17"/>
      <c r="G1009" s="17"/>
      <c r="H1009" s="17"/>
      <c r="I1009" s="17"/>
      <c r="J1009" s="17"/>
      <c r="K1009" s="17"/>
      <c r="L1009" s="17"/>
      <c r="M1009" s="17"/>
      <c r="N1009" s="17"/>
      <c r="O1009" s="17"/>
      <c r="P1009" s="17"/>
      <c r="Q1009" s="17"/>
      <c r="R1009" s="17"/>
      <c r="S1009" s="17"/>
      <c r="T1009" s="17"/>
      <c r="U1009" s="17"/>
    </row>
    <row r="1010" spans="2:21" x14ac:dyDescent="0.5">
      <c r="B1010" s="24" t="s">
        <v>532</v>
      </c>
      <c r="C1010" s="17"/>
      <c r="D1010" s="17"/>
      <c r="E1010" s="17"/>
      <c r="F1010" s="17"/>
      <c r="G1010" s="17"/>
      <c r="H1010" s="17"/>
      <c r="I1010" s="17"/>
      <c r="J1010" s="17"/>
      <c r="K1010" s="17"/>
      <c r="L1010" s="17"/>
      <c r="M1010" s="17"/>
      <c r="N1010" s="17"/>
      <c r="O1010" s="17"/>
      <c r="P1010" s="17"/>
      <c r="Q1010" s="17"/>
      <c r="R1010" s="17"/>
      <c r="S1010" s="17"/>
      <c r="T1010" s="17"/>
      <c r="U1010" s="17"/>
    </row>
    <row r="1011" spans="2:21" x14ac:dyDescent="0.5">
      <c r="B1011" t="s">
        <v>391</v>
      </c>
      <c r="C1011" s="17">
        <v>0.65998133806495896</v>
      </c>
      <c r="D1011" s="17">
        <v>0.65770844407275297</v>
      </c>
      <c r="E1011" s="17">
        <v>0.66242041930402396</v>
      </c>
      <c r="F1011" s="17"/>
      <c r="G1011" s="17">
        <v>0.52679151022301596</v>
      </c>
      <c r="H1011" s="17">
        <v>0.63639012981527199</v>
      </c>
      <c r="I1011" s="17">
        <v>0.75293738394621501</v>
      </c>
      <c r="J1011" s="17">
        <v>0.57755101749714</v>
      </c>
      <c r="K1011" s="17">
        <v>0.87752738831467503</v>
      </c>
      <c r="L1011" s="17">
        <v>0.58650450030941803</v>
      </c>
      <c r="M1011" s="17"/>
      <c r="N1011" s="17">
        <v>0.51642437258127305</v>
      </c>
      <c r="O1011" s="17">
        <v>0.72638546396022097</v>
      </c>
      <c r="P1011" s="17">
        <v>0.66741872873569097</v>
      </c>
      <c r="Q1011" s="17">
        <v>0.75724248136857397</v>
      </c>
      <c r="R1011" s="17">
        <v>0.66086323637434197</v>
      </c>
      <c r="S1011" s="17"/>
      <c r="T1011" s="17">
        <v>0.59533689785743105</v>
      </c>
      <c r="U1011" s="17">
        <v>0.68307706735638996</v>
      </c>
    </row>
    <row r="1012" spans="2:21" x14ac:dyDescent="0.5">
      <c r="B1012" t="s">
        <v>392</v>
      </c>
      <c r="C1012" s="17">
        <v>0.24535483426327401</v>
      </c>
      <c r="D1012" s="17">
        <v>0.24949507533576201</v>
      </c>
      <c r="E1012" s="17">
        <v>0.240911871080768</v>
      </c>
      <c r="F1012" s="17"/>
      <c r="G1012" s="17">
        <v>0.47320848977698399</v>
      </c>
      <c r="H1012" s="17">
        <v>0.18188613554438299</v>
      </c>
      <c r="I1012" s="17">
        <v>0.122729298026011</v>
      </c>
      <c r="J1012" s="17">
        <v>0.27565778135329499</v>
      </c>
      <c r="K1012" s="17">
        <v>7.7773964151138894E-2</v>
      </c>
      <c r="L1012" s="17">
        <v>0.35342888486916801</v>
      </c>
      <c r="M1012" s="17"/>
      <c r="N1012" s="17">
        <v>0.35488657762395598</v>
      </c>
      <c r="O1012" s="17">
        <v>0.20571964880388</v>
      </c>
      <c r="P1012" s="17">
        <v>0.213547674475422</v>
      </c>
      <c r="Q1012" s="17">
        <v>0.17247065749239501</v>
      </c>
      <c r="R1012" s="17">
        <v>0.27109247584162099</v>
      </c>
      <c r="S1012" s="17"/>
      <c r="T1012" s="17">
        <v>0.34806452883299599</v>
      </c>
      <c r="U1012" s="17">
        <v>0.208659407807845</v>
      </c>
    </row>
    <row r="1013" spans="2:21" x14ac:dyDescent="0.5">
      <c r="B1013" t="s">
        <v>393</v>
      </c>
      <c r="C1013" s="17">
        <v>7.3626343143288295E-2</v>
      </c>
      <c r="D1013" s="17">
        <v>9.2796480591484098E-2</v>
      </c>
      <c r="E1013" s="17">
        <v>5.3054542275966898E-2</v>
      </c>
      <c r="F1013" s="17"/>
      <c r="G1013" s="17">
        <v>0</v>
      </c>
      <c r="H1013" s="17">
        <v>0.12185406571358499</v>
      </c>
      <c r="I1013" s="17">
        <v>0.124333318027774</v>
      </c>
      <c r="J1013" s="17">
        <v>0.12536404560890699</v>
      </c>
      <c r="K1013" s="17">
        <v>4.4698647534185801E-2</v>
      </c>
      <c r="L1013" s="17">
        <v>2.7058165558169301E-2</v>
      </c>
      <c r="M1013" s="17"/>
      <c r="N1013" s="17">
        <v>0.128689049794771</v>
      </c>
      <c r="O1013" s="17">
        <v>6.7894887235899398E-2</v>
      </c>
      <c r="P1013" s="17">
        <v>8.3954305913665705E-2</v>
      </c>
      <c r="Q1013" s="17">
        <v>2.4936379329352901E-2</v>
      </c>
      <c r="R1013" s="17">
        <v>2.6479339789448102E-2</v>
      </c>
      <c r="S1013" s="17"/>
      <c r="T1013" s="17">
        <v>5.6598573309572797E-2</v>
      </c>
      <c r="U1013" s="17">
        <v>7.9709909823636405E-2</v>
      </c>
    </row>
    <row r="1014" spans="2:21" x14ac:dyDescent="0.5">
      <c r="B1014" t="s">
        <v>394</v>
      </c>
      <c r="C1014" s="17">
        <v>1.36579317750627E-2</v>
      </c>
      <c r="D1014" s="17">
        <v>0</v>
      </c>
      <c r="E1014" s="17">
        <v>2.83144908892226E-2</v>
      </c>
      <c r="F1014" s="17"/>
      <c r="G1014" s="17">
        <v>0</v>
      </c>
      <c r="H1014" s="17">
        <v>0</v>
      </c>
      <c r="I1014" s="17">
        <v>0</v>
      </c>
      <c r="J1014" s="17">
        <v>2.1427155540658299E-2</v>
      </c>
      <c r="K1014" s="17">
        <v>0</v>
      </c>
      <c r="L1014" s="17">
        <v>3.30084492632449E-2</v>
      </c>
      <c r="M1014" s="17"/>
      <c r="N1014" s="17">
        <v>0</v>
      </c>
      <c r="O1014" s="17">
        <v>0</v>
      </c>
      <c r="P1014" s="17">
        <v>0</v>
      </c>
      <c r="Q1014" s="17">
        <v>4.5350481809677899E-2</v>
      </c>
      <c r="R1014" s="17">
        <v>4.1564947994589402E-2</v>
      </c>
      <c r="S1014" s="17"/>
      <c r="T1014" s="17">
        <v>0</v>
      </c>
      <c r="U1014" s="17">
        <v>1.85375454579257E-2</v>
      </c>
    </row>
    <row r="1015" spans="2:21" x14ac:dyDescent="0.5">
      <c r="B1015" t="s">
        <v>395</v>
      </c>
      <c r="C1015" s="17">
        <v>7.3795527534152496E-3</v>
      </c>
      <c r="D1015" s="17">
        <v>0</v>
      </c>
      <c r="E1015" s="17">
        <v>1.5298676450018599E-2</v>
      </c>
      <c r="F1015" s="17"/>
      <c r="G1015" s="17">
        <v>0</v>
      </c>
      <c r="H1015" s="17">
        <v>5.9869668926760301E-2</v>
      </c>
      <c r="I1015" s="17">
        <v>0</v>
      </c>
      <c r="J1015" s="17">
        <v>0</v>
      </c>
      <c r="K1015" s="17">
        <v>0</v>
      </c>
      <c r="L1015" s="17">
        <v>0</v>
      </c>
      <c r="M1015" s="17"/>
      <c r="N1015" s="17">
        <v>0</v>
      </c>
      <c r="O1015" s="17">
        <v>0</v>
      </c>
      <c r="P1015" s="17">
        <v>3.5079290875221401E-2</v>
      </c>
      <c r="Q1015" s="17">
        <v>0</v>
      </c>
      <c r="R1015" s="17">
        <v>0</v>
      </c>
      <c r="S1015" s="17"/>
      <c r="T1015" s="17">
        <v>0</v>
      </c>
      <c r="U1015" s="17">
        <v>1.00160695542036E-2</v>
      </c>
    </row>
    <row r="1016" spans="2:21" x14ac:dyDescent="0.5">
      <c r="C1016" s="17"/>
      <c r="D1016" s="17"/>
      <c r="E1016" s="17"/>
      <c r="F1016" s="17"/>
      <c r="G1016" s="17"/>
      <c r="H1016" s="17"/>
      <c r="I1016" s="17"/>
      <c r="J1016" s="17"/>
      <c r="K1016" s="17"/>
      <c r="L1016" s="17"/>
      <c r="M1016" s="17"/>
      <c r="N1016" s="17"/>
      <c r="O1016" s="17"/>
      <c r="P1016" s="17"/>
      <c r="Q1016" s="17"/>
      <c r="R1016" s="17"/>
      <c r="S1016" s="17"/>
      <c r="T1016" s="17"/>
      <c r="U1016" s="17"/>
    </row>
    <row r="1017" spans="2:21" x14ac:dyDescent="0.5">
      <c r="B1017" s="6" t="s">
        <v>401</v>
      </c>
      <c r="C1017" s="17"/>
      <c r="D1017" s="17"/>
      <c r="E1017" s="17"/>
      <c r="F1017" s="17"/>
      <c r="G1017" s="17"/>
      <c r="H1017" s="17"/>
      <c r="I1017" s="17"/>
      <c r="J1017" s="17"/>
      <c r="K1017" s="17"/>
      <c r="L1017" s="17"/>
      <c r="M1017" s="17"/>
      <c r="N1017" s="17"/>
      <c r="O1017" s="17"/>
      <c r="P1017" s="17"/>
      <c r="Q1017" s="17"/>
      <c r="R1017" s="17"/>
      <c r="S1017" s="17"/>
      <c r="T1017" s="17"/>
      <c r="U1017" s="17"/>
    </row>
    <row r="1018" spans="2:21" x14ac:dyDescent="0.5">
      <c r="B1018" s="24" t="s">
        <v>532</v>
      </c>
      <c r="C1018" s="17"/>
      <c r="D1018" s="17"/>
      <c r="E1018" s="17"/>
      <c r="F1018" s="17"/>
      <c r="G1018" s="17"/>
      <c r="H1018" s="17"/>
      <c r="I1018" s="17"/>
      <c r="J1018" s="17"/>
      <c r="K1018" s="17"/>
      <c r="L1018" s="17"/>
      <c r="M1018" s="17"/>
      <c r="N1018" s="17"/>
      <c r="O1018" s="17"/>
      <c r="P1018" s="17"/>
      <c r="Q1018" s="17"/>
      <c r="R1018" s="17"/>
      <c r="S1018" s="17"/>
      <c r="T1018" s="17"/>
      <c r="U1018" s="17"/>
    </row>
    <row r="1019" spans="2:21" x14ac:dyDescent="0.5">
      <c r="B1019" t="s">
        <v>391</v>
      </c>
      <c r="C1019" s="17">
        <v>0.46368274252727398</v>
      </c>
      <c r="D1019" s="17">
        <v>0.48430000015779001</v>
      </c>
      <c r="E1019" s="17">
        <v>0.43906831227858201</v>
      </c>
      <c r="F1019" s="17"/>
      <c r="G1019" s="17">
        <v>0.38681427158621301</v>
      </c>
      <c r="H1019" s="17">
        <v>0.45437800551367702</v>
      </c>
      <c r="I1019" s="17">
        <v>0.595255865198976</v>
      </c>
      <c r="J1019" s="17">
        <v>0.403443092232256</v>
      </c>
      <c r="K1019" s="17">
        <v>0.48128904797142902</v>
      </c>
      <c r="L1019" s="17">
        <v>0.46129569847360202</v>
      </c>
      <c r="M1019" s="17"/>
      <c r="N1019" s="17">
        <v>0.41163476194674198</v>
      </c>
      <c r="O1019" s="17">
        <v>0.35480767905375599</v>
      </c>
      <c r="P1019" s="17">
        <v>0.43353249145463102</v>
      </c>
      <c r="Q1019" s="17">
        <v>0.60741516126433903</v>
      </c>
      <c r="R1019" s="17">
        <v>0.56795138492451103</v>
      </c>
      <c r="S1019" s="17"/>
      <c r="T1019" s="17">
        <v>0.49256403075758698</v>
      </c>
      <c r="U1019" s="17">
        <v>0.45367404450978699</v>
      </c>
    </row>
    <row r="1020" spans="2:21" x14ac:dyDescent="0.5">
      <c r="B1020" t="s">
        <v>392</v>
      </c>
      <c r="C1020" s="17">
        <v>0.44873017896302397</v>
      </c>
      <c r="D1020" s="17">
        <v>0.41050922359902697</v>
      </c>
      <c r="E1020" s="17">
        <v>0.49640957628052101</v>
      </c>
      <c r="F1020" s="17"/>
      <c r="G1020" s="17">
        <v>0.51616993540560796</v>
      </c>
      <c r="H1020" s="17">
        <v>0.39296352264835899</v>
      </c>
      <c r="I1020" s="17">
        <v>0.34088502278931798</v>
      </c>
      <c r="J1020" s="17">
        <v>0.51207015465719796</v>
      </c>
      <c r="K1020" s="17">
        <v>0.46177067252391002</v>
      </c>
      <c r="L1020" s="17">
        <v>0.477713283527819</v>
      </c>
      <c r="M1020" s="17"/>
      <c r="N1020" s="17">
        <v>0.47435103482873398</v>
      </c>
      <c r="O1020" s="17">
        <v>0.53449111574016905</v>
      </c>
      <c r="P1020" s="17">
        <v>0.47823611509147701</v>
      </c>
      <c r="Q1020" s="17">
        <v>0.35392163245784097</v>
      </c>
      <c r="R1020" s="17">
        <v>0.35708437613899002</v>
      </c>
      <c r="S1020" s="17"/>
      <c r="T1020" s="17">
        <v>0.41598925504370698</v>
      </c>
      <c r="U1020" s="17">
        <v>0.460076418705128</v>
      </c>
    </row>
    <row r="1021" spans="2:21" x14ac:dyDescent="0.5">
      <c r="B1021" t="s">
        <v>393</v>
      </c>
      <c r="C1021" s="17">
        <v>7.5787629365723502E-2</v>
      </c>
      <c r="D1021" s="17">
        <v>8.8615312884516503E-2</v>
      </c>
      <c r="E1021" s="17">
        <v>5.9059840443209499E-2</v>
      </c>
      <c r="F1021" s="17"/>
      <c r="G1021" s="17">
        <v>9.7015793008178502E-2</v>
      </c>
      <c r="H1021" s="17">
        <v>0.14277046441378899</v>
      </c>
      <c r="I1021" s="17">
        <v>4.0962615697114402E-2</v>
      </c>
      <c r="J1021" s="17">
        <v>5.97814119682658E-2</v>
      </c>
      <c r="K1021" s="17">
        <v>5.69402795046609E-2</v>
      </c>
      <c r="L1021" s="17">
        <v>4.8831778137216397E-2</v>
      </c>
      <c r="M1021" s="17"/>
      <c r="N1021" s="17">
        <v>9.7009243799776407E-2</v>
      </c>
      <c r="O1021" s="17">
        <v>0.110701205206075</v>
      </c>
      <c r="P1021" s="17">
        <v>6.8059434701601904E-2</v>
      </c>
      <c r="Q1021" s="17">
        <v>2.1993462988910001E-2</v>
      </c>
      <c r="R1021" s="17">
        <v>7.4964238936498603E-2</v>
      </c>
      <c r="S1021" s="17"/>
      <c r="T1021" s="17">
        <v>7.4895389931893194E-2</v>
      </c>
      <c r="U1021" s="17">
        <v>7.6096831468527498E-2</v>
      </c>
    </row>
    <row r="1022" spans="2:21" x14ac:dyDescent="0.5">
      <c r="B1022" t="s">
        <v>394</v>
      </c>
      <c r="C1022" s="17">
        <v>5.4253197608865999E-3</v>
      </c>
      <c r="D1022" s="17">
        <v>9.4909840853618296E-3</v>
      </c>
      <c r="E1022" s="17">
        <v>0</v>
      </c>
      <c r="F1022" s="17"/>
      <c r="G1022" s="17">
        <v>0</v>
      </c>
      <c r="H1022" s="17">
        <v>9.8880074241741705E-3</v>
      </c>
      <c r="I1022" s="17">
        <v>2.2896496314592299E-2</v>
      </c>
      <c r="J1022" s="17">
        <v>0</v>
      </c>
      <c r="K1022" s="17">
        <v>0</v>
      </c>
      <c r="L1022" s="17">
        <v>0</v>
      </c>
      <c r="M1022" s="17"/>
      <c r="N1022" s="17">
        <v>7.7255390973219396E-3</v>
      </c>
      <c r="O1022" s="17">
        <v>0</v>
      </c>
      <c r="P1022" s="17">
        <v>0</v>
      </c>
      <c r="Q1022" s="17">
        <v>1.6669743288910899E-2</v>
      </c>
      <c r="R1022" s="17">
        <v>0</v>
      </c>
      <c r="S1022" s="17"/>
      <c r="T1022" s="17">
        <v>7.5194476823989996E-3</v>
      </c>
      <c r="U1022" s="17">
        <v>4.6996078809571898E-3</v>
      </c>
    </row>
    <row r="1023" spans="2:21" x14ac:dyDescent="0.5">
      <c r="B1023" t="s">
        <v>395</v>
      </c>
      <c r="C1023" s="17">
        <v>6.3741293830921397E-3</v>
      </c>
      <c r="D1023" s="17">
        <v>7.0844792733052199E-3</v>
      </c>
      <c r="E1023" s="17">
        <v>5.4622709976874101E-3</v>
      </c>
      <c r="F1023" s="17"/>
      <c r="G1023" s="17">
        <v>0</v>
      </c>
      <c r="H1023" s="17">
        <v>0</v>
      </c>
      <c r="I1023" s="17">
        <v>0</v>
      </c>
      <c r="J1023" s="17">
        <v>2.4705341142279999E-2</v>
      </c>
      <c r="K1023" s="17">
        <v>0</v>
      </c>
      <c r="L1023" s="17">
        <v>1.2159239861362E-2</v>
      </c>
      <c r="M1023" s="17"/>
      <c r="N1023" s="17">
        <v>9.2794203274262806E-3</v>
      </c>
      <c r="O1023" s="17">
        <v>0</v>
      </c>
      <c r="P1023" s="17">
        <v>2.01719587522904E-2</v>
      </c>
      <c r="Q1023" s="17">
        <v>0</v>
      </c>
      <c r="R1023" s="17">
        <v>0</v>
      </c>
      <c r="S1023" s="17"/>
      <c r="T1023" s="17">
        <v>9.0318765844133193E-3</v>
      </c>
      <c r="U1023" s="17">
        <v>5.4530974356001502E-3</v>
      </c>
    </row>
    <row r="1024" spans="2:21" x14ac:dyDescent="0.5">
      <c r="C1024" s="17"/>
      <c r="D1024" s="17"/>
      <c r="E1024" s="17"/>
      <c r="F1024" s="17"/>
      <c r="G1024" s="17"/>
      <c r="H1024" s="17"/>
      <c r="I1024" s="17"/>
      <c r="J1024" s="17"/>
      <c r="K1024" s="17"/>
      <c r="L1024" s="17"/>
      <c r="M1024" s="17"/>
      <c r="N1024" s="17"/>
      <c r="O1024" s="17"/>
      <c r="P1024" s="17"/>
      <c r="Q1024" s="17"/>
      <c r="R1024" s="17"/>
      <c r="S1024" s="17"/>
      <c r="T1024" s="17"/>
      <c r="U1024" s="17"/>
    </row>
    <row r="1025" spans="2:21" x14ac:dyDescent="0.5">
      <c r="B1025" s="6" t="s">
        <v>402</v>
      </c>
      <c r="C1025" s="17"/>
      <c r="D1025" s="17"/>
      <c r="E1025" s="17"/>
      <c r="F1025" s="17"/>
      <c r="G1025" s="17"/>
      <c r="H1025" s="17"/>
      <c r="I1025" s="17"/>
      <c r="J1025" s="17"/>
      <c r="K1025" s="17"/>
      <c r="L1025" s="17"/>
      <c r="M1025" s="17"/>
      <c r="N1025" s="17"/>
      <c r="O1025" s="17"/>
      <c r="P1025" s="17"/>
      <c r="Q1025" s="17"/>
      <c r="R1025" s="17"/>
      <c r="S1025" s="17"/>
      <c r="T1025" s="17"/>
      <c r="U1025" s="17"/>
    </row>
    <row r="1026" spans="2:21" x14ac:dyDescent="0.5">
      <c r="B1026" s="24" t="s">
        <v>532</v>
      </c>
      <c r="C1026" s="17"/>
      <c r="D1026" s="17"/>
      <c r="E1026" s="17"/>
      <c r="F1026" s="17"/>
      <c r="G1026" s="17"/>
      <c r="H1026" s="17"/>
      <c r="I1026" s="17"/>
      <c r="J1026" s="17"/>
      <c r="K1026" s="17"/>
      <c r="L1026" s="17"/>
      <c r="M1026" s="17"/>
      <c r="N1026" s="17"/>
      <c r="O1026" s="17"/>
      <c r="P1026" s="17"/>
      <c r="Q1026" s="17"/>
      <c r="R1026" s="17"/>
      <c r="S1026" s="17"/>
      <c r="T1026" s="17"/>
      <c r="U1026" s="17"/>
    </row>
    <row r="1027" spans="2:21" x14ac:dyDescent="0.5">
      <c r="B1027" t="s">
        <v>391</v>
      </c>
      <c r="C1027" s="17">
        <v>0.63921736789495698</v>
      </c>
      <c r="D1027" s="17">
        <v>0.66397796609617199</v>
      </c>
      <c r="E1027" s="17">
        <v>0.61800785333087005</v>
      </c>
      <c r="F1027" s="17"/>
      <c r="G1027" s="17">
        <v>0.61562671779400402</v>
      </c>
      <c r="H1027" s="17">
        <v>0.54416203886671499</v>
      </c>
      <c r="I1027" s="17">
        <v>0.67676378241350199</v>
      </c>
      <c r="J1027" s="17">
        <v>0.66890948530642003</v>
      </c>
      <c r="K1027" s="17">
        <v>0.62170497598573604</v>
      </c>
      <c r="L1027" s="17">
        <v>0.65482662286992899</v>
      </c>
      <c r="M1027" s="17"/>
      <c r="N1027" s="17">
        <v>0.57328978838546896</v>
      </c>
      <c r="O1027" s="17">
        <v>0.67366088493788001</v>
      </c>
      <c r="P1027" s="17">
        <v>0.50089335264842805</v>
      </c>
      <c r="Q1027" s="17">
        <v>0.75637122614723595</v>
      </c>
      <c r="R1027" s="17">
        <v>0.64483897056106498</v>
      </c>
      <c r="S1027" s="17"/>
      <c r="T1027" s="17">
        <v>0.67061664707718005</v>
      </c>
      <c r="U1027" s="17">
        <v>0.62982972168926799</v>
      </c>
    </row>
    <row r="1028" spans="2:21" x14ac:dyDescent="0.5">
      <c r="B1028" t="s">
        <v>392</v>
      </c>
      <c r="C1028" s="17">
        <v>0.31323595305930801</v>
      </c>
      <c r="D1028" s="17">
        <v>0.30138714756321999</v>
      </c>
      <c r="E1028" s="17">
        <v>0.32415057235385297</v>
      </c>
      <c r="F1028" s="17"/>
      <c r="G1028" s="17">
        <v>0.38437328220599598</v>
      </c>
      <c r="H1028" s="17">
        <v>0.39574223160118999</v>
      </c>
      <c r="I1028" s="17">
        <v>0.20953651368696399</v>
      </c>
      <c r="J1028" s="17">
        <v>0.27727125982465001</v>
      </c>
      <c r="K1028" s="17">
        <v>0.33984054842807998</v>
      </c>
      <c r="L1028" s="17">
        <v>0.320246380952322</v>
      </c>
      <c r="M1028" s="17"/>
      <c r="N1028" s="17">
        <v>0.37367636736214299</v>
      </c>
      <c r="O1028" s="17">
        <v>0.32633911506211999</v>
      </c>
      <c r="P1028" s="17">
        <v>0.39811234659306999</v>
      </c>
      <c r="Q1028" s="17">
        <v>0.216455924859492</v>
      </c>
      <c r="R1028" s="17">
        <v>0.30192066613346003</v>
      </c>
      <c r="S1028" s="17"/>
      <c r="T1028" s="17">
        <v>0.27778851865974502</v>
      </c>
      <c r="U1028" s="17">
        <v>0.32383390249347399</v>
      </c>
    </row>
    <row r="1029" spans="2:21" x14ac:dyDescent="0.5">
      <c r="B1029" t="s">
        <v>393</v>
      </c>
      <c r="C1029" s="17">
        <v>3.56475331943511E-2</v>
      </c>
      <c r="D1029" s="17">
        <v>1.6187872534447499E-2</v>
      </c>
      <c r="E1029" s="17">
        <v>5.0967222944917498E-2</v>
      </c>
      <c r="F1029" s="17"/>
      <c r="G1029" s="17">
        <v>0</v>
      </c>
      <c r="H1029" s="17">
        <v>3.1867655989158403E-2</v>
      </c>
      <c r="I1029" s="17">
        <v>0.113699703899534</v>
      </c>
      <c r="J1029" s="17">
        <v>4.8032711634642698E-2</v>
      </c>
      <c r="K1029" s="17">
        <v>3.8454475586184499E-2</v>
      </c>
      <c r="L1029" s="17">
        <v>0</v>
      </c>
      <c r="M1029" s="17"/>
      <c r="N1029" s="17">
        <v>4.4246904408673599E-2</v>
      </c>
      <c r="O1029" s="17">
        <v>0</v>
      </c>
      <c r="P1029" s="17">
        <v>6.9070084329329498E-2</v>
      </c>
      <c r="Q1029" s="17">
        <v>1.67478715377899E-2</v>
      </c>
      <c r="R1029" s="17">
        <v>4.51466664896399E-2</v>
      </c>
      <c r="S1029" s="17"/>
      <c r="T1029" s="17">
        <v>1.41178444697712E-2</v>
      </c>
      <c r="U1029" s="17">
        <v>4.2084403910141198E-2</v>
      </c>
    </row>
    <row r="1030" spans="2:21" x14ac:dyDescent="0.5">
      <c r="B1030" t="s">
        <v>394</v>
      </c>
      <c r="C1030" s="17">
        <v>8.0430570114817593E-3</v>
      </c>
      <c r="D1030" s="17">
        <v>1.8447013806160099E-2</v>
      </c>
      <c r="E1030" s="17">
        <v>0</v>
      </c>
      <c r="F1030" s="17"/>
      <c r="G1030" s="17">
        <v>0</v>
      </c>
      <c r="H1030" s="17">
        <v>2.82280735429364E-2</v>
      </c>
      <c r="I1030" s="17">
        <v>0</v>
      </c>
      <c r="J1030" s="17">
        <v>0</v>
      </c>
      <c r="K1030" s="17">
        <v>0</v>
      </c>
      <c r="L1030" s="17">
        <v>1.6014416788621599E-2</v>
      </c>
      <c r="M1030" s="17"/>
      <c r="N1030" s="17">
        <v>0</v>
      </c>
      <c r="O1030" s="17">
        <v>0</v>
      </c>
      <c r="P1030" s="17">
        <v>3.1924216429172002E-2</v>
      </c>
      <c r="Q1030" s="17">
        <v>1.04249774554813E-2</v>
      </c>
      <c r="R1030" s="17">
        <v>0</v>
      </c>
      <c r="S1030" s="17"/>
      <c r="T1030" s="17">
        <v>2.07232685349398E-2</v>
      </c>
      <c r="U1030" s="17">
        <v>4.2519719071166797E-3</v>
      </c>
    </row>
    <row r="1031" spans="2:21" x14ac:dyDescent="0.5">
      <c r="B1031" t="s">
        <v>395</v>
      </c>
      <c r="C1031" s="17">
        <v>3.8560888399022299E-3</v>
      </c>
      <c r="D1031" s="17">
        <v>0</v>
      </c>
      <c r="E1031" s="17">
        <v>6.8743513703597402E-3</v>
      </c>
      <c r="F1031" s="17"/>
      <c r="G1031" s="17">
        <v>0</v>
      </c>
      <c r="H1031" s="17">
        <v>0</v>
      </c>
      <c r="I1031" s="17">
        <v>0</v>
      </c>
      <c r="J1031" s="17">
        <v>5.7865432342874999E-3</v>
      </c>
      <c r="K1031" s="17">
        <v>0</v>
      </c>
      <c r="L1031" s="17">
        <v>8.9125793891271492E-3</v>
      </c>
      <c r="M1031" s="17"/>
      <c r="N1031" s="17">
        <v>8.7869398437146005E-3</v>
      </c>
      <c r="O1031" s="17">
        <v>0</v>
      </c>
      <c r="P1031" s="17">
        <v>0</v>
      </c>
      <c r="Q1031" s="17">
        <v>0</v>
      </c>
      <c r="R1031" s="17">
        <v>8.0936968158356291E-3</v>
      </c>
      <c r="S1031" s="17"/>
      <c r="T1031" s="17">
        <v>1.6753721258363899E-2</v>
      </c>
      <c r="U1031" s="17">
        <v>0</v>
      </c>
    </row>
    <row r="1032" spans="2:21" x14ac:dyDescent="0.5">
      <c r="C1032" s="17"/>
      <c r="D1032" s="17"/>
      <c r="E1032" s="17"/>
      <c r="F1032" s="17"/>
      <c r="G1032" s="17"/>
      <c r="H1032" s="17"/>
      <c r="I1032" s="17"/>
      <c r="J1032" s="17"/>
      <c r="K1032" s="17"/>
      <c r="L1032" s="17"/>
      <c r="M1032" s="17"/>
      <c r="N1032" s="17"/>
      <c r="O1032" s="17"/>
      <c r="P1032" s="17"/>
      <c r="Q1032" s="17"/>
      <c r="R1032" s="17"/>
      <c r="S1032" s="17"/>
      <c r="T1032" s="17"/>
      <c r="U1032" s="17"/>
    </row>
    <row r="1033" spans="2:21" x14ac:dyDescent="0.5">
      <c r="B1033" s="6" t="s">
        <v>403</v>
      </c>
      <c r="C1033" s="17"/>
      <c r="D1033" s="17"/>
      <c r="E1033" s="17"/>
      <c r="F1033" s="17"/>
      <c r="G1033" s="17"/>
      <c r="H1033" s="17"/>
      <c r="I1033" s="17"/>
      <c r="J1033" s="17"/>
      <c r="K1033" s="17"/>
      <c r="L1033" s="17"/>
      <c r="M1033" s="17"/>
      <c r="N1033" s="17"/>
      <c r="O1033" s="17"/>
      <c r="P1033" s="17"/>
      <c r="Q1033" s="17"/>
      <c r="R1033" s="17"/>
      <c r="S1033" s="17"/>
      <c r="T1033" s="17"/>
      <c r="U1033" s="17"/>
    </row>
    <row r="1034" spans="2:21" x14ac:dyDescent="0.5">
      <c r="B1034" s="24" t="s">
        <v>532</v>
      </c>
      <c r="C1034" s="17"/>
      <c r="D1034" s="17"/>
      <c r="E1034" s="17"/>
      <c r="F1034" s="17"/>
      <c r="G1034" s="17"/>
      <c r="H1034" s="17"/>
      <c r="I1034" s="17"/>
      <c r="J1034" s="17"/>
      <c r="K1034" s="17"/>
      <c r="L1034" s="17"/>
      <c r="M1034" s="17"/>
      <c r="N1034" s="17"/>
      <c r="O1034" s="17"/>
      <c r="P1034" s="17"/>
      <c r="Q1034" s="17"/>
      <c r="R1034" s="17"/>
      <c r="S1034" s="17"/>
      <c r="T1034" s="17"/>
      <c r="U1034" s="17"/>
    </row>
    <row r="1035" spans="2:21" x14ac:dyDescent="0.5">
      <c r="B1035" t="s">
        <v>391</v>
      </c>
      <c r="C1035" s="17">
        <v>0.57072387077039899</v>
      </c>
      <c r="D1035" s="17">
        <v>0.50813936334183996</v>
      </c>
      <c r="E1035" s="17">
        <v>0.63295382327770799</v>
      </c>
      <c r="F1035" s="17"/>
      <c r="G1035" s="17">
        <v>0.77340612693521904</v>
      </c>
      <c r="H1035" s="17">
        <v>0.54618967747467895</v>
      </c>
      <c r="I1035" s="17">
        <v>0.75836121559845404</v>
      </c>
      <c r="J1035" s="17">
        <v>0.57212829209190796</v>
      </c>
      <c r="K1035" s="17">
        <v>0.60344942278495906</v>
      </c>
      <c r="L1035" s="17">
        <v>0.40334813300512201</v>
      </c>
      <c r="M1035" s="17"/>
      <c r="N1035" s="17">
        <v>0.55688019771182895</v>
      </c>
      <c r="O1035" s="17">
        <v>0.63729050462313996</v>
      </c>
      <c r="P1035" s="17">
        <v>0.49682948966325602</v>
      </c>
      <c r="Q1035" s="17">
        <v>0.54474643812495405</v>
      </c>
      <c r="R1035" s="17">
        <v>0.65815414194982802</v>
      </c>
      <c r="S1035" s="17"/>
      <c r="T1035" s="17">
        <v>0.58213633659657404</v>
      </c>
      <c r="U1035" s="17">
        <v>0.56588871362715798</v>
      </c>
    </row>
    <row r="1036" spans="2:21" x14ac:dyDescent="0.5">
      <c r="B1036" t="s">
        <v>392</v>
      </c>
      <c r="C1036" s="17">
        <v>0.353741632652537</v>
      </c>
      <c r="D1036" s="17">
        <v>0.39385275578417001</v>
      </c>
      <c r="E1036" s="17">
        <v>0.313857747805385</v>
      </c>
      <c r="F1036" s="17"/>
      <c r="G1036" s="17">
        <v>9.8158346518707001E-2</v>
      </c>
      <c r="H1036" s="17">
        <v>0.31024909343441998</v>
      </c>
      <c r="I1036" s="17">
        <v>0.24163878440154599</v>
      </c>
      <c r="J1036" s="17">
        <v>0.239108894427081</v>
      </c>
      <c r="K1036" s="17">
        <v>0.34407353839164301</v>
      </c>
      <c r="L1036" s="17">
        <v>0.59665186699487804</v>
      </c>
      <c r="M1036" s="17"/>
      <c r="N1036" s="17">
        <v>0.421776744375426</v>
      </c>
      <c r="O1036" s="17">
        <v>0.26994748836661098</v>
      </c>
      <c r="P1036" s="17">
        <v>0.38653811456407899</v>
      </c>
      <c r="Q1036" s="17">
        <v>0.392493687906318</v>
      </c>
      <c r="R1036" s="17">
        <v>0.22367778216883899</v>
      </c>
      <c r="S1036" s="17"/>
      <c r="T1036" s="17">
        <v>0.34277530332209499</v>
      </c>
      <c r="U1036" s="17">
        <v>0.35838777367103702</v>
      </c>
    </row>
    <row r="1037" spans="2:21" x14ac:dyDescent="0.5">
      <c r="B1037" t="s">
        <v>393</v>
      </c>
      <c r="C1037" s="17">
        <v>5.3172764741503599E-2</v>
      </c>
      <c r="D1037" s="17">
        <v>7.2906136594149601E-2</v>
      </c>
      <c r="E1037" s="17">
        <v>3.3551186755913197E-2</v>
      </c>
      <c r="F1037" s="17"/>
      <c r="G1037" s="17">
        <v>0.12843552654607401</v>
      </c>
      <c r="H1037" s="17">
        <v>0.14356122909090099</v>
      </c>
      <c r="I1037" s="17">
        <v>0</v>
      </c>
      <c r="J1037" s="17">
        <v>6.2882013850983895E-2</v>
      </c>
      <c r="K1037" s="17">
        <v>5.24770388233987E-2</v>
      </c>
      <c r="L1037" s="17">
        <v>0</v>
      </c>
      <c r="M1037" s="17"/>
      <c r="N1037" s="17">
        <v>2.1343057912745399E-2</v>
      </c>
      <c r="O1037" s="17">
        <v>9.2762007010248698E-2</v>
      </c>
      <c r="P1037" s="17">
        <v>5.0962108339517101E-2</v>
      </c>
      <c r="Q1037" s="17">
        <v>6.27598739687278E-2</v>
      </c>
      <c r="R1037" s="17">
        <v>4.5674504908761598E-2</v>
      </c>
      <c r="S1037" s="17"/>
      <c r="T1037" s="17">
        <v>7.5088360081330893E-2</v>
      </c>
      <c r="U1037" s="17">
        <v>4.3887711978172497E-2</v>
      </c>
    </row>
    <row r="1038" spans="2:21" x14ac:dyDescent="0.5">
      <c r="B1038" t="s">
        <v>394</v>
      </c>
      <c r="C1038" s="17">
        <v>9.8465124035517493E-3</v>
      </c>
      <c r="D1038" s="17">
        <v>0</v>
      </c>
      <c r="E1038" s="17">
        <v>1.9637242160993901E-2</v>
      </c>
      <c r="F1038" s="17"/>
      <c r="G1038" s="17">
        <v>0</v>
      </c>
      <c r="H1038" s="17">
        <v>0</v>
      </c>
      <c r="I1038" s="17">
        <v>0</v>
      </c>
      <c r="J1038" s="17">
        <v>5.5428929388866802E-2</v>
      </c>
      <c r="K1038" s="17">
        <v>0</v>
      </c>
      <c r="L1038" s="17">
        <v>0</v>
      </c>
      <c r="M1038" s="17"/>
      <c r="N1038" s="17">
        <v>0</v>
      </c>
      <c r="O1038" s="17">
        <v>0</v>
      </c>
      <c r="P1038" s="17">
        <v>0</v>
      </c>
      <c r="Q1038" s="17">
        <v>0</v>
      </c>
      <c r="R1038" s="17">
        <v>7.2493570972571503E-2</v>
      </c>
      <c r="S1038" s="17"/>
      <c r="T1038" s="17">
        <v>0</v>
      </c>
      <c r="U1038" s="17">
        <v>1.4018216880848099E-2</v>
      </c>
    </row>
    <row r="1039" spans="2:21" x14ac:dyDescent="0.5">
      <c r="B1039" t="s">
        <v>395</v>
      </c>
      <c r="C1039" s="17">
        <v>1.25152194320091E-2</v>
      </c>
      <c r="D1039" s="17">
        <v>2.51017442798405E-2</v>
      </c>
      <c r="E1039" s="17">
        <v>0</v>
      </c>
      <c r="F1039" s="17"/>
      <c r="G1039" s="17">
        <v>0</v>
      </c>
      <c r="H1039" s="17">
        <v>0</v>
      </c>
      <c r="I1039" s="17">
        <v>0</v>
      </c>
      <c r="J1039" s="17">
        <v>7.0451870241160397E-2</v>
      </c>
      <c r="K1039" s="17">
        <v>0</v>
      </c>
      <c r="L1039" s="17">
        <v>0</v>
      </c>
      <c r="M1039" s="17"/>
      <c r="N1039" s="17">
        <v>0</v>
      </c>
      <c r="O1039" s="17">
        <v>0</v>
      </c>
      <c r="P1039" s="17">
        <v>6.5670287433148303E-2</v>
      </c>
      <c r="Q1039" s="17">
        <v>0</v>
      </c>
      <c r="R1039" s="17">
        <v>0</v>
      </c>
      <c r="S1039" s="17"/>
      <c r="T1039" s="17">
        <v>0</v>
      </c>
      <c r="U1039" s="17">
        <v>1.78175838427851E-2</v>
      </c>
    </row>
    <row r="1040" spans="2:21" x14ac:dyDescent="0.5">
      <c r="C1040" s="17"/>
      <c r="D1040" s="17"/>
      <c r="E1040" s="17"/>
      <c r="F1040" s="17"/>
      <c r="G1040" s="17"/>
      <c r="H1040" s="17"/>
      <c r="I1040" s="17"/>
      <c r="J1040" s="17"/>
      <c r="K1040" s="17"/>
      <c r="L1040" s="17"/>
      <c r="M1040" s="17"/>
      <c r="N1040" s="17"/>
      <c r="O1040" s="17"/>
      <c r="P1040" s="17"/>
      <c r="Q1040" s="17"/>
      <c r="R1040" s="17"/>
      <c r="S1040" s="17"/>
      <c r="T1040" s="17"/>
      <c r="U1040" s="17"/>
    </row>
    <row r="1041" spans="2:21" x14ac:dyDescent="0.5">
      <c r="B1041" s="6" t="s">
        <v>404</v>
      </c>
      <c r="C1041" s="17"/>
      <c r="D1041" s="17"/>
      <c r="E1041" s="17"/>
      <c r="F1041" s="17"/>
      <c r="G1041" s="17"/>
      <c r="H1041" s="17"/>
      <c r="I1041" s="17"/>
      <c r="J1041" s="17"/>
      <c r="K1041" s="17"/>
      <c r="L1041" s="17"/>
      <c r="M1041" s="17"/>
      <c r="N1041" s="17"/>
      <c r="O1041" s="17"/>
      <c r="P1041" s="17"/>
      <c r="Q1041" s="17"/>
      <c r="R1041" s="17"/>
      <c r="S1041" s="17"/>
      <c r="T1041" s="17"/>
      <c r="U1041" s="17"/>
    </row>
    <row r="1042" spans="2:21" x14ac:dyDescent="0.5">
      <c r="B1042" s="24" t="s">
        <v>532</v>
      </c>
      <c r="C1042" s="17"/>
      <c r="D1042" s="17"/>
      <c r="E1042" s="17"/>
      <c r="F1042" s="17"/>
      <c r="G1042" s="17"/>
      <c r="H1042" s="17"/>
      <c r="I1042" s="17"/>
      <c r="J1042" s="17"/>
      <c r="K1042" s="17"/>
      <c r="L1042" s="17"/>
      <c r="M1042" s="17"/>
      <c r="N1042" s="17"/>
      <c r="O1042" s="17"/>
      <c r="P1042" s="17"/>
      <c r="Q1042" s="17"/>
      <c r="R1042" s="17"/>
      <c r="S1042" s="17"/>
      <c r="T1042" s="17"/>
      <c r="U1042" s="17"/>
    </row>
    <row r="1043" spans="2:21" x14ac:dyDescent="0.5">
      <c r="B1043" t="s">
        <v>391</v>
      </c>
      <c r="C1043" s="17">
        <v>0.50990148378071798</v>
      </c>
      <c r="D1043" s="17">
        <v>0.49267174523308099</v>
      </c>
      <c r="E1043" s="17">
        <v>0.53592858858083903</v>
      </c>
      <c r="F1043" s="17"/>
      <c r="G1043" s="17">
        <v>0.70358032737221399</v>
      </c>
      <c r="H1043" s="17">
        <v>0.27649826651368198</v>
      </c>
      <c r="I1043" s="17">
        <v>0.62332118303478301</v>
      </c>
      <c r="J1043" s="17">
        <v>0.46377337910904098</v>
      </c>
      <c r="K1043" s="17">
        <v>0.65943879808723704</v>
      </c>
      <c r="L1043" s="17">
        <v>0.34569997500992899</v>
      </c>
      <c r="M1043" s="17"/>
      <c r="N1043" s="17">
        <v>0.51701579279544996</v>
      </c>
      <c r="O1043" s="17">
        <v>0.45528444378626498</v>
      </c>
      <c r="P1043" s="17">
        <v>0.456254602670078</v>
      </c>
      <c r="Q1043" s="17">
        <v>0.71421826256410104</v>
      </c>
      <c r="R1043" s="17">
        <v>0.38241695842438</v>
      </c>
      <c r="S1043" s="17"/>
      <c r="T1043" s="17">
        <v>0.46341753917003498</v>
      </c>
      <c r="U1043" s="17">
        <v>0.528046867402857</v>
      </c>
    </row>
    <row r="1044" spans="2:21" x14ac:dyDescent="0.5">
      <c r="B1044" t="s">
        <v>392</v>
      </c>
      <c r="C1044" s="17">
        <v>0.399288263916182</v>
      </c>
      <c r="D1044" s="17">
        <v>0.414773542611793</v>
      </c>
      <c r="E1044" s="17">
        <v>0.375896326171134</v>
      </c>
      <c r="F1044" s="17"/>
      <c r="G1044" s="17">
        <v>0.29641967262778601</v>
      </c>
      <c r="H1044" s="17">
        <v>0.485690249807812</v>
      </c>
      <c r="I1044" s="17">
        <v>0.37667881696521699</v>
      </c>
      <c r="J1044" s="17">
        <v>0.20828275549702899</v>
      </c>
      <c r="K1044" s="17">
        <v>0.34056120191276301</v>
      </c>
      <c r="L1044" s="17">
        <v>0.65430002499007101</v>
      </c>
      <c r="M1044" s="17"/>
      <c r="N1044" s="17">
        <v>0.305827260239871</v>
      </c>
      <c r="O1044" s="17">
        <v>0.45997004248080797</v>
      </c>
      <c r="P1044" s="17">
        <v>0.543745397329922</v>
      </c>
      <c r="Q1044" s="17">
        <v>0.191343189985585</v>
      </c>
      <c r="R1044" s="17">
        <v>0.61758304157562005</v>
      </c>
      <c r="S1044" s="17"/>
      <c r="T1044" s="17">
        <v>0.34232472468013297</v>
      </c>
      <c r="U1044" s="17">
        <v>0.42152444203251399</v>
      </c>
    </row>
    <row r="1045" spans="2:21" x14ac:dyDescent="0.5">
      <c r="B1045" t="s">
        <v>393</v>
      </c>
      <c r="C1045" s="17">
        <v>9.0810252303100206E-2</v>
      </c>
      <c r="D1045" s="17">
        <v>9.2554712155125396E-2</v>
      </c>
      <c r="E1045" s="17">
        <v>8.81750852480266E-2</v>
      </c>
      <c r="F1045" s="17"/>
      <c r="G1045" s="17">
        <v>0</v>
      </c>
      <c r="H1045" s="17">
        <v>0.23781148367850499</v>
      </c>
      <c r="I1045" s="17">
        <v>0</v>
      </c>
      <c r="J1045" s="17">
        <v>0.32794386539393</v>
      </c>
      <c r="K1045" s="17">
        <v>0</v>
      </c>
      <c r="L1045" s="17">
        <v>0</v>
      </c>
      <c r="M1045" s="17"/>
      <c r="N1045" s="17">
        <v>0.17715694696468001</v>
      </c>
      <c r="O1045" s="17">
        <v>8.47455137329262E-2</v>
      </c>
      <c r="P1045" s="17">
        <v>0</v>
      </c>
      <c r="Q1045" s="17">
        <v>9.4438547450314297E-2</v>
      </c>
      <c r="R1045" s="17">
        <v>0</v>
      </c>
      <c r="S1045" s="17"/>
      <c r="T1045" s="17">
        <v>0.19425773614983299</v>
      </c>
      <c r="U1045" s="17">
        <v>5.0428690564628599E-2</v>
      </c>
    </row>
    <row r="1046" spans="2:21" x14ac:dyDescent="0.5">
      <c r="B1046" t="s">
        <v>394</v>
      </c>
      <c r="C1046" s="17">
        <v>0</v>
      </c>
      <c r="D1046" s="17">
        <v>0</v>
      </c>
      <c r="E1046" s="17">
        <v>0</v>
      </c>
      <c r="F1046" s="17"/>
      <c r="G1046" s="17">
        <v>0</v>
      </c>
      <c r="H1046" s="17">
        <v>0</v>
      </c>
      <c r="I1046" s="17">
        <v>0</v>
      </c>
      <c r="J1046" s="17">
        <v>0</v>
      </c>
      <c r="K1046" s="17">
        <v>0</v>
      </c>
      <c r="L1046" s="17">
        <v>0</v>
      </c>
      <c r="M1046" s="17"/>
      <c r="N1046" s="17">
        <v>0</v>
      </c>
      <c r="O1046" s="17">
        <v>0</v>
      </c>
      <c r="P1046" s="17">
        <v>0</v>
      </c>
      <c r="Q1046" s="17">
        <v>0</v>
      </c>
      <c r="R1046" s="17">
        <v>0</v>
      </c>
      <c r="S1046" s="17"/>
      <c r="T1046" s="17">
        <v>0</v>
      </c>
      <c r="U1046" s="17">
        <v>0</v>
      </c>
    </row>
    <row r="1047" spans="2:21" x14ac:dyDescent="0.5">
      <c r="B1047" t="s">
        <v>395</v>
      </c>
      <c r="C1047" s="17">
        <v>0</v>
      </c>
      <c r="D1047" s="17">
        <v>0</v>
      </c>
      <c r="E1047" s="17">
        <v>0</v>
      </c>
      <c r="F1047" s="17"/>
      <c r="G1047" s="17">
        <v>0</v>
      </c>
      <c r="H1047" s="17">
        <v>0</v>
      </c>
      <c r="I1047" s="17">
        <v>0</v>
      </c>
      <c r="J1047" s="17">
        <v>0</v>
      </c>
      <c r="K1047" s="17">
        <v>0</v>
      </c>
      <c r="L1047" s="17">
        <v>0</v>
      </c>
      <c r="M1047" s="17"/>
      <c r="N1047" s="17">
        <v>0</v>
      </c>
      <c r="O1047" s="17">
        <v>0</v>
      </c>
      <c r="P1047" s="17">
        <v>0</v>
      </c>
      <c r="Q1047" s="17">
        <v>0</v>
      </c>
      <c r="R1047" s="17">
        <v>0</v>
      </c>
      <c r="S1047" s="17"/>
      <c r="T1047" s="17">
        <v>0</v>
      </c>
      <c r="U1047" s="17">
        <v>0</v>
      </c>
    </row>
    <row r="1048" spans="2:21" x14ac:dyDescent="0.5">
      <c r="C1048" s="17"/>
      <c r="D1048" s="17"/>
      <c r="E1048" s="17"/>
      <c r="F1048" s="17"/>
      <c r="G1048" s="17"/>
      <c r="H1048" s="17"/>
      <c r="I1048" s="17"/>
      <c r="J1048" s="17"/>
      <c r="K1048" s="17"/>
      <c r="L1048" s="17"/>
      <c r="M1048" s="17"/>
      <c r="N1048" s="17"/>
      <c r="O1048" s="17"/>
      <c r="P1048" s="17"/>
      <c r="Q1048" s="17"/>
      <c r="R1048" s="17"/>
      <c r="S1048" s="17"/>
      <c r="T1048" s="17"/>
      <c r="U1048" s="17"/>
    </row>
    <row r="1049" spans="2:21" x14ac:dyDescent="0.5">
      <c r="B1049" s="6" t="s">
        <v>93</v>
      </c>
      <c r="C1049" s="17"/>
      <c r="D1049" s="17"/>
      <c r="E1049" s="17"/>
      <c r="F1049" s="17"/>
      <c r="G1049" s="17"/>
      <c r="H1049" s="17"/>
      <c r="I1049" s="17"/>
      <c r="J1049" s="17"/>
      <c r="K1049" s="17"/>
      <c r="L1049" s="17"/>
      <c r="M1049" s="17"/>
      <c r="N1049" s="17"/>
      <c r="O1049" s="17"/>
      <c r="P1049" s="17"/>
      <c r="Q1049" s="17"/>
      <c r="R1049" s="17"/>
      <c r="S1049" s="17"/>
      <c r="T1049" s="17"/>
      <c r="U1049" s="17"/>
    </row>
    <row r="1050" spans="2:21" x14ac:dyDescent="0.5">
      <c r="B1050" s="24" t="s">
        <v>46</v>
      </c>
      <c r="C1050" s="17"/>
      <c r="D1050" s="17"/>
      <c r="E1050" s="17"/>
      <c r="F1050" s="17"/>
      <c r="G1050" s="17"/>
      <c r="H1050" s="17"/>
      <c r="I1050" s="17"/>
      <c r="J1050" s="17"/>
      <c r="K1050" s="17"/>
      <c r="L1050" s="17"/>
      <c r="M1050" s="17"/>
      <c r="N1050" s="17"/>
      <c r="O1050" s="17"/>
      <c r="P1050" s="17"/>
      <c r="Q1050" s="17"/>
      <c r="R1050" s="17"/>
      <c r="S1050" s="17"/>
      <c r="T1050" s="17"/>
      <c r="U1050" s="17"/>
    </row>
    <row r="1051" spans="2:21" x14ac:dyDescent="0.5">
      <c r="B1051" t="s">
        <v>405</v>
      </c>
      <c r="C1051" s="17">
        <v>0.63453540947924403</v>
      </c>
      <c r="D1051" s="17">
        <v>0.62627016370014599</v>
      </c>
      <c r="E1051" s="17">
        <v>0.64344969531889395</v>
      </c>
      <c r="F1051" s="17"/>
      <c r="G1051" s="17">
        <v>0.734211241196569</v>
      </c>
      <c r="H1051" s="17">
        <v>0.61068274202133599</v>
      </c>
      <c r="I1051" s="17">
        <v>0.58407620704850505</v>
      </c>
      <c r="J1051" s="17">
        <v>0.66677830601771304</v>
      </c>
      <c r="K1051" s="17">
        <v>0.64037352336808195</v>
      </c>
      <c r="L1051" s="17">
        <v>0.61712355304266298</v>
      </c>
      <c r="M1051" s="17"/>
      <c r="N1051" s="17">
        <v>0.66056043473717896</v>
      </c>
      <c r="O1051" s="17">
        <v>0.65253213719264502</v>
      </c>
      <c r="P1051" s="17">
        <v>0.67656839923072698</v>
      </c>
      <c r="Q1051" s="17">
        <v>0.56064681799737104</v>
      </c>
      <c r="R1051" s="17">
        <v>0.61811270053473899</v>
      </c>
      <c r="S1051" s="17"/>
      <c r="T1051" s="17">
        <v>0.58908456488984395</v>
      </c>
      <c r="U1051" s="17">
        <v>0.64598312844066397</v>
      </c>
    </row>
    <row r="1052" spans="2:21" x14ac:dyDescent="0.5">
      <c r="B1052" t="s">
        <v>406</v>
      </c>
      <c r="C1052" s="17">
        <v>0.36546459052075603</v>
      </c>
      <c r="D1052" s="17">
        <v>0.37372983629985401</v>
      </c>
      <c r="E1052" s="17">
        <v>0.35655030468110599</v>
      </c>
      <c r="F1052" s="17"/>
      <c r="G1052" s="17">
        <v>0.265788758803431</v>
      </c>
      <c r="H1052" s="17">
        <v>0.38931725797866401</v>
      </c>
      <c r="I1052" s="17">
        <v>0.41592379295149501</v>
      </c>
      <c r="J1052" s="17">
        <v>0.33322169398228701</v>
      </c>
      <c r="K1052" s="17">
        <v>0.35962647663191799</v>
      </c>
      <c r="L1052" s="17">
        <v>0.38287644695733603</v>
      </c>
      <c r="M1052" s="17"/>
      <c r="N1052" s="17">
        <v>0.33943956526282099</v>
      </c>
      <c r="O1052" s="17">
        <v>0.34746786280735498</v>
      </c>
      <c r="P1052" s="17">
        <v>0.32343160076927302</v>
      </c>
      <c r="Q1052" s="17">
        <v>0.43935318200262902</v>
      </c>
      <c r="R1052" s="17">
        <v>0.38188729946526101</v>
      </c>
      <c r="S1052" s="17"/>
      <c r="T1052" s="17">
        <v>0.41091543511015599</v>
      </c>
      <c r="U1052" s="17">
        <v>0.35401687155933598</v>
      </c>
    </row>
    <row r="1053" spans="2:21" x14ac:dyDescent="0.5">
      <c r="C1053" s="17"/>
      <c r="D1053" s="17"/>
      <c r="E1053" s="17"/>
      <c r="F1053" s="17"/>
      <c r="G1053" s="17"/>
      <c r="H1053" s="17"/>
      <c r="I1053" s="17"/>
      <c r="J1053" s="17"/>
      <c r="K1053" s="17"/>
      <c r="L1053" s="17"/>
      <c r="M1053" s="17"/>
      <c r="N1053" s="17"/>
      <c r="O1053" s="17"/>
      <c r="P1053" s="17"/>
      <c r="Q1053" s="17"/>
      <c r="R1053" s="17"/>
      <c r="S1053" s="17"/>
      <c r="T1053" s="17"/>
      <c r="U1053" s="17"/>
    </row>
    <row r="1054" spans="2:21" x14ac:dyDescent="0.5">
      <c r="B1054" s="6" t="s">
        <v>412</v>
      </c>
      <c r="C1054" s="17"/>
      <c r="D1054" s="17"/>
      <c r="E1054" s="17"/>
      <c r="F1054" s="17"/>
      <c r="G1054" s="17"/>
      <c r="H1054" s="17"/>
      <c r="I1054" s="17"/>
      <c r="J1054" s="17"/>
      <c r="K1054" s="17"/>
      <c r="L1054" s="17"/>
      <c r="M1054" s="17"/>
      <c r="N1054" s="17"/>
      <c r="O1054" s="17"/>
      <c r="P1054" s="17"/>
      <c r="Q1054" s="17"/>
      <c r="R1054" s="17"/>
      <c r="S1054" s="17"/>
      <c r="T1054" s="17"/>
      <c r="U1054" s="17"/>
    </row>
    <row r="1055" spans="2:21" x14ac:dyDescent="0.5">
      <c r="B1055" s="24" t="s">
        <v>46</v>
      </c>
      <c r="C1055" s="17"/>
      <c r="D1055" s="17"/>
      <c r="E1055" s="17"/>
      <c r="F1055" s="17"/>
      <c r="G1055" s="17"/>
      <c r="H1055" s="17"/>
      <c r="I1055" s="17"/>
      <c r="J1055" s="17"/>
      <c r="K1055" s="17"/>
      <c r="L1055" s="17"/>
      <c r="M1055" s="17"/>
      <c r="N1055" s="17"/>
      <c r="O1055" s="17"/>
      <c r="P1055" s="17"/>
      <c r="Q1055" s="17"/>
      <c r="R1055" s="17"/>
      <c r="S1055" s="17"/>
      <c r="T1055" s="17"/>
      <c r="U1055" s="17"/>
    </row>
    <row r="1056" spans="2:21" x14ac:dyDescent="0.5">
      <c r="B1056" t="s">
        <v>407</v>
      </c>
      <c r="C1056" s="17">
        <v>0.40637984329396198</v>
      </c>
      <c r="D1056" s="17">
        <v>0.39013994882937297</v>
      </c>
      <c r="E1056" s="17">
        <v>0.41883290204095902</v>
      </c>
      <c r="F1056" s="17"/>
      <c r="G1056" s="17">
        <v>0.27689807741418399</v>
      </c>
      <c r="H1056" s="17">
        <v>0.34995927077494299</v>
      </c>
      <c r="I1056" s="17">
        <v>0.42420247445535902</v>
      </c>
      <c r="J1056" s="17">
        <v>0.45075527399791099</v>
      </c>
      <c r="K1056" s="17">
        <v>0.44910775007376902</v>
      </c>
      <c r="L1056" s="17">
        <v>0.40370127404509798</v>
      </c>
      <c r="M1056" s="17"/>
      <c r="N1056" s="17">
        <v>0.40784047175250498</v>
      </c>
      <c r="O1056" s="17">
        <v>0.37153204754450903</v>
      </c>
      <c r="P1056" s="17">
        <v>0.40266435550803897</v>
      </c>
      <c r="Q1056" s="17">
        <v>0.43469693678864402</v>
      </c>
      <c r="R1056" s="17">
        <v>0.412035627030855</v>
      </c>
      <c r="S1056" s="17"/>
      <c r="T1056" s="17">
        <v>0.443056133178659</v>
      </c>
      <c r="U1056" s="17">
        <v>0.39714217427063497</v>
      </c>
    </row>
    <row r="1057" spans="2:21" x14ac:dyDescent="0.5">
      <c r="B1057" t="s">
        <v>408</v>
      </c>
      <c r="C1057" s="17">
        <v>0.39352520368430099</v>
      </c>
      <c r="D1057" s="17">
        <v>0.43229266806737798</v>
      </c>
      <c r="E1057" s="17">
        <v>0.358538191451859</v>
      </c>
      <c r="F1057" s="17"/>
      <c r="G1057" s="17">
        <v>0.39391214845407801</v>
      </c>
      <c r="H1057" s="17">
        <v>0.40685832752494999</v>
      </c>
      <c r="I1057" s="17">
        <v>0.422461149761718</v>
      </c>
      <c r="J1057" s="17">
        <v>0.34953098031542301</v>
      </c>
      <c r="K1057" s="17">
        <v>0.38298178776244002</v>
      </c>
      <c r="L1057" s="17">
        <v>0.40842816701340501</v>
      </c>
      <c r="M1057" s="17"/>
      <c r="N1057" s="17">
        <v>0.38568588592922598</v>
      </c>
      <c r="O1057" s="17">
        <v>0.41529022902814799</v>
      </c>
      <c r="P1057" s="17">
        <v>0.410162522345832</v>
      </c>
      <c r="Q1057" s="17">
        <v>0.36781653555267602</v>
      </c>
      <c r="R1057" s="17">
        <v>0.39799654288626302</v>
      </c>
      <c r="S1057" s="17"/>
      <c r="T1057" s="17">
        <v>0.39452772946617398</v>
      </c>
      <c r="U1057" s="17">
        <v>0.39327269719061297</v>
      </c>
    </row>
    <row r="1058" spans="2:21" x14ac:dyDescent="0.5">
      <c r="B1058" t="s">
        <v>409</v>
      </c>
      <c r="C1058" s="17">
        <v>0.13362437618947301</v>
      </c>
      <c r="D1058" s="17">
        <v>0.117373555263961</v>
      </c>
      <c r="E1058" s="17">
        <v>0.149795905110476</v>
      </c>
      <c r="F1058" s="17"/>
      <c r="G1058" s="17">
        <v>0.25249881781896</v>
      </c>
      <c r="H1058" s="17">
        <v>0.159888262801789</v>
      </c>
      <c r="I1058" s="17">
        <v>0.12963983671913701</v>
      </c>
      <c r="J1058" s="17">
        <v>0.13352935450216399</v>
      </c>
      <c r="K1058" s="17">
        <v>8.7259060976906597E-2</v>
      </c>
      <c r="L1058" s="17">
        <v>0.11773488561687399</v>
      </c>
      <c r="M1058" s="17"/>
      <c r="N1058" s="17">
        <v>0.13402113898057399</v>
      </c>
      <c r="O1058" s="17">
        <v>0.14963040846787701</v>
      </c>
      <c r="P1058" s="17">
        <v>0.128143021585476</v>
      </c>
      <c r="Q1058" s="17">
        <v>0.14196024052466999</v>
      </c>
      <c r="R1058" s="17">
        <v>9.6226191721448098E-2</v>
      </c>
      <c r="S1058" s="17"/>
      <c r="T1058" s="17">
        <v>0.111843421331157</v>
      </c>
      <c r="U1058" s="17">
        <v>0.139110352350794</v>
      </c>
    </row>
    <row r="1059" spans="2:21" x14ac:dyDescent="0.5">
      <c r="B1059" t="s">
        <v>410</v>
      </c>
      <c r="C1059" s="17">
        <v>3.6888049696056802E-2</v>
      </c>
      <c r="D1059" s="17">
        <v>3.7317818269987597E-2</v>
      </c>
      <c r="E1059" s="17">
        <v>3.6776755290677997E-2</v>
      </c>
      <c r="F1059" s="17"/>
      <c r="G1059" s="17">
        <v>5.7759954907541503E-2</v>
      </c>
      <c r="H1059" s="17">
        <v>5.7162045264446397E-2</v>
      </c>
      <c r="I1059" s="17">
        <v>5.5680575580714098E-3</v>
      </c>
      <c r="J1059" s="17">
        <v>3.6350608157188401E-2</v>
      </c>
      <c r="K1059" s="17">
        <v>5.90033646925682E-2</v>
      </c>
      <c r="L1059" s="17">
        <v>2.48484019664422E-2</v>
      </c>
      <c r="M1059" s="17"/>
      <c r="N1059" s="17">
        <v>4.6841911790458199E-2</v>
      </c>
      <c r="O1059" s="17">
        <v>3.1099900992635501E-2</v>
      </c>
      <c r="P1059" s="17">
        <v>3.6250984577749397E-2</v>
      </c>
      <c r="Q1059" s="17">
        <v>2.4815559954301701E-2</v>
      </c>
      <c r="R1059" s="17">
        <v>4.9489374030408297E-2</v>
      </c>
      <c r="S1059" s="17"/>
      <c r="T1059" s="17">
        <v>2.86230171895492E-2</v>
      </c>
      <c r="U1059" s="17">
        <v>3.8969766112907797E-2</v>
      </c>
    </row>
    <row r="1060" spans="2:21" x14ac:dyDescent="0.5">
      <c r="B1060" t="s">
        <v>411</v>
      </c>
      <c r="C1060" s="17">
        <v>1.15089574582894E-2</v>
      </c>
      <c r="D1060" s="17">
        <v>1.6843475019042702E-2</v>
      </c>
      <c r="E1060" s="17">
        <v>6.6338638362489098E-3</v>
      </c>
      <c r="F1060" s="17"/>
      <c r="G1060" s="17">
        <v>1.00449414592776E-2</v>
      </c>
      <c r="H1060" s="17">
        <v>1.78245574713061E-2</v>
      </c>
      <c r="I1060" s="17">
        <v>1.0527730030428501E-2</v>
      </c>
      <c r="J1060" s="17">
        <v>1.6136235233994E-2</v>
      </c>
      <c r="K1060" s="17">
        <v>0</v>
      </c>
      <c r="L1060" s="17">
        <v>1.37058638020181E-2</v>
      </c>
      <c r="M1060" s="17"/>
      <c r="N1060" s="17">
        <v>1.16547103335901E-2</v>
      </c>
      <c r="O1060" s="17">
        <v>1.0040597265464499E-2</v>
      </c>
      <c r="P1060" s="17">
        <v>3.9227162911889997E-3</v>
      </c>
      <c r="Q1060" s="17">
        <v>9.5073934164520806E-3</v>
      </c>
      <c r="R1060" s="17">
        <v>3.1863912762121298E-2</v>
      </c>
      <c r="S1060" s="17"/>
      <c r="T1060" s="17">
        <v>2.1949698834461202E-2</v>
      </c>
      <c r="U1060" s="17">
        <v>8.8792445430939705E-3</v>
      </c>
    </row>
    <row r="1061" spans="2:21" x14ac:dyDescent="0.5">
      <c r="B1061" t="s">
        <v>219</v>
      </c>
      <c r="C1061" s="17">
        <v>1.8073569677917799E-2</v>
      </c>
      <c r="D1061" s="17">
        <v>6.0325345502575296E-3</v>
      </c>
      <c r="E1061" s="17">
        <v>2.9422382269779401E-2</v>
      </c>
      <c r="F1061" s="17"/>
      <c r="G1061" s="17">
        <v>8.8860599459592796E-3</v>
      </c>
      <c r="H1061" s="17">
        <v>8.3075361625651305E-3</v>
      </c>
      <c r="I1061" s="17">
        <v>7.6007514752862099E-3</v>
      </c>
      <c r="J1061" s="17">
        <v>1.36975477933195E-2</v>
      </c>
      <c r="K1061" s="17">
        <v>2.1648036494316E-2</v>
      </c>
      <c r="L1061" s="17">
        <v>3.1581407556162303E-2</v>
      </c>
      <c r="M1061" s="17"/>
      <c r="N1061" s="17">
        <v>1.39558812136465E-2</v>
      </c>
      <c r="O1061" s="17">
        <v>2.2406816701365899E-2</v>
      </c>
      <c r="P1061" s="17">
        <v>1.8856399691715198E-2</v>
      </c>
      <c r="Q1061" s="17">
        <v>2.12033337632563E-2</v>
      </c>
      <c r="R1061" s="17">
        <v>1.23883515689044E-2</v>
      </c>
      <c r="S1061" s="17"/>
      <c r="T1061" s="17">
        <v>0</v>
      </c>
      <c r="U1061" s="17">
        <v>2.2625765531956998E-2</v>
      </c>
    </row>
    <row r="1062" spans="2:21" x14ac:dyDescent="0.5">
      <c r="C1062" s="17"/>
      <c r="D1062" s="17"/>
      <c r="E1062" s="17"/>
      <c r="F1062" s="17"/>
      <c r="G1062" s="17"/>
      <c r="H1062" s="17"/>
      <c r="I1062" s="17"/>
      <c r="J1062" s="17"/>
      <c r="K1062" s="17"/>
      <c r="L1062" s="17"/>
      <c r="M1062" s="17"/>
      <c r="N1062" s="17"/>
      <c r="O1062" s="17"/>
      <c r="P1062" s="17"/>
      <c r="Q1062" s="17"/>
      <c r="R1062" s="17"/>
      <c r="S1062" s="17"/>
      <c r="T1062" s="17"/>
      <c r="U1062" s="17"/>
    </row>
    <row r="1063" spans="2:21" x14ac:dyDescent="0.5">
      <c r="B1063" s="6" t="s">
        <v>431</v>
      </c>
      <c r="C1063" s="17"/>
      <c r="D1063" s="17"/>
      <c r="E1063" s="17"/>
      <c r="F1063" s="17"/>
      <c r="G1063" s="17"/>
      <c r="H1063" s="17"/>
      <c r="I1063" s="17"/>
      <c r="J1063" s="17"/>
      <c r="K1063" s="17"/>
      <c r="L1063" s="17"/>
      <c r="M1063" s="17"/>
      <c r="N1063" s="17"/>
      <c r="O1063" s="17"/>
      <c r="P1063" s="17"/>
      <c r="Q1063" s="17"/>
      <c r="R1063" s="17"/>
      <c r="S1063" s="17"/>
      <c r="T1063" s="17"/>
      <c r="U1063" s="17"/>
    </row>
    <row r="1064" spans="2:21" x14ac:dyDescent="0.5">
      <c r="B1064" s="24" t="s">
        <v>46</v>
      </c>
      <c r="C1064" s="17"/>
      <c r="D1064" s="17"/>
      <c r="E1064" s="17"/>
      <c r="F1064" s="17"/>
      <c r="G1064" s="17"/>
      <c r="H1064" s="17"/>
      <c r="I1064" s="17"/>
      <c r="J1064" s="17"/>
      <c r="K1064" s="17"/>
      <c r="L1064" s="17"/>
      <c r="M1064" s="17"/>
      <c r="N1064" s="17"/>
      <c r="O1064" s="17"/>
      <c r="P1064" s="17"/>
      <c r="Q1064" s="17"/>
      <c r="R1064" s="17"/>
      <c r="S1064" s="17"/>
      <c r="T1064" s="17"/>
      <c r="U1064" s="17"/>
    </row>
    <row r="1065" spans="2:21" x14ac:dyDescent="0.5">
      <c r="B1065" t="s">
        <v>426</v>
      </c>
      <c r="C1065" s="17">
        <v>0.11515944341090099</v>
      </c>
      <c r="D1065" s="17">
        <v>0.148087516165194</v>
      </c>
      <c r="E1065" s="17">
        <v>8.3539975685658699E-2</v>
      </c>
      <c r="F1065" s="17"/>
      <c r="G1065" s="17">
        <v>0.21442649501830799</v>
      </c>
      <c r="H1065" s="17">
        <v>0.25674454553201198</v>
      </c>
      <c r="I1065" s="17">
        <v>0.114696755988871</v>
      </c>
      <c r="J1065" s="17">
        <v>9.5613338896736302E-2</v>
      </c>
      <c r="K1065" s="17">
        <v>7.7684321459943903E-2</v>
      </c>
      <c r="L1065" s="17">
        <v>5.8878636439887298E-2</v>
      </c>
      <c r="M1065" s="17"/>
      <c r="N1065" s="17">
        <v>0.11265416073524701</v>
      </c>
      <c r="O1065" s="17">
        <v>0.161478103032627</v>
      </c>
      <c r="P1065" s="17">
        <v>0.10597980907782301</v>
      </c>
      <c r="Q1065" s="17">
        <v>9.0572598889773301E-2</v>
      </c>
      <c r="R1065" s="17">
        <v>0.107090934778169</v>
      </c>
      <c r="S1065" s="17"/>
      <c r="T1065" s="17">
        <v>0.234134908151239</v>
      </c>
      <c r="U1065" s="17">
        <v>8.5193054536152502E-2</v>
      </c>
    </row>
    <row r="1066" spans="2:21" x14ac:dyDescent="0.5">
      <c r="B1066" t="s">
        <v>427</v>
      </c>
      <c r="C1066" s="17">
        <v>0.392380437318404</v>
      </c>
      <c r="D1066" s="17">
        <v>0.43775261058571502</v>
      </c>
      <c r="E1066" s="17">
        <v>0.35112281085000502</v>
      </c>
      <c r="F1066" s="17"/>
      <c r="G1066" s="17">
        <v>0.46496664975764301</v>
      </c>
      <c r="H1066" s="17">
        <v>0.43847604158840903</v>
      </c>
      <c r="I1066" s="17">
        <v>0.50070506284504701</v>
      </c>
      <c r="J1066" s="17">
        <v>0.36532360860438801</v>
      </c>
      <c r="K1066" s="17">
        <v>0.337318280934715</v>
      </c>
      <c r="L1066" s="17">
        <v>0.34474497259548897</v>
      </c>
      <c r="M1066" s="17"/>
      <c r="N1066" s="17">
        <v>0.378555784550965</v>
      </c>
      <c r="O1066" s="17">
        <v>0.44129946460124198</v>
      </c>
      <c r="P1066" s="17">
        <v>0.37094425531592101</v>
      </c>
      <c r="Q1066" s="17">
        <v>0.36279938785010102</v>
      </c>
      <c r="R1066" s="17">
        <v>0.44051563901287999</v>
      </c>
      <c r="S1066" s="17"/>
      <c r="T1066" s="17">
        <v>0.409475937737449</v>
      </c>
      <c r="U1066" s="17">
        <v>0.38807458808567702</v>
      </c>
    </row>
    <row r="1067" spans="2:21" x14ac:dyDescent="0.5">
      <c r="B1067" t="s">
        <v>428</v>
      </c>
      <c r="C1067" s="17">
        <v>0.47997013312787201</v>
      </c>
      <c r="D1067" s="17">
        <v>0.40766456871461898</v>
      </c>
      <c r="E1067" s="17">
        <v>0.547169840386589</v>
      </c>
      <c r="F1067" s="17"/>
      <c r="G1067" s="17">
        <v>0.30656283809226398</v>
      </c>
      <c r="H1067" s="17">
        <v>0.30477941287957899</v>
      </c>
      <c r="I1067" s="17">
        <v>0.37673478601299598</v>
      </c>
      <c r="J1067" s="17">
        <v>0.53444130509436505</v>
      </c>
      <c r="K1067" s="17">
        <v>0.58499739760534097</v>
      </c>
      <c r="L1067" s="17">
        <v>0.56301859290305101</v>
      </c>
      <c r="M1067" s="17"/>
      <c r="N1067" s="17">
        <v>0.50376268152893999</v>
      </c>
      <c r="O1067" s="17">
        <v>0.37933644632498298</v>
      </c>
      <c r="P1067" s="17">
        <v>0.51009880831677701</v>
      </c>
      <c r="Q1067" s="17">
        <v>0.53518771366343498</v>
      </c>
      <c r="R1067" s="17">
        <v>0.429838412970248</v>
      </c>
      <c r="S1067" s="17"/>
      <c r="T1067" s="17">
        <v>0.356389154111312</v>
      </c>
      <c r="U1067" s="17">
        <v>0.511096514376432</v>
      </c>
    </row>
    <row r="1068" spans="2:21" x14ac:dyDescent="0.5">
      <c r="B1068" t="s">
        <v>429</v>
      </c>
      <c r="C1068" s="17">
        <v>1.2489986142822899E-2</v>
      </c>
      <c r="D1068" s="17">
        <v>6.4953045344723201E-3</v>
      </c>
      <c r="E1068" s="17">
        <v>1.8167373077747399E-2</v>
      </c>
      <c r="F1068" s="17"/>
      <c r="G1068" s="17">
        <v>1.4044017131783699E-2</v>
      </c>
      <c r="H1068" s="17">
        <v>0</v>
      </c>
      <c r="I1068" s="17">
        <v>7.8633951530865092E-3</v>
      </c>
      <c r="J1068" s="17">
        <v>4.6217474045109602E-3</v>
      </c>
      <c r="K1068" s="17">
        <v>0</v>
      </c>
      <c r="L1068" s="17">
        <v>3.3357798061572901E-2</v>
      </c>
      <c r="M1068" s="17"/>
      <c r="N1068" s="17">
        <v>5.0273731848479997E-3</v>
      </c>
      <c r="O1068" s="17">
        <v>1.7885986041148098E-2</v>
      </c>
      <c r="P1068" s="17">
        <v>1.29771272894791E-2</v>
      </c>
      <c r="Q1068" s="17">
        <v>1.1440299596690399E-2</v>
      </c>
      <c r="R1068" s="17">
        <v>2.2555013238702501E-2</v>
      </c>
      <c r="S1068" s="17"/>
      <c r="T1068" s="17">
        <v>0</v>
      </c>
      <c r="U1068" s="17">
        <v>1.5635843001738401E-2</v>
      </c>
    </row>
    <row r="1069" spans="2:21" x14ac:dyDescent="0.5">
      <c r="C1069" s="17"/>
      <c r="D1069" s="17"/>
      <c r="E1069" s="17"/>
      <c r="F1069" s="17"/>
      <c r="G1069" s="17"/>
      <c r="H1069" s="17"/>
      <c r="I1069" s="17"/>
      <c r="J1069" s="17"/>
      <c r="K1069" s="17"/>
      <c r="L1069" s="17"/>
      <c r="M1069" s="17"/>
      <c r="N1069" s="17"/>
      <c r="O1069" s="17"/>
      <c r="P1069" s="17"/>
      <c r="Q1069" s="17"/>
      <c r="R1069" s="17"/>
      <c r="S1069" s="17"/>
      <c r="T1069" s="17"/>
      <c r="U1069" s="17"/>
    </row>
    <row r="1070" spans="2:21" x14ac:dyDescent="0.5">
      <c r="B1070" s="6" t="s">
        <v>432</v>
      </c>
      <c r="C1070" s="17"/>
      <c r="D1070" s="17"/>
      <c r="E1070" s="17"/>
      <c r="F1070" s="17"/>
      <c r="G1070" s="17"/>
      <c r="H1070" s="17"/>
      <c r="I1070" s="17"/>
      <c r="J1070" s="17"/>
      <c r="K1070" s="17"/>
      <c r="L1070" s="17"/>
      <c r="M1070" s="17"/>
      <c r="N1070" s="17"/>
      <c r="O1070" s="17"/>
      <c r="P1070" s="17"/>
      <c r="Q1070" s="17"/>
      <c r="R1070" s="17"/>
      <c r="S1070" s="17"/>
      <c r="T1070" s="17"/>
      <c r="U1070" s="17"/>
    </row>
    <row r="1071" spans="2:21" x14ac:dyDescent="0.5">
      <c r="B1071" s="24" t="s">
        <v>46</v>
      </c>
      <c r="C1071" s="17"/>
      <c r="D1071" s="17"/>
      <c r="E1071" s="17"/>
      <c r="F1071" s="17"/>
      <c r="G1071" s="17"/>
      <c r="H1071" s="17"/>
      <c r="I1071" s="17"/>
      <c r="J1071" s="17"/>
      <c r="K1071" s="17"/>
      <c r="L1071" s="17"/>
      <c r="M1071" s="17"/>
      <c r="N1071" s="17"/>
      <c r="O1071" s="17"/>
      <c r="P1071" s="17"/>
      <c r="Q1071" s="17"/>
      <c r="R1071" s="17"/>
      <c r="S1071" s="17"/>
      <c r="T1071" s="17"/>
      <c r="U1071" s="17"/>
    </row>
    <row r="1072" spans="2:21" x14ac:dyDescent="0.5">
      <c r="B1072" t="s">
        <v>426</v>
      </c>
      <c r="C1072" s="17">
        <v>3.4842691047802798E-2</v>
      </c>
      <c r="D1072" s="17">
        <v>5.2122660039231501E-2</v>
      </c>
      <c r="E1072" s="17">
        <v>1.9031840673305499E-2</v>
      </c>
      <c r="F1072" s="17"/>
      <c r="G1072" s="17">
        <v>0.107472556872095</v>
      </c>
      <c r="H1072" s="17">
        <v>5.3389861878599301E-2</v>
      </c>
      <c r="I1072" s="17">
        <v>2.87101480509078E-2</v>
      </c>
      <c r="J1072" s="17">
        <v>4.2796665686744603E-2</v>
      </c>
      <c r="K1072" s="17">
        <v>1.47372503205641E-2</v>
      </c>
      <c r="L1072" s="17">
        <v>1.5370583507777799E-2</v>
      </c>
      <c r="M1072" s="17"/>
      <c r="N1072" s="17">
        <v>2.9910951356981699E-2</v>
      </c>
      <c r="O1072" s="17">
        <v>6.2012199938351401E-2</v>
      </c>
      <c r="P1072" s="17">
        <v>2.0970355783279999E-2</v>
      </c>
      <c r="Q1072" s="17">
        <v>3.0381840700024101E-2</v>
      </c>
      <c r="R1072" s="17">
        <v>3.2998452944083802E-2</v>
      </c>
      <c r="S1072" s="17"/>
      <c r="T1072" s="17">
        <v>9.5108249575954595E-2</v>
      </c>
      <c r="U1072" s="17">
        <v>1.9663585283854298E-2</v>
      </c>
    </row>
    <row r="1073" spans="2:21" x14ac:dyDescent="0.5">
      <c r="B1073" t="s">
        <v>427</v>
      </c>
      <c r="C1073" s="17">
        <v>0.13800703080597901</v>
      </c>
      <c r="D1073" s="17">
        <v>0.158248140683827</v>
      </c>
      <c r="E1073" s="17">
        <v>0.118149523945449</v>
      </c>
      <c r="F1073" s="17"/>
      <c r="G1073" s="17">
        <v>0.245191171332451</v>
      </c>
      <c r="H1073" s="17">
        <v>0.22068833400111501</v>
      </c>
      <c r="I1073" s="17">
        <v>0.18731478044568101</v>
      </c>
      <c r="J1073" s="17">
        <v>0.109519952241475</v>
      </c>
      <c r="K1073" s="17">
        <v>9.4093043322839506E-2</v>
      </c>
      <c r="L1073" s="17">
        <v>8.9291046107787903E-2</v>
      </c>
      <c r="M1073" s="17"/>
      <c r="N1073" s="17">
        <v>0.13235889039568</v>
      </c>
      <c r="O1073" s="17">
        <v>0.158593384991221</v>
      </c>
      <c r="P1073" s="17">
        <v>0.181709174723935</v>
      </c>
      <c r="Q1073" s="17">
        <v>9.46972662732814E-2</v>
      </c>
      <c r="R1073" s="17">
        <v>0.12717389519062899</v>
      </c>
      <c r="S1073" s="17"/>
      <c r="T1073" s="17">
        <v>0.19176200601830701</v>
      </c>
      <c r="U1073" s="17">
        <v>0.12446774777245</v>
      </c>
    </row>
    <row r="1074" spans="2:21" x14ac:dyDescent="0.5">
      <c r="B1074" t="s">
        <v>428</v>
      </c>
      <c r="C1074" s="17">
        <v>0.69552071005557703</v>
      </c>
      <c r="D1074" s="17">
        <v>0.67549885609485205</v>
      </c>
      <c r="E1074" s="17">
        <v>0.71387118295568397</v>
      </c>
      <c r="F1074" s="17"/>
      <c r="G1074" s="17">
        <v>0.57013397999134297</v>
      </c>
      <c r="H1074" s="17">
        <v>0.64994376173692103</v>
      </c>
      <c r="I1074" s="17">
        <v>0.66605752953457797</v>
      </c>
      <c r="J1074" s="17">
        <v>0.71163378591237703</v>
      </c>
      <c r="K1074" s="17">
        <v>0.75011101608645303</v>
      </c>
      <c r="L1074" s="17">
        <v>0.72397015765971795</v>
      </c>
      <c r="M1074" s="17"/>
      <c r="N1074" s="17">
        <v>0.698534547126619</v>
      </c>
      <c r="O1074" s="17">
        <v>0.65653173057595005</v>
      </c>
      <c r="P1074" s="17">
        <v>0.65919074151415402</v>
      </c>
      <c r="Q1074" s="17">
        <v>0.75027122381278699</v>
      </c>
      <c r="R1074" s="17">
        <v>0.70817529995703699</v>
      </c>
      <c r="S1074" s="17"/>
      <c r="T1074" s="17">
        <v>0.61350626200643399</v>
      </c>
      <c r="U1074" s="17">
        <v>0.71617771567393995</v>
      </c>
    </row>
    <row r="1075" spans="2:21" x14ac:dyDescent="0.5">
      <c r="B1075" t="s">
        <v>429</v>
      </c>
      <c r="C1075" s="17">
        <v>0.131629568090641</v>
      </c>
      <c r="D1075" s="17">
        <v>0.11413034318209</v>
      </c>
      <c r="E1075" s="17">
        <v>0.14894745242556201</v>
      </c>
      <c r="F1075" s="17"/>
      <c r="G1075" s="17">
        <v>7.7202291804110396E-2</v>
      </c>
      <c r="H1075" s="17">
        <v>7.5978042383364502E-2</v>
      </c>
      <c r="I1075" s="17">
        <v>0.117917541968833</v>
      </c>
      <c r="J1075" s="17">
        <v>0.13604959615940401</v>
      </c>
      <c r="K1075" s="17">
        <v>0.14105869027014301</v>
      </c>
      <c r="L1075" s="17">
        <v>0.171368212724717</v>
      </c>
      <c r="M1075" s="17"/>
      <c r="N1075" s="17">
        <v>0.13919561112071999</v>
      </c>
      <c r="O1075" s="17">
        <v>0.122862684494477</v>
      </c>
      <c r="P1075" s="17">
        <v>0.13812972797863099</v>
      </c>
      <c r="Q1075" s="17">
        <v>0.12464966921390699</v>
      </c>
      <c r="R1075" s="17">
        <v>0.13165235190825</v>
      </c>
      <c r="S1075" s="17"/>
      <c r="T1075" s="17">
        <v>9.9623482399304505E-2</v>
      </c>
      <c r="U1075" s="17">
        <v>0.139690951269756</v>
      </c>
    </row>
    <row r="1076" spans="2:21" x14ac:dyDescent="0.5">
      <c r="C1076" s="17"/>
      <c r="D1076" s="17"/>
      <c r="E1076" s="17"/>
      <c r="F1076" s="17"/>
      <c r="G1076" s="17"/>
      <c r="H1076" s="17"/>
      <c r="I1076" s="17"/>
      <c r="J1076" s="17"/>
      <c r="K1076" s="17"/>
      <c r="L1076" s="17"/>
      <c r="M1076" s="17"/>
      <c r="N1076" s="17"/>
      <c r="O1076" s="17"/>
      <c r="P1076" s="17"/>
      <c r="Q1076" s="17"/>
      <c r="R1076" s="17"/>
      <c r="S1076" s="17"/>
      <c r="T1076" s="17"/>
      <c r="U1076" s="17"/>
    </row>
    <row r="1077" spans="2:21" x14ac:dyDescent="0.5">
      <c r="B1077" s="6" t="s">
        <v>433</v>
      </c>
      <c r="C1077" s="17"/>
      <c r="D1077" s="17"/>
      <c r="E1077" s="17"/>
      <c r="F1077" s="17"/>
      <c r="G1077" s="17"/>
      <c r="H1077" s="17"/>
      <c r="I1077" s="17"/>
      <c r="J1077" s="17"/>
      <c r="K1077" s="17"/>
      <c r="L1077" s="17"/>
      <c r="M1077" s="17"/>
      <c r="N1077" s="17"/>
      <c r="O1077" s="17"/>
      <c r="P1077" s="17"/>
      <c r="Q1077" s="17"/>
      <c r="R1077" s="17"/>
      <c r="S1077" s="17"/>
      <c r="T1077" s="17"/>
      <c r="U1077" s="17"/>
    </row>
    <row r="1078" spans="2:21" x14ac:dyDescent="0.5">
      <c r="B1078" s="24" t="s">
        <v>46</v>
      </c>
      <c r="C1078" s="17"/>
      <c r="D1078" s="17"/>
      <c r="E1078" s="17"/>
      <c r="F1078" s="17"/>
      <c r="G1078" s="17"/>
      <c r="H1078" s="17"/>
      <c r="I1078" s="17"/>
      <c r="J1078" s="17"/>
      <c r="K1078" s="17"/>
      <c r="L1078" s="17"/>
      <c r="M1078" s="17"/>
      <c r="N1078" s="17"/>
      <c r="O1078" s="17"/>
      <c r="P1078" s="17"/>
      <c r="Q1078" s="17"/>
      <c r="R1078" s="17"/>
      <c r="S1078" s="17"/>
      <c r="T1078" s="17"/>
      <c r="U1078" s="17"/>
    </row>
    <row r="1079" spans="2:21" x14ac:dyDescent="0.5">
      <c r="B1079" t="s">
        <v>426</v>
      </c>
      <c r="C1079" s="17">
        <v>4.9565906032104201E-2</v>
      </c>
      <c r="D1079" s="17">
        <v>6.6653568372783301E-2</v>
      </c>
      <c r="E1079" s="17">
        <v>3.2176717246558198E-2</v>
      </c>
      <c r="F1079" s="17"/>
      <c r="G1079" s="17">
        <v>0.144291174160387</v>
      </c>
      <c r="H1079" s="17">
        <v>0.11246806129608899</v>
      </c>
      <c r="I1079" s="17">
        <v>6.11493851719958E-2</v>
      </c>
      <c r="J1079" s="17">
        <v>2.5006862494063298E-2</v>
      </c>
      <c r="K1079" s="17">
        <v>2.4984058790584601E-2</v>
      </c>
      <c r="L1079" s="17">
        <v>1.8946918592758301E-2</v>
      </c>
      <c r="M1079" s="17"/>
      <c r="N1079" s="17">
        <v>3.1596823109720201E-2</v>
      </c>
      <c r="O1079" s="17">
        <v>9.6596485704530402E-2</v>
      </c>
      <c r="P1079" s="17">
        <v>2.3863169828157501E-2</v>
      </c>
      <c r="Q1079" s="17">
        <v>3.9017904647609299E-2</v>
      </c>
      <c r="R1079" s="17">
        <v>7.8721960612719299E-2</v>
      </c>
      <c r="S1079" s="17"/>
      <c r="T1079" s="17">
        <v>0.10659559857070899</v>
      </c>
      <c r="U1079" s="17">
        <v>3.5201818883976901E-2</v>
      </c>
    </row>
    <row r="1080" spans="2:21" x14ac:dyDescent="0.5">
      <c r="B1080" t="s">
        <v>427</v>
      </c>
      <c r="C1080" s="17">
        <v>0.213260903918634</v>
      </c>
      <c r="D1080" s="17">
        <v>0.259019648787218</v>
      </c>
      <c r="E1080" s="17">
        <v>0.170241523486585</v>
      </c>
      <c r="F1080" s="17"/>
      <c r="G1080" s="17">
        <v>0.337019630821009</v>
      </c>
      <c r="H1080" s="17">
        <v>0.30958534970320301</v>
      </c>
      <c r="I1080" s="17">
        <v>0.23799852234308799</v>
      </c>
      <c r="J1080" s="17">
        <v>0.163854440048947</v>
      </c>
      <c r="K1080" s="17">
        <v>0.15983915673364801</v>
      </c>
      <c r="L1080" s="17">
        <v>0.186902721629498</v>
      </c>
      <c r="M1080" s="17"/>
      <c r="N1080" s="17">
        <v>0.230825587959337</v>
      </c>
      <c r="O1080" s="17">
        <v>0.24472854538048899</v>
      </c>
      <c r="P1080" s="17">
        <v>0.20816830143416401</v>
      </c>
      <c r="Q1080" s="17">
        <v>0.17851326838822701</v>
      </c>
      <c r="R1080" s="17">
        <v>0.19643298273000201</v>
      </c>
      <c r="S1080" s="17"/>
      <c r="T1080" s="17">
        <v>0.25022475909700198</v>
      </c>
      <c r="U1080" s="17">
        <v>0.20395080573156399</v>
      </c>
    </row>
    <row r="1081" spans="2:21" x14ac:dyDescent="0.5">
      <c r="B1081" t="s">
        <v>428</v>
      </c>
      <c r="C1081" s="17">
        <v>0.66169768727409095</v>
      </c>
      <c r="D1081" s="17">
        <v>0.61958912284726597</v>
      </c>
      <c r="E1081" s="17">
        <v>0.70221349688456303</v>
      </c>
      <c r="F1081" s="17"/>
      <c r="G1081" s="17">
        <v>0.48386638821133898</v>
      </c>
      <c r="H1081" s="17">
        <v>0.52903466119734999</v>
      </c>
      <c r="I1081" s="17">
        <v>0.64216648765251105</v>
      </c>
      <c r="J1081" s="17">
        <v>0.73248585977075398</v>
      </c>
      <c r="K1081" s="17">
        <v>0.77347060135643098</v>
      </c>
      <c r="L1081" s="17">
        <v>0.666501777711623</v>
      </c>
      <c r="M1081" s="17"/>
      <c r="N1081" s="17">
        <v>0.64776779272389096</v>
      </c>
      <c r="O1081" s="17">
        <v>0.56531293097556601</v>
      </c>
      <c r="P1081" s="17">
        <v>0.70666780443913302</v>
      </c>
      <c r="Q1081" s="17">
        <v>0.713057738132168</v>
      </c>
      <c r="R1081" s="17">
        <v>0.67813285085889496</v>
      </c>
      <c r="S1081" s="17"/>
      <c r="T1081" s="17">
        <v>0.58335960240072005</v>
      </c>
      <c r="U1081" s="17">
        <v>0.68142872610753302</v>
      </c>
    </row>
    <row r="1082" spans="2:21" x14ac:dyDescent="0.5">
      <c r="B1082" t="s">
        <v>429</v>
      </c>
      <c r="C1082" s="17">
        <v>7.54755027751709E-2</v>
      </c>
      <c r="D1082" s="17">
        <v>5.4737659992733403E-2</v>
      </c>
      <c r="E1082" s="17">
        <v>9.5368262382294205E-2</v>
      </c>
      <c r="F1082" s="17"/>
      <c r="G1082" s="17">
        <v>3.4822806807264899E-2</v>
      </c>
      <c r="H1082" s="17">
        <v>4.8911927803357902E-2</v>
      </c>
      <c r="I1082" s="17">
        <v>5.8685604832405702E-2</v>
      </c>
      <c r="J1082" s="17">
        <v>7.8652837686235905E-2</v>
      </c>
      <c r="K1082" s="17">
        <v>4.17061831193365E-2</v>
      </c>
      <c r="L1082" s="17">
        <v>0.12764858206612001</v>
      </c>
      <c r="M1082" s="17"/>
      <c r="N1082" s="17">
        <v>8.9809796207052095E-2</v>
      </c>
      <c r="O1082" s="17">
        <v>9.3362037939414805E-2</v>
      </c>
      <c r="P1082" s="17">
        <v>6.1300724298544898E-2</v>
      </c>
      <c r="Q1082" s="17">
        <v>6.9411088831996204E-2</v>
      </c>
      <c r="R1082" s="17">
        <v>4.6712205798383401E-2</v>
      </c>
      <c r="S1082" s="17"/>
      <c r="T1082" s="17">
        <v>5.9820039931568703E-2</v>
      </c>
      <c r="U1082" s="17">
        <v>7.9418649276926101E-2</v>
      </c>
    </row>
    <row r="1083" spans="2:21" x14ac:dyDescent="0.5">
      <c r="C1083" s="17"/>
      <c r="D1083" s="17"/>
      <c r="E1083" s="17"/>
      <c r="F1083" s="17"/>
      <c r="G1083" s="17"/>
      <c r="H1083" s="17"/>
      <c r="I1083" s="17"/>
      <c r="J1083" s="17"/>
      <c r="K1083" s="17"/>
      <c r="L1083" s="17"/>
      <c r="M1083" s="17"/>
      <c r="N1083" s="17"/>
      <c r="O1083" s="17"/>
      <c r="P1083" s="17"/>
      <c r="Q1083" s="17"/>
      <c r="R1083" s="17"/>
      <c r="S1083" s="17"/>
      <c r="T1083" s="17"/>
      <c r="U1083" s="17"/>
    </row>
    <row r="1084" spans="2:21" x14ac:dyDescent="0.5">
      <c r="B1084" s="6" t="s">
        <v>434</v>
      </c>
      <c r="C1084" s="17"/>
      <c r="D1084" s="17"/>
      <c r="E1084" s="17"/>
      <c r="F1084" s="17"/>
      <c r="G1084" s="17"/>
      <c r="H1084" s="17"/>
      <c r="I1084" s="17"/>
      <c r="J1084" s="17"/>
      <c r="K1084" s="17"/>
      <c r="L1084" s="17"/>
      <c r="M1084" s="17"/>
      <c r="N1084" s="17"/>
      <c r="O1084" s="17"/>
      <c r="P1084" s="17"/>
      <c r="Q1084" s="17"/>
      <c r="R1084" s="17"/>
      <c r="S1084" s="17"/>
      <c r="T1084" s="17"/>
      <c r="U1084" s="17"/>
    </row>
    <row r="1085" spans="2:21" x14ac:dyDescent="0.5">
      <c r="B1085" s="24" t="s">
        <v>46</v>
      </c>
      <c r="C1085" s="17"/>
      <c r="D1085" s="17"/>
      <c r="E1085" s="17"/>
      <c r="F1085" s="17"/>
      <c r="G1085" s="17"/>
      <c r="H1085" s="17"/>
      <c r="I1085" s="17"/>
      <c r="J1085" s="17"/>
      <c r="K1085" s="17"/>
      <c r="L1085" s="17"/>
      <c r="M1085" s="17"/>
      <c r="N1085" s="17"/>
      <c r="O1085" s="17"/>
      <c r="P1085" s="17"/>
      <c r="Q1085" s="17"/>
      <c r="R1085" s="17"/>
      <c r="S1085" s="17"/>
      <c r="T1085" s="17"/>
      <c r="U1085" s="17"/>
    </row>
    <row r="1086" spans="2:21" x14ac:dyDescent="0.5">
      <c r="B1086" t="s">
        <v>426</v>
      </c>
      <c r="C1086" s="17">
        <v>3.6692617081549403E-2</v>
      </c>
      <c r="D1086" s="17">
        <v>4.8971408367312001E-2</v>
      </c>
      <c r="E1086" s="17">
        <v>2.55511582398553E-2</v>
      </c>
      <c r="F1086" s="17"/>
      <c r="G1086" s="17">
        <v>0.113718156589547</v>
      </c>
      <c r="H1086" s="17">
        <v>7.6533024985230402E-2</v>
      </c>
      <c r="I1086" s="17">
        <v>4.4182374448182397E-2</v>
      </c>
      <c r="J1086" s="17">
        <v>2.7222136573581301E-2</v>
      </c>
      <c r="K1086" s="17">
        <v>1.03425074624335E-2</v>
      </c>
      <c r="L1086" s="17">
        <v>1.4776979564288001E-2</v>
      </c>
      <c r="M1086" s="17"/>
      <c r="N1086" s="17">
        <v>2.7382948400606601E-2</v>
      </c>
      <c r="O1086" s="17">
        <v>4.7449836975918203E-2</v>
      </c>
      <c r="P1086" s="17">
        <v>4.6261865229769598E-2</v>
      </c>
      <c r="Q1086" s="17">
        <v>2.5308241116277299E-2</v>
      </c>
      <c r="R1086" s="17">
        <v>4.7053515502046797E-2</v>
      </c>
      <c r="S1086" s="17"/>
      <c r="T1086" s="17">
        <v>7.8843976813384495E-2</v>
      </c>
      <c r="U1086" s="17">
        <v>2.60759404408628E-2</v>
      </c>
    </row>
    <row r="1087" spans="2:21" x14ac:dyDescent="0.5">
      <c r="B1087" t="s">
        <v>427</v>
      </c>
      <c r="C1087" s="17">
        <v>0.18970227442711399</v>
      </c>
      <c r="D1087" s="17">
        <v>0.232194983572201</v>
      </c>
      <c r="E1087" s="17">
        <v>0.14766584217196299</v>
      </c>
      <c r="F1087" s="17"/>
      <c r="G1087" s="17">
        <v>0.40271920773884301</v>
      </c>
      <c r="H1087" s="17">
        <v>0.27542230255401601</v>
      </c>
      <c r="I1087" s="17">
        <v>0.225770973504166</v>
      </c>
      <c r="J1087" s="17">
        <v>0.19420276540797499</v>
      </c>
      <c r="K1087" s="17">
        <v>0.12370404814383799</v>
      </c>
      <c r="L1087" s="17">
        <v>0.10663363833612299</v>
      </c>
      <c r="M1087" s="17"/>
      <c r="N1087" s="17">
        <v>0.188831387912029</v>
      </c>
      <c r="O1087" s="17">
        <v>0.27641297375798302</v>
      </c>
      <c r="P1087" s="17">
        <v>0.18013397090966499</v>
      </c>
      <c r="Q1087" s="17">
        <v>0.14458743079251499</v>
      </c>
      <c r="R1087" s="17">
        <v>0.149350256430757</v>
      </c>
      <c r="S1087" s="17"/>
      <c r="T1087" s="17">
        <v>0.272261668421239</v>
      </c>
      <c r="U1087" s="17">
        <v>0.16890801309692299</v>
      </c>
    </row>
    <row r="1088" spans="2:21" x14ac:dyDescent="0.5">
      <c r="B1088" t="s">
        <v>428</v>
      </c>
      <c r="C1088" s="17">
        <v>0.48488777130564198</v>
      </c>
      <c r="D1088" s="17">
        <v>0.45438240000032798</v>
      </c>
      <c r="E1088" s="17">
        <v>0.51321988502961902</v>
      </c>
      <c r="F1088" s="17"/>
      <c r="G1088" s="17">
        <v>0.32374731571757198</v>
      </c>
      <c r="H1088" s="17">
        <v>0.49279829621235399</v>
      </c>
      <c r="I1088" s="17">
        <v>0.48246800080520302</v>
      </c>
      <c r="J1088" s="17">
        <v>0.51836920418331001</v>
      </c>
      <c r="K1088" s="17">
        <v>0.52520830174772504</v>
      </c>
      <c r="L1088" s="17">
        <v>0.48245298008731502</v>
      </c>
      <c r="M1088" s="17"/>
      <c r="N1088" s="17">
        <v>0.48159424844783</v>
      </c>
      <c r="O1088" s="17">
        <v>0.44934221701028698</v>
      </c>
      <c r="P1088" s="17">
        <v>0.51103511386557499</v>
      </c>
      <c r="Q1088" s="17">
        <v>0.475443377133489</v>
      </c>
      <c r="R1088" s="17">
        <v>0.52917595636833903</v>
      </c>
      <c r="S1088" s="17"/>
      <c r="T1088" s="17">
        <v>0.47116603870179302</v>
      </c>
      <c r="U1088" s="17">
        <v>0.48834386854501499</v>
      </c>
    </row>
    <row r="1089" spans="2:21" x14ac:dyDescent="0.5">
      <c r="B1089" t="s">
        <v>429</v>
      </c>
      <c r="C1089" s="17">
        <v>0.28871733718569398</v>
      </c>
      <c r="D1089" s="17">
        <v>0.26445120806015898</v>
      </c>
      <c r="E1089" s="17">
        <v>0.31356311455856201</v>
      </c>
      <c r="F1089" s="17"/>
      <c r="G1089" s="17">
        <v>0.159815319954039</v>
      </c>
      <c r="H1089" s="17">
        <v>0.15524637624839999</v>
      </c>
      <c r="I1089" s="17">
        <v>0.24757865124244899</v>
      </c>
      <c r="J1089" s="17">
        <v>0.26020589383513398</v>
      </c>
      <c r="K1089" s="17">
        <v>0.34074514264600297</v>
      </c>
      <c r="L1089" s="17">
        <v>0.39613640201227401</v>
      </c>
      <c r="M1089" s="17"/>
      <c r="N1089" s="17">
        <v>0.30219141523953502</v>
      </c>
      <c r="O1089" s="17">
        <v>0.22679497225581199</v>
      </c>
      <c r="P1089" s="17">
        <v>0.26256904999499098</v>
      </c>
      <c r="Q1089" s="17">
        <v>0.35466095095771799</v>
      </c>
      <c r="R1089" s="17">
        <v>0.27442027169885702</v>
      </c>
      <c r="S1089" s="17"/>
      <c r="T1089" s="17">
        <v>0.177728316063584</v>
      </c>
      <c r="U1089" s="17">
        <v>0.31667217791719898</v>
      </c>
    </row>
    <row r="1090" spans="2:21" x14ac:dyDescent="0.5">
      <c r="C1090" s="17"/>
      <c r="D1090" s="17"/>
      <c r="E1090" s="17"/>
      <c r="F1090" s="17"/>
      <c r="G1090" s="17"/>
      <c r="H1090" s="17"/>
      <c r="I1090" s="17"/>
      <c r="J1090" s="17"/>
      <c r="K1090" s="17"/>
      <c r="L1090" s="17"/>
      <c r="M1090" s="17"/>
      <c r="N1090" s="17"/>
      <c r="O1090" s="17"/>
      <c r="P1090" s="17"/>
      <c r="Q1090" s="17"/>
      <c r="R1090" s="17"/>
      <c r="S1090" s="17"/>
      <c r="T1090" s="17"/>
      <c r="U1090" s="17"/>
    </row>
    <row r="1091" spans="2:21" x14ac:dyDescent="0.5">
      <c r="B1091" s="6" t="s">
        <v>435</v>
      </c>
      <c r="C1091" s="17"/>
      <c r="D1091" s="17"/>
      <c r="E1091" s="17"/>
      <c r="F1091" s="17"/>
      <c r="G1091" s="17"/>
      <c r="H1091" s="17"/>
      <c r="I1091" s="17"/>
      <c r="J1091" s="17"/>
      <c r="K1091" s="17"/>
      <c r="L1091" s="17"/>
      <c r="M1091" s="17"/>
      <c r="N1091" s="17"/>
      <c r="O1091" s="17"/>
      <c r="P1091" s="17"/>
      <c r="Q1091" s="17"/>
      <c r="R1091" s="17"/>
      <c r="S1091" s="17"/>
      <c r="T1091" s="17"/>
      <c r="U1091" s="17"/>
    </row>
    <row r="1092" spans="2:21" x14ac:dyDescent="0.5">
      <c r="B1092" s="24" t="s">
        <v>46</v>
      </c>
      <c r="C1092" s="17"/>
      <c r="D1092" s="17"/>
      <c r="E1092" s="17"/>
      <c r="F1092" s="17"/>
      <c r="G1092" s="17"/>
      <c r="H1092" s="17"/>
      <c r="I1092" s="17"/>
      <c r="J1092" s="17"/>
      <c r="K1092" s="17"/>
      <c r="L1092" s="17"/>
      <c r="M1092" s="17"/>
      <c r="N1092" s="17"/>
      <c r="O1092" s="17"/>
      <c r="P1092" s="17"/>
      <c r="Q1092" s="17"/>
      <c r="R1092" s="17"/>
      <c r="S1092" s="17"/>
      <c r="T1092" s="17"/>
      <c r="U1092" s="17"/>
    </row>
    <row r="1093" spans="2:21" x14ac:dyDescent="0.5">
      <c r="B1093" t="s">
        <v>426</v>
      </c>
      <c r="C1093" s="17">
        <v>6.3953542096343893E-2</v>
      </c>
      <c r="D1093" s="17">
        <v>6.9059923985004504E-2</v>
      </c>
      <c r="E1093" s="17">
        <v>5.7603275878591799E-2</v>
      </c>
      <c r="F1093" s="17"/>
      <c r="G1093" s="17">
        <v>0.160492374104139</v>
      </c>
      <c r="H1093" s="17">
        <v>0.145999800267122</v>
      </c>
      <c r="I1093" s="17">
        <v>7.6256608711958801E-2</v>
      </c>
      <c r="J1093" s="17">
        <v>5.7799234087101997E-2</v>
      </c>
      <c r="K1093" s="17">
        <v>1.8983849016247001E-2</v>
      </c>
      <c r="L1093" s="17">
        <v>2.4050626407398999E-2</v>
      </c>
      <c r="M1093" s="17"/>
      <c r="N1093" s="17">
        <v>4.6032840817090498E-2</v>
      </c>
      <c r="O1093" s="17">
        <v>8.0701501391218095E-2</v>
      </c>
      <c r="P1093" s="17">
        <v>6.18190026899436E-2</v>
      </c>
      <c r="Q1093" s="17">
        <v>4.63030559479378E-2</v>
      </c>
      <c r="R1093" s="17">
        <v>0.11944012565025</v>
      </c>
      <c r="S1093" s="17"/>
      <c r="T1093" s="17">
        <v>0.10497956692475099</v>
      </c>
      <c r="U1093" s="17">
        <v>5.3620303922605597E-2</v>
      </c>
    </row>
    <row r="1094" spans="2:21" x14ac:dyDescent="0.5">
      <c r="B1094" t="s">
        <v>427</v>
      </c>
      <c r="C1094" s="17">
        <v>0.23010922151501201</v>
      </c>
      <c r="D1094" s="17">
        <v>0.27566035643422099</v>
      </c>
      <c r="E1094" s="17">
        <v>0.18764036977818599</v>
      </c>
      <c r="F1094" s="17"/>
      <c r="G1094" s="17">
        <v>0.48751859229004901</v>
      </c>
      <c r="H1094" s="17">
        <v>0.34102024135881898</v>
      </c>
      <c r="I1094" s="17">
        <v>0.27362862017742101</v>
      </c>
      <c r="J1094" s="17">
        <v>0.25693401489152101</v>
      </c>
      <c r="K1094" s="17">
        <v>0.14952324678276899</v>
      </c>
      <c r="L1094" s="17">
        <v>0.112415694282268</v>
      </c>
      <c r="M1094" s="17"/>
      <c r="N1094" s="17">
        <v>0.189219592124799</v>
      </c>
      <c r="O1094" s="17">
        <v>0.309865945427242</v>
      </c>
      <c r="P1094" s="17">
        <v>0.287319097259015</v>
      </c>
      <c r="Q1094" s="17">
        <v>0.190784601078337</v>
      </c>
      <c r="R1094" s="17">
        <v>0.16693111166649599</v>
      </c>
      <c r="S1094" s="17"/>
      <c r="T1094" s="17">
        <v>0.31632648794157903</v>
      </c>
      <c r="U1094" s="17">
        <v>0.20839365066941801</v>
      </c>
    </row>
    <row r="1095" spans="2:21" x14ac:dyDescent="0.5">
      <c r="B1095" t="s">
        <v>428</v>
      </c>
      <c r="C1095" s="17">
        <v>0.60392519542647705</v>
      </c>
      <c r="D1095" s="17">
        <v>0.58252234985044204</v>
      </c>
      <c r="E1095" s="17">
        <v>0.62471670456980299</v>
      </c>
      <c r="F1095" s="17"/>
      <c r="G1095" s="17">
        <v>0.29195650346965402</v>
      </c>
      <c r="H1095" s="17">
        <v>0.48512618408547498</v>
      </c>
      <c r="I1095" s="17">
        <v>0.57583881054684605</v>
      </c>
      <c r="J1095" s="17">
        <v>0.62591783703622605</v>
      </c>
      <c r="K1095" s="17">
        <v>0.75020507029161099</v>
      </c>
      <c r="L1095" s="17">
        <v>0.658574539692661</v>
      </c>
      <c r="M1095" s="17"/>
      <c r="N1095" s="17">
        <v>0.63175188893607503</v>
      </c>
      <c r="O1095" s="17">
        <v>0.52306875872385095</v>
      </c>
      <c r="P1095" s="17">
        <v>0.57977104344492603</v>
      </c>
      <c r="Q1095" s="17">
        <v>0.65247185446635503</v>
      </c>
      <c r="R1095" s="17">
        <v>0.621470610635662</v>
      </c>
      <c r="S1095" s="17"/>
      <c r="T1095" s="17">
        <v>0.52469745945882895</v>
      </c>
      <c r="U1095" s="17">
        <v>0.62388031096945096</v>
      </c>
    </row>
    <row r="1096" spans="2:21" x14ac:dyDescent="0.5">
      <c r="B1096" t="s">
        <v>429</v>
      </c>
      <c r="C1096" s="17">
        <v>0.102012040962167</v>
      </c>
      <c r="D1096" s="17">
        <v>7.2757369730331506E-2</v>
      </c>
      <c r="E1096" s="17">
        <v>0.130039649773419</v>
      </c>
      <c r="F1096" s="17"/>
      <c r="G1096" s="17">
        <v>6.00325301361576E-2</v>
      </c>
      <c r="H1096" s="17">
        <v>2.7853774288584002E-2</v>
      </c>
      <c r="I1096" s="17">
        <v>7.4275960563774002E-2</v>
      </c>
      <c r="J1096" s="17">
        <v>5.9348913985151401E-2</v>
      </c>
      <c r="K1096" s="17">
        <v>8.12878339093729E-2</v>
      </c>
      <c r="L1096" s="17">
        <v>0.20495913961767201</v>
      </c>
      <c r="M1096" s="17"/>
      <c r="N1096" s="17">
        <v>0.132995678122035</v>
      </c>
      <c r="O1096" s="17">
        <v>8.6363794457689103E-2</v>
      </c>
      <c r="P1096" s="17">
        <v>7.1090856606115499E-2</v>
      </c>
      <c r="Q1096" s="17">
        <v>0.11044048850737</v>
      </c>
      <c r="R1096" s="17">
        <v>9.21581520475932E-2</v>
      </c>
      <c r="S1096" s="17"/>
      <c r="T1096" s="17">
        <v>5.39964856748417E-2</v>
      </c>
      <c r="U1096" s="17">
        <v>0.11410573443852599</v>
      </c>
    </row>
    <row r="1097" spans="2:21" x14ac:dyDescent="0.5">
      <c r="C1097" s="17"/>
      <c r="D1097" s="17"/>
      <c r="E1097" s="17"/>
      <c r="F1097" s="17"/>
      <c r="G1097" s="17"/>
      <c r="H1097" s="17"/>
      <c r="I1097" s="17"/>
      <c r="J1097" s="17"/>
      <c r="K1097" s="17"/>
      <c r="L1097" s="17"/>
      <c r="M1097" s="17"/>
      <c r="N1097" s="17"/>
      <c r="O1097" s="17"/>
      <c r="P1097" s="17"/>
      <c r="Q1097" s="17"/>
      <c r="R1097" s="17"/>
      <c r="S1097" s="17"/>
      <c r="T1097" s="17"/>
      <c r="U1097" s="17"/>
    </row>
    <row r="1098" spans="2:21" x14ac:dyDescent="0.5">
      <c r="B1098" s="6" t="s">
        <v>436</v>
      </c>
      <c r="C1098" s="17"/>
      <c r="D1098" s="17"/>
      <c r="E1098" s="17"/>
      <c r="F1098" s="17"/>
      <c r="G1098" s="17"/>
      <c r="H1098" s="17"/>
      <c r="I1098" s="17"/>
      <c r="J1098" s="17"/>
      <c r="K1098" s="17"/>
      <c r="L1098" s="17"/>
      <c r="M1098" s="17"/>
      <c r="N1098" s="17"/>
      <c r="O1098" s="17"/>
      <c r="P1098" s="17"/>
      <c r="Q1098" s="17"/>
      <c r="R1098" s="17"/>
      <c r="S1098" s="17"/>
      <c r="T1098" s="17"/>
      <c r="U1098" s="17"/>
    </row>
    <row r="1099" spans="2:21" x14ac:dyDescent="0.5">
      <c r="B1099" s="24" t="s">
        <v>46</v>
      </c>
      <c r="C1099" s="17"/>
      <c r="D1099" s="17"/>
      <c r="E1099" s="17"/>
      <c r="F1099" s="17"/>
      <c r="G1099" s="17"/>
      <c r="H1099" s="17"/>
      <c r="I1099" s="17"/>
      <c r="J1099" s="17"/>
      <c r="K1099" s="17"/>
      <c r="L1099" s="17"/>
      <c r="M1099" s="17"/>
      <c r="N1099" s="17"/>
      <c r="O1099" s="17"/>
      <c r="P1099" s="17"/>
      <c r="Q1099" s="17"/>
      <c r="R1099" s="17"/>
      <c r="S1099" s="17"/>
      <c r="T1099" s="17"/>
      <c r="U1099" s="17"/>
    </row>
    <row r="1100" spans="2:21" x14ac:dyDescent="0.5">
      <c r="B1100" t="s">
        <v>426</v>
      </c>
      <c r="C1100" s="17">
        <v>9.6610196779852803E-2</v>
      </c>
      <c r="D1100" s="17">
        <v>0.104997341955859</v>
      </c>
      <c r="E1100" s="17">
        <v>8.9559906876841705E-2</v>
      </c>
      <c r="F1100" s="17"/>
      <c r="G1100" s="17">
        <v>0.20492707868496901</v>
      </c>
      <c r="H1100" s="17">
        <v>0.17234621532175201</v>
      </c>
      <c r="I1100" s="17">
        <v>0.12512695261801901</v>
      </c>
      <c r="J1100" s="17">
        <v>6.8796940417663502E-2</v>
      </c>
      <c r="K1100" s="17">
        <v>6.4207110743610907E-2</v>
      </c>
      <c r="L1100" s="17">
        <v>5.4180213809805297E-2</v>
      </c>
      <c r="M1100" s="17"/>
      <c r="N1100" s="17">
        <v>9.7923560693026795E-2</v>
      </c>
      <c r="O1100" s="17">
        <v>0.11183795537503501</v>
      </c>
      <c r="P1100" s="17">
        <v>0.117292044333833</v>
      </c>
      <c r="Q1100" s="17">
        <v>5.0091576466124201E-2</v>
      </c>
      <c r="R1100" s="17">
        <v>0.127002353792532</v>
      </c>
      <c r="S1100" s="17"/>
      <c r="T1100" s="17">
        <v>0.15656885802755099</v>
      </c>
      <c r="U1100" s="17">
        <v>8.1508389333424996E-2</v>
      </c>
    </row>
    <row r="1101" spans="2:21" x14ac:dyDescent="0.5">
      <c r="B1101" t="s">
        <v>427</v>
      </c>
      <c r="C1101" s="17">
        <v>0.36739421072411999</v>
      </c>
      <c r="D1101" s="17">
        <v>0.37497620045572799</v>
      </c>
      <c r="E1101" s="17">
        <v>0.361114733816218</v>
      </c>
      <c r="F1101" s="17"/>
      <c r="G1101" s="17">
        <v>0.48975527189357598</v>
      </c>
      <c r="H1101" s="17">
        <v>0.50676642443624398</v>
      </c>
      <c r="I1101" s="17">
        <v>0.37009352895269898</v>
      </c>
      <c r="J1101" s="17">
        <v>0.40362609933308302</v>
      </c>
      <c r="K1101" s="17">
        <v>0.28135329560580902</v>
      </c>
      <c r="L1101" s="17">
        <v>0.29605817426207298</v>
      </c>
      <c r="M1101" s="17"/>
      <c r="N1101" s="17">
        <v>0.31045918064307099</v>
      </c>
      <c r="O1101" s="17">
        <v>0.45720345167220799</v>
      </c>
      <c r="P1101" s="17">
        <v>0.353049390682174</v>
      </c>
      <c r="Q1101" s="17">
        <v>0.35544034728650198</v>
      </c>
      <c r="R1101" s="17">
        <v>0.39817427122274901</v>
      </c>
      <c r="S1101" s="17"/>
      <c r="T1101" s="17">
        <v>0.44711803070937101</v>
      </c>
      <c r="U1101" s="17">
        <v>0.34731414633880697</v>
      </c>
    </row>
    <row r="1102" spans="2:21" x14ac:dyDescent="0.5">
      <c r="B1102" t="s">
        <v>428</v>
      </c>
      <c r="C1102" s="17">
        <v>0.49536088348707302</v>
      </c>
      <c r="D1102" s="17">
        <v>0.48227052673950699</v>
      </c>
      <c r="E1102" s="17">
        <v>0.50569314635713702</v>
      </c>
      <c r="F1102" s="17"/>
      <c r="G1102" s="17">
        <v>0.27243246881375399</v>
      </c>
      <c r="H1102" s="17">
        <v>0.29577852451206199</v>
      </c>
      <c r="I1102" s="17">
        <v>0.47855389188382302</v>
      </c>
      <c r="J1102" s="17">
        <v>0.50521628165851395</v>
      </c>
      <c r="K1102" s="17">
        <v>0.60553189760207704</v>
      </c>
      <c r="L1102" s="17">
        <v>0.584817551353631</v>
      </c>
      <c r="M1102" s="17"/>
      <c r="N1102" s="17">
        <v>0.55720087846565602</v>
      </c>
      <c r="O1102" s="17">
        <v>0.38389676112205301</v>
      </c>
      <c r="P1102" s="17">
        <v>0.48296442271484302</v>
      </c>
      <c r="Q1102" s="17">
        <v>0.55224803468675998</v>
      </c>
      <c r="R1102" s="17">
        <v>0.44479484738720099</v>
      </c>
      <c r="S1102" s="17"/>
      <c r="T1102" s="17">
        <v>0.37289133953387898</v>
      </c>
      <c r="U1102" s="17">
        <v>0.52620732722590702</v>
      </c>
    </row>
    <row r="1103" spans="2:21" x14ac:dyDescent="0.5">
      <c r="B1103" t="s">
        <v>429</v>
      </c>
      <c r="C1103" s="17">
        <v>4.0634709008954398E-2</v>
      </c>
      <c r="D1103" s="17">
        <v>3.7755930848905599E-2</v>
      </c>
      <c r="E1103" s="17">
        <v>4.36322129498029E-2</v>
      </c>
      <c r="F1103" s="17"/>
      <c r="G1103" s="17">
        <v>3.2885180607700702E-2</v>
      </c>
      <c r="H1103" s="17">
        <v>2.5108835729942498E-2</v>
      </c>
      <c r="I1103" s="17">
        <v>2.6225626545458999E-2</v>
      </c>
      <c r="J1103" s="17">
        <v>2.2360678590739799E-2</v>
      </c>
      <c r="K1103" s="17">
        <v>4.8907696048503403E-2</v>
      </c>
      <c r="L1103" s="17">
        <v>6.49440605744913E-2</v>
      </c>
      <c r="M1103" s="17"/>
      <c r="N1103" s="17">
        <v>3.4416380198246103E-2</v>
      </c>
      <c r="O1103" s="17">
        <v>4.7061831830705003E-2</v>
      </c>
      <c r="P1103" s="17">
        <v>4.6694142269150099E-2</v>
      </c>
      <c r="Q1103" s="17">
        <v>4.2220041560613999E-2</v>
      </c>
      <c r="R1103" s="17">
        <v>3.0028527597517899E-2</v>
      </c>
      <c r="S1103" s="17"/>
      <c r="T1103" s="17">
        <v>2.3421771729198598E-2</v>
      </c>
      <c r="U1103" s="17">
        <v>4.49701371018605E-2</v>
      </c>
    </row>
    <row r="1104" spans="2:21" x14ac:dyDescent="0.5">
      <c r="C1104" s="17"/>
      <c r="D1104" s="17"/>
      <c r="E1104" s="17"/>
      <c r="F1104" s="17"/>
      <c r="G1104" s="17"/>
      <c r="H1104" s="17"/>
      <c r="I1104" s="17"/>
      <c r="J1104" s="17"/>
      <c r="K1104" s="17"/>
      <c r="L1104" s="17"/>
      <c r="M1104" s="17"/>
      <c r="N1104" s="17"/>
      <c r="O1104" s="17"/>
      <c r="P1104" s="17"/>
      <c r="Q1104" s="17"/>
      <c r="R1104" s="17"/>
      <c r="S1104" s="17"/>
      <c r="T1104" s="17"/>
      <c r="U1104" s="17"/>
    </row>
    <row r="1105" spans="2:21" x14ac:dyDescent="0.5">
      <c r="B1105" s="6" t="s">
        <v>437</v>
      </c>
      <c r="C1105" s="17"/>
      <c r="D1105" s="17"/>
      <c r="E1105" s="17"/>
      <c r="F1105" s="17"/>
      <c r="G1105" s="17"/>
      <c r="H1105" s="17"/>
      <c r="I1105" s="17"/>
      <c r="J1105" s="17"/>
      <c r="K1105" s="17"/>
      <c r="L1105" s="17"/>
      <c r="M1105" s="17"/>
      <c r="N1105" s="17"/>
      <c r="O1105" s="17"/>
      <c r="P1105" s="17"/>
      <c r="Q1105" s="17"/>
      <c r="R1105" s="17"/>
      <c r="S1105" s="17"/>
      <c r="T1105" s="17"/>
      <c r="U1105" s="17"/>
    </row>
    <row r="1106" spans="2:21" x14ac:dyDescent="0.5">
      <c r="B1106" s="24" t="s">
        <v>46</v>
      </c>
      <c r="C1106" s="17"/>
      <c r="D1106" s="17"/>
      <c r="E1106" s="17"/>
      <c r="F1106" s="17"/>
      <c r="G1106" s="17"/>
      <c r="H1106" s="17"/>
      <c r="I1106" s="17"/>
      <c r="J1106" s="17"/>
      <c r="K1106" s="17"/>
      <c r="L1106" s="17"/>
      <c r="M1106" s="17"/>
      <c r="N1106" s="17"/>
      <c r="O1106" s="17"/>
      <c r="P1106" s="17"/>
      <c r="Q1106" s="17"/>
      <c r="R1106" s="17"/>
      <c r="S1106" s="17"/>
      <c r="T1106" s="17"/>
      <c r="U1106" s="17"/>
    </row>
    <row r="1107" spans="2:21" x14ac:dyDescent="0.5">
      <c r="B1107" t="s">
        <v>426</v>
      </c>
      <c r="C1107" s="17">
        <v>3.9929156616700601E-2</v>
      </c>
      <c r="D1107" s="17">
        <v>5.9989987643156099E-2</v>
      </c>
      <c r="E1107" s="17">
        <v>2.15697932377312E-2</v>
      </c>
      <c r="F1107" s="17"/>
      <c r="G1107" s="17">
        <v>0.13702606240788601</v>
      </c>
      <c r="H1107" s="17">
        <v>9.4289074784802501E-2</v>
      </c>
      <c r="I1107" s="17">
        <v>4.2938377102262497E-2</v>
      </c>
      <c r="J1107" s="17">
        <v>2.8612561249558001E-2</v>
      </c>
      <c r="K1107" s="17">
        <v>8.3962735241164994E-3</v>
      </c>
      <c r="L1107" s="17">
        <v>1.24157225499643E-2</v>
      </c>
      <c r="M1107" s="17"/>
      <c r="N1107" s="17">
        <v>3.2727386419390603E-2</v>
      </c>
      <c r="O1107" s="17">
        <v>5.8671472465516697E-2</v>
      </c>
      <c r="P1107" s="17">
        <v>2.6497127230244399E-2</v>
      </c>
      <c r="Q1107" s="17">
        <v>3.8132415306474099E-2</v>
      </c>
      <c r="R1107" s="17">
        <v>5.2358750451608399E-2</v>
      </c>
      <c r="S1107" s="17"/>
      <c r="T1107" s="17">
        <v>7.1540002379331696E-2</v>
      </c>
      <c r="U1107" s="17">
        <v>3.1967322646561699E-2</v>
      </c>
    </row>
    <row r="1108" spans="2:21" x14ac:dyDescent="0.5">
      <c r="B1108" t="s">
        <v>427</v>
      </c>
      <c r="C1108" s="17">
        <v>0.188011455182616</v>
      </c>
      <c r="D1108" s="17">
        <v>0.23801594727325101</v>
      </c>
      <c r="E1108" s="17">
        <v>0.13897009762905799</v>
      </c>
      <c r="F1108" s="17"/>
      <c r="G1108" s="17">
        <v>0.33467972154836501</v>
      </c>
      <c r="H1108" s="17">
        <v>0.29681245308968401</v>
      </c>
      <c r="I1108" s="17">
        <v>0.19595490848106001</v>
      </c>
      <c r="J1108" s="17">
        <v>0.15595133047292201</v>
      </c>
      <c r="K1108" s="17">
        <v>0.14532927913355001</v>
      </c>
      <c r="L1108" s="17">
        <v>0.139674528793261</v>
      </c>
      <c r="M1108" s="17"/>
      <c r="N1108" s="17">
        <v>0.172182686435116</v>
      </c>
      <c r="O1108" s="17">
        <v>0.22609997123647199</v>
      </c>
      <c r="P1108" s="17">
        <v>0.22292228852584101</v>
      </c>
      <c r="Q1108" s="17">
        <v>0.169472248887923</v>
      </c>
      <c r="R1108" s="17">
        <v>0.134365245913936</v>
      </c>
      <c r="S1108" s="17"/>
      <c r="T1108" s="17">
        <v>0.22871201612096401</v>
      </c>
      <c r="U1108" s="17">
        <v>0.17776019170437801</v>
      </c>
    </row>
    <row r="1109" spans="2:21" x14ac:dyDescent="0.5">
      <c r="B1109" t="s">
        <v>428</v>
      </c>
      <c r="C1109" s="17">
        <v>0.66235214359555095</v>
      </c>
      <c r="D1109" s="17">
        <v>0.62001458900292905</v>
      </c>
      <c r="E1109" s="17">
        <v>0.70308621118735304</v>
      </c>
      <c r="F1109" s="17"/>
      <c r="G1109" s="17">
        <v>0.48351630570652698</v>
      </c>
      <c r="H1109" s="17">
        <v>0.54824899848147102</v>
      </c>
      <c r="I1109" s="17">
        <v>0.63013883633886902</v>
      </c>
      <c r="J1109" s="17">
        <v>0.71470484129239598</v>
      </c>
      <c r="K1109" s="17">
        <v>0.74609417469004602</v>
      </c>
      <c r="L1109" s="17">
        <v>0.69608503106158404</v>
      </c>
      <c r="M1109" s="17"/>
      <c r="N1109" s="17">
        <v>0.65760510243758896</v>
      </c>
      <c r="O1109" s="17">
        <v>0.60167582130352104</v>
      </c>
      <c r="P1109" s="17">
        <v>0.63771100920314605</v>
      </c>
      <c r="Q1109" s="17">
        <v>0.72023684534227905</v>
      </c>
      <c r="R1109" s="17">
        <v>0.70512266887507402</v>
      </c>
      <c r="S1109" s="17"/>
      <c r="T1109" s="17">
        <v>0.63723021292528603</v>
      </c>
      <c r="U1109" s="17">
        <v>0.66867961241773799</v>
      </c>
    </row>
    <row r="1110" spans="2:21" x14ac:dyDescent="0.5">
      <c r="B1110" t="s">
        <v>429</v>
      </c>
      <c r="C1110" s="17">
        <v>0.10970724460513299</v>
      </c>
      <c r="D1110" s="17">
        <v>8.1979476080664304E-2</v>
      </c>
      <c r="E1110" s="17">
        <v>0.136373897945858</v>
      </c>
      <c r="F1110" s="17"/>
      <c r="G1110" s="17">
        <v>4.4777910337222601E-2</v>
      </c>
      <c r="H1110" s="17">
        <v>6.0649473644041899E-2</v>
      </c>
      <c r="I1110" s="17">
        <v>0.13096787807780799</v>
      </c>
      <c r="J1110" s="17">
        <v>0.100731266985124</v>
      </c>
      <c r="K1110" s="17">
        <v>0.100180272652288</v>
      </c>
      <c r="L1110" s="17">
        <v>0.15182471759519101</v>
      </c>
      <c r="M1110" s="17"/>
      <c r="N1110" s="17">
        <v>0.13748482470790399</v>
      </c>
      <c r="O1110" s="17">
        <v>0.11355273499449101</v>
      </c>
      <c r="P1110" s="17">
        <v>0.112869575040769</v>
      </c>
      <c r="Q1110" s="17">
        <v>7.2158490463323094E-2</v>
      </c>
      <c r="R1110" s="17">
        <v>0.10815333475938201</v>
      </c>
      <c r="S1110" s="17"/>
      <c r="T1110" s="17">
        <v>6.25177685744185E-2</v>
      </c>
      <c r="U1110" s="17">
        <v>0.12159287323132199</v>
      </c>
    </row>
    <row r="1111" spans="2:21" x14ac:dyDescent="0.5">
      <c r="C1111" s="17"/>
      <c r="D1111" s="17"/>
      <c r="E1111" s="17"/>
      <c r="F1111" s="17"/>
      <c r="G1111" s="17"/>
      <c r="H1111" s="17"/>
      <c r="I1111" s="17"/>
      <c r="J1111" s="17"/>
      <c r="K1111" s="17"/>
      <c r="L1111" s="17"/>
      <c r="M1111" s="17"/>
      <c r="N1111" s="17"/>
      <c r="O1111" s="17"/>
      <c r="P1111" s="17"/>
      <c r="Q1111" s="17"/>
      <c r="R1111" s="17"/>
      <c r="S1111" s="17"/>
      <c r="T1111" s="17"/>
      <c r="U1111" s="17"/>
    </row>
    <row r="1112" spans="2:21" x14ac:dyDescent="0.5">
      <c r="B1112" s="6" t="s">
        <v>438</v>
      </c>
      <c r="C1112" s="17"/>
      <c r="D1112" s="17"/>
      <c r="E1112" s="17"/>
      <c r="F1112" s="17"/>
      <c r="G1112" s="17"/>
      <c r="H1112" s="17"/>
      <c r="I1112" s="17"/>
      <c r="J1112" s="17"/>
      <c r="K1112" s="17"/>
      <c r="L1112" s="17"/>
      <c r="M1112" s="17"/>
      <c r="N1112" s="17"/>
      <c r="O1112" s="17"/>
      <c r="P1112" s="17"/>
      <c r="Q1112" s="17"/>
      <c r="R1112" s="17"/>
      <c r="S1112" s="17"/>
      <c r="T1112" s="17"/>
      <c r="U1112" s="17"/>
    </row>
    <row r="1113" spans="2:21" x14ac:dyDescent="0.5">
      <c r="B1113" s="24" t="s">
        <v>46</v>
      </c>
      <c r="C1113" s="17"/>
      <c r="D1113" s="17"/>
      <c r="E1113" s="17"/>
      <c r="F1113" s="17"/>
      <c r="G1113" s="17"/>
      <c r="H1113" s="17"/>
      <c r="I1113" s="17"/>
      <c r="J1113" s="17"/>
      <c r="K1113" s="17"/>
      <c r="L1113" s="17"/>
      <c r="M1113" s="17"/>
      <c r="N1113" s="17"/>
      <c r="O1113" s="17"/>
      <c r="P1113" s="17"/>
      <c r="Q1113" s="17"/>
      <c r="R1113" s="17"/>
      <c r="S1113" s="17"/>
      <c r="T1113" s="17"/>
      <c r="U1113" s="17"/>
    </row>
    <row r="1114" spans="2:21" x14ac:dyDescent="0.5">
      <c r="B1114" t="s">
        <v>426</v>
      </c>
      <c r="C1114" s="17">
        <v>6.7037225102736506E-2</v>
      </c>
      <c r="D1114" s="17">
        <v>8.8336352079029207E-2</v>
      </c>
      <c r="E1114" s="17">
        <v>4.5639482571184602E-2</v>
      </c>
      <c r="F1114" s="17"/>
      <c r="G1114" s="17">
        <v>0.21197474248137901</v>
      </c>
      <c r="H1114" s="17">
        <v>0.160295136751371</v>
      </c>
      <c r="I1114" s="17">
        <v>6.6034837310096295E-2</v>
      </c>
      <c r="J1114" s="17">
        <v>6.0191488308850398E-2</v>
      </c>
      <c r="K1114" s="17">
        <v>1.8983849016247001E-2</v>
      </c>
      <c r="L1114" s="17">
        <v>1.7235283334342301E-2</v>
      </c>
      <c r="M1114" s="17"/>
      <c r="N1114" s="17">
        <v>5.05083177596133E-2</v>
      </c>
      <c r="O1114" s="17">
        <v>7.2382032534549404E-2</v>
      </c>
      <c r="P1114" s="17">
        <v>7.6465094947834794E-2</v>
      </c>
      <c r="Q1114" s="17">
        <v>5.7289885292281302E-2</v>
      </c>
      <c r="R1114" s="17">
        <v>0.101710944269434</v>
      </c>
      <c r="S1114" s="17"/>
      <c r="T1114" s="17">
        <v>0.125755895489084</v>
      </c>
      <c r="U1114" s="17">
        <v>5.2247734556549297E-2</v>
      </c>
    </row>
    <row r="1115" spans="2:21" x14ac:dyDescent="0.5">
      <c r="B1115" t="s">
        <v>427</v>
      </c>
      <c r="C1115" s="17">
        <v>0.24615476235035899</v>
      </c>
      <c r="D1115" s="17">
        <v>0.28194998551616601</v>
      </c>
      <c r="E1115" s="17">
        <v>0.21289194122135399</v>
      </c>
      <c r="F1115" s="17"/>
      <c r="G1115" s="17">
        <v>0.478272696861684</v>
      </c>
      <c r="H1115" s="17">
        <v>0.39158620445071002</v>
      </c>
      <c r="I1115" s="17">
        <v>0.32681451386251298</v>
      </c>
      <c r="J1115" s="17">
        <v>0.23751233304948699</v>
      </c>
      <c r="K1115" s="17">
        <v>0.17944649590811601</v>
      </c>
      <c r="L1115" s="17">
        <v>0.115885823796135</v>
      </c>
      <c r="M1115" s="17"/>
      <c r="N1115" s="17">
        <v>0.231235451649141</v>
      </c>
      <c r="O1115" s="17">
        <v>0.321958712470724</v>
      </c>
      <c r="P1115" s="17">
        <v>0.28686863615526198</v>
      </c>
      <c r="Q1115" s="17">
        <v>0.18293492855282101</v>
      </c>
      <c r="R1115" s="17">
        <v>0.20676257265322701</v>
      </c>
      <c r="S1115" s="17"/>
      <c r="T1115" s="17">
        <v>0.308409556648293</v>
      </c>
      <c r="U1115" s="17">
        <v>0.23047462712818501</v>
      </c>
    </row>
    <row r="1116" spans="2:21" x14ac:dyDescent="0.5">
      <c r="B1116" t="s">
        <v>428</v>
      </c>
      <c r="C1116" s="17">
        <v>0.57871659147290599</v>
      </c>
      <c r="D1116" s="17">
        <v>0.54762299247674195</v>
      </c>
      <c r="E1116" s="17">
        <v>0.608330592948084</v>
      </c>
      <c r="F1116" s="17"/>
      <c r="G1116" s="17">
        <v>0.28381581379563198</v>
      </c>
      <c r="H1116" s="17">
        <v>0.41317421763263601</v>
      </c>
      <c r="I1116" s="17">
        <v>0.54863952743288802</v>
      </c>
      <c r="J1116" s="17">
        <v>0.62529563719629799</v>
      </c>
      <c r="K1116" s="17">
        <v>0.70477107529229499</v>
      </c>
      <c r="L1116" s="17">
        <v>0.64639342795591304</v>
      </c>
      <c r="M1116" s="17"/>
      <c r="N1116" s="17">
        <v>0.57371424551592798</v>
      </c>
      <c r="O1116" s="17">
        <v>0.51871487715303699</v>
      </c>
      <c r="P1116" s="17">
        <v>0.56592981840702905</v>
      </c>
      <c r="Q1116" s="17">
        <v>0.63567655854536897</v>
      </c>
      <c r="R1116" s="17">
        <v>0.60125216437602302</v>
      </c>
      <c r="S1116" s="17"/>
      <c r="T1116" s="17">
        <v>0.52540116696466499</v>
      </c>
      <c r="U1116" s="17">
        <v>0.59214516472809897</v>
      </c>
    </row>
    <row r="1117" spans="2:21" x14ac:dyDescent="0.5">
      <c r="B1117" t="s">
        <v>429</v>
      </c>
      <c r="C1117" s="17">
        <v>0.10809142107399899</v>
      </c>
      <c r="D1117" s="17">
        <v>8.2090669928062299E-2</v>
      </c>
      <c r="E1117" s="17">
        <v>0.13313798325937801</v>
      </c>
      <c r="F1117" s="17"/>
      <c r="G1117" s="17">
        <v>2.59367468613056E-2</v>
      </c>
      <c r="H1117" s="17">
        <v>3.4944441165283002E-2</v>
      </c>
      <c r="I1117" s="17">
        <v>5.8511121394503103E-2</v>
      </c>
      <c r="J1117" s="17">
        <v>7.7000541445364903E-2</v>
      </c>
      <c r="K1117" s="17">
        <v>9.6798579783341901E-2</v>
      </c>
      <c r="L1117" s="17">
        <v>0.22048546491360899</v>
      </c>
      <c r="M1117" s="17"/>
      <c r="N1117" s="17">
        <v>0.14454198507531801</v>
      </c>
      <c r="O1117" s="17">
        <v>8.6944377841689402E-2</v>
      </c>
      <c r="P1117" s="17">
        <v>7.0736450489873898E-2</v>
      </c>
      <c r="Q1117" s="17">
        <v>0.124098627609529</v>
      </c>
      <c r="R1117" s="17">
        <v>9.0274318701315096E-2</v>
      </c>
      <c r="S1117" s="17"/>
      <c r="T1117" s="17">
        <v>4.04333808979579E-2</v>
      </c>
      <c r="U1117" s="17">
        <v>0.125132473587166</v>
      </c>
    </row>
    <row r="1118" spans="2:21" x14ac:dyDescent="0.5">
      <c r="C1118" s="17"/>
      <c r="D1118" s="17"/>
      <c r="E1118" s="17"/>
      <c r="F1118" s="17"/>
      <c r="G1118" s="17"/>
      <c r="H1118" s="17"/>
      <c r="I1118" s="17"/>
      <c r="J1118" s="17"/>
      <c r="K1118" s="17"/>
      <c r="L1118" s="17"/>
      <c r="M1118" s="17"/>
      <c r="N1118" s="17"/>
      <c r="O1118" s="17"/>
      <c r="P1118" s="17"/>
      <c r="Q1118" s="17"/>
      <c r="R1118" s="17"/>
      <c r="S1118" s="17"/>
      <c r="T1118" s="17"/>
      <c r="U1118" s="17"/>
    </row>
    <row r="1119" spans="2:21" x14ac:dyDescent="0.5">
      <c r="B1119" s="6" t="s">
        <v>439</v>
      </c>
      <c r="C1119" s="17"/>
      <c r="D1119" s="17"/>
      <c r="E1119" s="17"/>
      <c r="F1119" s="17"/>
      <c r="G1119" s="17"/>
      <c r="H1119" s="17"/>
      <c r="I1119" s="17"/>
      <c r="J1119" s="17"/>
      <c r="K1119" s="17"/>
      <c r="L1119" s="17"/>
      <c r="M1119" s="17"/>
      <c r="N1119" s="17"/>
      <c r="O1119" s="17"/>
      <c r="P1119" s="17"/>
      <c r="Q1119" s="17"/>
      <c r="R1119" s="17"/>
      <c r="S1119" s="17"/>
      <c r="T1119" s="17"/>
      <c r="U1119" s="17"/>
    </row>
    <row r="1120" spans="2:21" x14ac:dyDescent="0.5">
      <c r="B1120" s="24" t="s">
        <v>46</v>
      </c>
      <c r="C1120" s="17"/>
      <c r="D1120" s="17"/>
      <c r="E1120" s="17"/>
      <c r="F1120" s="17"/>
      <c r="G1120" s="17"/>
      <c r="H1120" s="17"/>
      <c r="I1120" s="17"/>
      <c r="J1120" s="17"/>
      <c r="K1120" s="17"/>
      <c r="L1120" s="17"/>
      <c r="M1120" s="17"/>
      <c r="N1120" s="17"/>
      <c r="O1120" s="17"/>
      <c r="P1120" s="17"/>
      <c r="Q1120" s="17"/>
      <c r="R1120" s="17"/>
      <c r="S1120" s="17"/>
      <c r="T1120" s="17"/>
      <c r="U1120" s="17"/>
    </row>
    <row r="1121" spans="2:21" x14ac:dyDescent="0.5">
      <c r="B1121" t="s">
        <v>426</v>
      </c>
      <c r="C1121" s="17">
        <v>4.7290535077133697E-2</v>
      </c>
      <c r="D1121" s="17">
        <v>6.3105326909816503E-2</v>
      </c>
      <c r="E1121" s="17">
        <v>3.2940845544475697E-2</v>
      </c>
      <c r="F1121" s="17"/>
      <c r="G1121" s="17">
        <v>0.13909738256635401</v>
      </c>
      <c r="H1121" s="17">
        <v>6.3913393651843703E-2</v>
      </c>
      <c r="I1121" s="17">
        <v>6.8792030209808994E-2</v>
      </c>
      <c r="J1121" s="17">
        <v>3.7391841432049197E-2</v>
      </c>
      <c r="K1121" s="17">
        <v>2.77656627490281E-2</v>
      </c>
      <c r="L1121" s="17">
        <v>1.99068168882056E-2</v>
      </c>
      <c r="M1121" s="17"/>
      <c r="N1121" s="17">
        <v>4.4995698627537703E-2</v>
      </c>
      <c r="O1121" s="17">
        <v>6.9761400041554497E-2</v>
      </c>
      <c r="P1121" s="17">
        <v>5.0731055872475402E-2</v>
      </c>
      <c r="Q1121" s="17">
        <v>1.3968325816512001E-2</v>
      </c>
      <c r="R1121" s="17">
        <v>7.7028666634391105E-2</v>
      </c>
      <c r="S1121" s="17"/>
      <c r="T1121" s="17">
        <v>9.4216463554920499E-2</v>
      </c>
      <c r="U1121" s="17">
        <v>3.5471286258539098E-2</v>
      </c>
    </row>
    <row r="1122" spans="2:21" x14ac:dyDescent="0.5">
      <c r="B1122" t="s">
        <v>427</v>
      </c>
      <c r="C1122" s="17">
        <v>0.19532395340790701</v>
      </c>
      <c r="D1122" s="17">
        <v>0.243394689198975</v>
      </c>
      <c r="E1122" s="17">
        <v>0.148139699194972</v>
      </c>
      <c r="F1122" s="17"/>
      <c r="G1122" s="17">
        <v>0.27289083049708401</v>
      </c>
      <c r="H1122" s="17">
        <v>0.317040703974104</v>
      </c>
      <c r="I1122" s="17">
        <v>0.248959359868864</v>
      </c>
      <c r="J1122" s="17">
        <v>0.22818737292835001</v>
      </c>
      <c r="K1122" s="17">
        <v>0.12894383840136001</v>
      </c>
      <c r="L1122" s="17">
        <v>0.107822359496774</v>
      </c>
      <c r="M1122" s="17"/>
      <c r="N1122" s="17">
        <v>0.16210900670109399</v>
      </c>
      <c r="O1122" s="17">
        <v>0.29092416512421498</v>
      </c>
      <c r="P1122" s="17">
        <v>0.22834055287613</v>
      </c>
      <c r="Q1122" s="17">
        <v>0.125027493370581</v>
      </c>
      <c r="R1122" s="17">
        <v>0.19458477183908901</v>
      </c>
      <c r="S1122" s="17"/>
      <c r="T1122" s="17">
        <v>0.31078914752152997</v>
      </c>
      <c r="U1122" s="17">
        <v>0.166241697533902</v>
      </c>
    </row>
    <row r="1123" spans="2:21" x14ac:dyDescent="0.5">
      <c r="B1123" t="s">
        <v>428</v>
      </c>
      <c r="C1123" s="17">
        <v>0.61140686896177798</v>
      </c>
      <c r="D1123" s="17">
        <v>0.58793726275957903</v>
      </c>
      <c r="E1123" s="17">
        <v>0.63418060109918395</v>
      </c>
      <c r="F1123" s="17"/>
      <c r="G1123" s="17">
        <v>0.52230310767204302</v>
      </c>
      <c r="H1123" s="17">
        <v>0.58330633661450804</v>
      </c>
      <c r="I1123" s="17">
        <v>0.58527293516718104</v>
      </c>
      <c r="J1123" s="17">
        <v>0.61348489066433598</v>
      </c>
      <c r="K1123" s="17">
        <v>0.682249480789346</v>
      </c>
      <c r="L1123" s="17">
        <v>0.61872892570877103</v>
      </c>
      <c r="M1123" s="17"/>
      <c r="N1123" s="17">
        <v>0.59071156298505101</v>
      </c>
      <c r="O1123" s="17">
        <v>0.51115453734331096</v>
      </c>
      <c r="P1123" s="17">
        <v>0.58970161124637799</v>
      </c>
      <c r="Q1123" s="17">
        <v>0.74283108891287197</v>
      </c>
      <c r="R1123" s="17">
        <v>0.60321625337671003</v>
      </c>
      <c r="S1123" s="17"/>
      <c r="T1123" s="17">
        <v>0.50998553180449502</v>
      </c>
      <c r="U1123" s="17">
        <v>0.63695189403131802</v>
      </c>
    </row>
    <row r="1124" spans="2:21" x14ac:dyDescent="0.5">
      <c r="B1124" t="s">
        <v>429</v>
      </c>
      <c r="C1124" s="17">
        <v>0.14597864255318199</v>
      </c>
      <c r="D1124" s="17">
        <v>0.105562721131629</v>
      </c>
      <c r="E1124" s="17">
        <v>0.18473885416136901</v>
      </c>
      <c r="F1124" s="17"/>
      <c r="G1124" s="17">
        <v>6.5708679264518302E-2</v>
      </c>
      <c r="H1124" s="17">
        <v>3.5739565759543603E-2</v>
      </c>
      <c r="I1124" s="17">
        <v>9.6975674754146701E-2</v>
      </c>
      <c r="J1124" s="17">
        <v>0.120935894975264</v>
      </c>
      <c r="K1124" s="17">
        <v>0.16104101806026599</v>
      </c>
      <c r="L1124" s="17">
        <v>0.25354189790624898</v>
      </c>
      <c r="M1124" s="17"/>
      <c r="N1124" s="17">
        <v>0.20218373168631701</v>
      </c>
      <c r="O1124" s="17">
        <v>0.12815989749091999</v>
      </c>
      <c r="P1124" s="17">
        <v>0.131226780005017</v>
      </c>
      <c r="Q1124" s="17">
        <v>0.118173091900035</v>
      </c>
      <c r="R1124" s="17">
        <v>0.12517030814981001</v>
      </c>
      <c r="S1124" s="17"/>
      <c r="T1124" s="17">
        <v>8.5008857119055106E-2</v>
      </c>
      <c r="U1124" s="17">
        <v>0.16133512217624099</v>
      </c>
    </row>
    <row r="1125" spans="2:21" x14ac:dyDescent="0.5">
      <c r="C1125" s="17"/>
      <c r="D1125" s="17"/>
      <c r="E1125" s="17"/>
      <c r="F1125" s="17"/>
      <c r="G1125" s="17"/>
      <c r="H1125" s="17"/>
      <c r="I1125" s="17"/>
      <c r="J1125" s="17"/>
      <c r="K1125" s="17"/>
      <c r="L1125" s="17"/>
      <c r="M1125" s="17"/>
      <c r="N1125" s="17"/>
      <c r="O1125" s="17"/>
      <c r="P1125" s="17"/>
      <c r="Q1125" s="17"/>
      <c r="R1125" s="17"/>
      <c r="S1125" s="17"/>
      <c r="T1125" s="17"/>
      <c r="U1125" s="17"/>
    </row>
    <row r="1126" spans="2:21" x14ac:dyDescent="0.5">
      <c r="B1126" s="6" t="s">
        <v>440</v>
      </c>
      <c r="C1126" s="17"/>
      <c r="D1126" s="17"/>
      <c r="E1126" s="17"/>
      <c r="F1126" s="17"/>
      <c r="G1126" s="17"/>
      <c r="H1126" s="17"/>
      <c r="I1126" s="17"/>
      <c r="J1126" s="17"/>
      <c r="K1126" s="17"/>
      <c r="L1126" s="17"/>
      <c r="M1126" s="17"/>
      <c r="N1126" s="17"/>
      <c r="O1126" s="17"/>
      <c r="P1126" s="17"/>
      <c r="Q1126" s="17"/>
      <c r="R1126" s="17"/>
      <c r="S1126" s="17"/>
      <c r="T1126" s="17"/>
      <c r="U1126" s="17"/>
    </row>
    <row r="1127" spans="2:21" x14ac:dyDescent="0.5">
      <c r="B1127" s="24" t="s">
        <v>46</v>
      </c>
      <c r="C1127" s="17"/>
      <c r="D1127" s="17"/>
      <c r="E1127" s="17"/>
      <c r="F1127" s="17"/>
      <c r="G1127" s="17"/>
      <c r="H1127" s="17"/>
      <c r="I1127" s="17"/>
      <c r="J1127" s="17"/>
      <c r="K1127" s="17"/>
      <c r="L1127" s="17"/>
      <c r="M1127" s="17"/>
      <c r="N1127" s="17"/>
      <c r="O1127" s="17"/>
      <c r="P1127" s="17"/>
      <c r="Q1127" s="17"/>
      <c r="R1127" s="17"/>
      <c r="S1127" s="17"/>
      <c r="T1127" s="17"/>
      <c r="U1127" s="17"/>
    </row>
    <row r="1128" spans="2:21" x14ac:dyDescent="0.5">
      <c r="B1128" t="s">
        <v>426</v>
      </c>
      <c r="C1128" s="17">
        <v>3.6650833497480502E-2</v>
      </c>
      <c r="D1128" s="17">
        <v>4.30852700121842E-2</v>
      </c>
      <c r="E1128" s="17">
        <v>3.09487582219652E-2</v>
      </c>
      <c r="F1128" s="17"/>
      <c r="G1128" s="17">
        <v>6.5466332521231907E-2</v>
      </c>
      <c r="H1128" s="17">
        <v>6.2231593062160098E-2</v>
      </c>
      <c r="I1128" s="17">
        <v>5.8861497467099497E-2</v>
      </c>
      <c r="J1128" s="17">
        <v>3.3470275332536999E-2</v>
      </c>
      <c r="K1128" s="17">
        <v>1.1082178490146999E-2</v>
      </c>
      <c r="L1128" s="17">
        <v>2.2823901611216699E-2</v>
      </c>
      <c r="M1128" s="17"/>
      <c r="N1128" s="17">
        <v>3.7099078607449598E-2</v>
      </c>
      <c r="O1128" s="17">
        <v>4.5572451121231698E-2</v>
      </c>
      <c r="P1128" s="17">
        <v>5.2486347911474003E-2</v>
      </c>
      <c r="Q1128" s="17">
        <v>1.70835519727386E-2</v>
      </c>
      <c r="R1128" s="17">
        <v>3.2162966561157302E-2</v>
      </c>
      <c r="S1128" s="17"/>
      <c r="T1128" s="17">
        <v>8.0765209062446303E-2</v>
      </c>
      <c r="U1128" s="17">
        <v>2.5539731422513999E-2</v>
      </c>
    </row>
    <row r="1129" spans="2:21" x14ac:dyDescent="0.5">
      <c r="B1129" t="s">
        <v>427</v>
      </c>
      <c r="C1129" s="17">
        <v>0.13320842655798501</v>
      </c>
      <c r="D1129" s="17">
        <v>0.158061881098055</v>
      </c>
      <c r="E1129" s="17">
        <v>0.111118351147393</v>
      </c>
      <c r="F1129" s="17"/>
      <c r="G1129" s="17">
        <v>0.24575220089721</v>
      </c>
      <c r="H1129" s="17">
        <v>0.19561517493900701</v>
      </c>
      <c r="I1129" s="17">
        <v>0.12186410689791</v>
      </c>
      <c r="J1129" s="17">
        <v>0.133261933848386</v>
      </c>
      <c r="K1129" s="17">
        <v>0.106989721460217</v>
      </c>
      <c r="L1129" s="17">
        <v>9.4103604855251197E-2</v>
      </c>
      <c r="M1129" s="17"/>
      <c r="N1129" s="17">
        <v>0.13576579778360001</v>
      </c>
      <c r="O1129" s="17">
        <v>0.208510908839905</v>
      </c>
      <c r="P1129" s="17">
        <v>0.100177859861104</v>
      </c>
      <c r="Q1129" s="17">
        <v>0.106677676154445</v>
      </c>
      <c r="R1129" s="17">
        <v>0.108235669358393</v>
      </c>
      <c r="S1129" s="17"/>
      <c r="T1129" s="17">
        <v>0.225741867667968</v>
      </c>
      <c r="U1129" s="17">
        <v>0.10990199874724201</v>
      </c>
    </row>
    <row r="1130" spans="2:21" x14ac:dyDescent="0.5">
      <c r="B1130" t="s">
        <v>428</v>
      </c>
      <c r="C1130" s="17">
        <v>0.69678562909192499</v>
      </c>
      <c r="D1130" s="17">
        <v>0.68462475120549804</v>
      </c>
      <c r="E1130" s="17">
        <v>0.70573130434474796</v>
      </c>
      <c r="F1130" s="17"/>
      <c r="G1130" s="17">
        <v>0.63012246107937198</v>
      </c>
      <c r="H1130" s="17">
        <v>0.62501238080873001</v>
      </c>
      <c r="I1130" s="17">
        <v>0.69985890537579598</v>
      </c>
      <c r="J1130" s="17">
        <v>0.70456167884458898</v>
      </c>
      <c r="K1130" s="17">
        <v>0.73099432000303299</v>
      </c>
      <c r="L1130" s="17">
        <v>0.72054712630775297</v>
      </c>
      <c r="M1130" s="17"/>
      <c r="N1130" s="17">
        <v>0.67355224569946504</v>
      </c>
      <c r="O1130" s="17">
        <v>0.64581851432314097</v>
      </c>
      <c r="P1130" s="17">
        <v>0.71169421328643601</v>
      </c>
      <c r="Q1130" s="17">
        <v>0.74710344598493506</v>
      </c>
      <c r="R1130" s="17">
        <v>0.711674942163396</v>
      </c>
      <c r="S1130" s="17"/>
      <c r="T1130" s="17">
        <v>0.60496985048836205</v>
      </c>
      <c r="U1130" s="17">
        <v>0.719911299014518</v>
      </c>
    </row>
    <row r="1131" spans="2:21" x14ac:dyDescent="0.5">
      <c r="B1131" t="s">
        <v>429</v>
      </c>
      <c r="C1131" s="17">
        <v>0.13335511085260901</v>
      </c>
      <c r="D1131" s="17">
        <v>0.11422809768426299</v>
      </c>
      <c r="E1131" s="17">
        <v>0.152201586285893</v>
      </c>
      <c r="F1131" s="17"/>
      <c r="G1131" s="17">
        <v>5.8659005502186397E-2</v>
      </c>
      <c r="H1131" s="17">
        <v>0.11714085119010401</v>
      </c>
      <c r="I1131" s="17">
        <v>0.119415490259195</v>
      </c>
      <c r="J1131" s="17">
        <v>0.128706111974488</v>
      </c>
      <c r="K1131" s="17">
        <v>0.15093378004660299</v>
      </c>
      <c r="L1131" s="17">
        <v>0.16252536722577901</v>
      </c>
      <c r="M1131" s="17"/>
      <c r="N1131" s="17">
        <v>0.15358287790948599</v>
      </c>
      <c r="O1131" s="17">
        <v>0.10009812571572201</v>
      </c>
      <c r="P1131" s="17">
        <v>0.135641578940986</v>
      </c>
      <c r="Q1131" s="17">
        <v>0.12913532588787999</v>
      </c>
      <c r="R1131" s="17">
        <v>0.14792642191705399</v>
      </c>
      <c r="S1131" s="17"/>
      <c r="T1131" s="17">
        <v>8.8523072781223899E-2</v>
      </c>
      <c r="U1131" s="17">
        <v>0.144646970815726</v>
      </c>
    </row>
    <row r="1132" spans="2:21" x14ac:dyDescent="0.5">
      <c r="C1132" s="17"/>
      <c r="D1132" s="17"/>
      <c r="E1132" s="17"/>
      <c r="F1132" s="17"/>
      <c r="G1132" s="17"/>
      <c r="H1132" s="17"/>
      <c r="I1132" s="17"/>
      <c r="J1132" s="17"/>
      <c r="K1132" s="17"/>
      <c r="L1132" s="17"/>
      <c r="M1132" s="17"/>
      <c r="N1132" s="17"/>
      <c r="O1132" s="17"/>
      <c r="P1132" s="17"/>
      <c r="Q1132" s="17"/>
      <c r="R1132" s="17"/>
      <c r="S1132" s="17"/>
      <c r="T1132" s="17"/>
      <c r="U1132" s="17"/>
    </row>
    <row r="1133" spans="2:21" x14ac:dyDescent="0.5">
      <c r="B1133" s="6" t="s">
        <v>441</v>
      </c>
      <c r="C1133" s="17"/>
      <c r="D1133" s="17"/>
      <c r="E1133" s="17"/>
      <c r="F1133" s="17"/>
      <c r="G1133" s="17"/>
      <c r="H1133" s="17"/>
      <c r="I1133" s="17"/>
      <c r="J1133" s="17"/>
      <c r="K1133" s="17"/>
      <c r="L1133" s="17"/>
      <c r="M1133" s="17"/>
      <c r="N1133" s="17"/>
      <c r="O1133" s="17"/>
      <c r="P1133" s="17"/>
      <c r="Q1133" s="17"/>
      <c r="R1133" s="17"/>
      <c r="S1133" s="17"/>
      <c r="T1133" s="17"/>
      <c r="U1133" s="17"/>
    </row>
    <row r="1134" spans="2:21" x14ac:dyDescent="0.5">
      <c r="B1134" s="24" t="s">
        <v>46</v>
      </c>
      <c r="C1134" s="17"/>
      <c r="D1134" s="17"/>
      <c r="E1134" s="17"/>
      <c r="F1134" s="17"/>
      <c r="G1134" s="17"/>
      <c r="H1134" s="17"/>
      <c r="I1134" s="17"/>
      <c r="J1134" s="17"/>
      <c r="K1134" s="17"/>
      <c r="L1134" s="17"/>
      <c r="M1134" s="17"/>
      <c r="N1134" s="17"/>
      <c r="O1134" s="17"/>
      <c r="P1134" s="17"/>
      <c r="Q1134" s="17"/>
      <c r="R1134" s="17"/>
      <c r="S1134" s="17"/>
      <c r="T1134" s="17"/>
      <c r="U1134" s="17"/>
    </row>
    <row r="1135" spans="2:21" x14ac:dyDescent="0.5">
      <c r="B1135" t="s">
        <v>426</v>
      </c>
      <c r="C1135" s="17">
        <v>5.0440575540816303E-2</v>
      </c>
      <c r="D1135" s="17">
        <v>4.9275528636627201E-2</v>
      </c>
      <c r="E1135" s="17">
        <v>5.1919750773307898E-2</v>
      </c>
      <c r="F1135" s="17"/>
      <c r="G1135" s="17">
        <v>0.13173035644079101</v>
      </c>
      <c r="H1135" s="17">
        <v>8.0400075249571906E-2</v>
      </c>
      <c r="I1135" s="17">
        <v>5.8441808959268302E-2</v>
      </c>
      <c r="J1135" s="17">
        <v>6.82491751412133E-2</v>
      </c>
      <c r="K1135" s="17">
        <v>1.5930876323440899E-2</v>
      </c>
      <c r="L1135" s="17">
        <v>1.7979936157012998E-2</v>
      </c>
      <c r="M1135" s="17"/>
      <c r="N1135" s="17">
        <v>4.5880198840548198E-2</v>
      </c>
      <c r="O1135" s="17">
        <v>6.71359718186441E-2</v>
      </c>
      <c r="P1135" s="17">
        <v>4.7223081972166701E-2</v>
      </c>
      <c r="Q1135" s="17">
        <v>4.5637695876529202E-2</v>
      </c>
      <c r="R1135" s="17">
        <v>4.77787153315926E-2</v>
      </c>
      <c r="S1135" s="17"/>
      <c r="T1135" s="17">
        <v>8.4360658059966606E-2</v>
      </c>
      <c r="U1135" s="17">
        <v>4.1897113360182398E-2</v>
      </c>
    </row>
    <row r="1136" spans="2:21" x14ac:dyDescent="0.5">
      <c r="B1136" t="s">
        <v>427</v>
      </c>
      <c r="C1136" s="17">
        <v>0.168560031729067</v>
      </c>
      <c r="D1136" s="17">
        <v>0.202356319403076</v>
      </c>
      <c r="E1136" s="17">
        <v>0.13842298876442699</v>
      </c>
      <c r="F1136" s="17"/>
      <c r="G1136" s="17">
        <v>0.28398591426571701</v>
      </c>
      <c r="H1136" s="17">
        <v>0.30562302439699601</v>
      </c>
      <c r="I1136" s="17">
        <v>0.18038628856792199</v>
      </c>
      <c r="J1136" s="17">
        <v>0.123238899255984</v>
      </c>
      <c r="K1136" s="17">
        <v>0.13019678495203699</v>
      </c>
      <c r="L1136" s="17">
        <v>0.12101293125502301</v>
      </c>
      <c r="M1136" s="17"/>
      <c r="N1136" s="17">
        <v>0.123135584563197</v>
      </c>
      <c r="O1136" s="17">
        <v>0.24242582064305501</v>
      </c>
      <c r="P1136" s="17">
        <v>0.1522866261684</v>
      </c>
      <c r="Q1136" s="17">
        <v>0.16775431738133401</v>
      </c>
      <c r="R1136" s="17">
        <v>0.17942724206727001</v>
      </c>
      <c r="S1136" s="17"/>
      <c r="T1136" s="17">
        <v>0.22074011117619499</v>
      </c>
      <c r="U1136" s="17">
        <v>0.155417418202484</v>
      </c>
    </row>
    <row r="1137" spans="2:21" x14ac:dyDescent="0.5">
      <c r="B1137" t="s">
        <v>428</v>
      </c>
      <c r="C1137" s="17">
        <v>0.52242848851583801</v>
      </c>
      <c r="D1137" s="17">
        <v>0.53576315420629606</v>
      </c>
      <c r="E1137" s="17">
        <v>0.51013549993577001</v>
      </c>
      <c r="F1137" s="17"/>
      <c r="G1137" s="17">
        <v>0.44008513771598801</v>
      </c>
      <c r="H1137" s="17">
        <v>0.45902121719599398</v>
      </c>
      <c r="I1137" s="17">
        <v>0.55175679313751602</v>
      </c>
      <c r="J1137" s="17">
        <v>0.55500932286881099</v>
      </c>
      <c r="K1137" s="17">
        <v>0.50173451195100904</v>
      </c>
      <c r="L1137" s="17">
        <v>0.55056906544041695</v>
      </c>
      <c r="M1137" s="17"/>
      <c r="N1137" s="17">
        <v>0.519845373770221</v>
      </c>
      <c r="O1137" s="17">
        <v>0.45400748908046901</v>
      </c>
      <c r="P1137" s="17">
        <v>0.52898968298267701</v>
      </c>
      <c r="Q1137" s="17">
        <v>0.565052677393863</v>
      </c>
      <c r="R1137" s="17">
        <v>0.54923854557363105</v>
      </c>
      <c r="S1137" s="17"/>
      <c r="T1137" s="17">
        <v>0.50570274919841496</v>
      </c>
      <c r="U1137" s="17">
        <v>0.52664120590002705</v>
      </c>
    </row>
    <row r="1138" spans="2:21" x14ac:dyDescent="0.5">
      <c r="B1138" t="s">
        <v>429</v>
      </c>
      <c r="C1138" s="17">
        <v>0.25857090421427797</v>
      </c>
      <c r="D1138" s="17">
        <v>0.21260499775399999</v>
      </c>
      <c r="E1138" s="17">
        <v>0.29952176052649598</v>
      </c>
      <c r="F1138" s="17"/>
      <c r="G1138" s="17">
        <v>0.144198591577504</v>
      </c>
      <c r="H1138" s="17">
        <v>0.15495568315743799</v>
      </c>
      <c r="I1138" s="17">
        <v>0.209415109335293</v>
      </c>
      <c r="J1138" s="17">
        <v>0.253502602733992</v>
      </c>
      <c r="K1138" s="17">
        <v>0.35213782677351302</v>
      </c>
      <c r="L1138" s="17">
        <v>0.31043806714754701</v>
      </c>
      <c r="M1138" s="17"/>
      <c r="N1138" s="17">
        <v>0.31113884282603299</v>
      </c>
      <c r="O1138" s="17">
        <v>0.23643071845783101</v>
      </c>
      <c r="P1138" s="17">
        <v>0.27150060887675598</v>
      </c>
      <c r="Q1138" s="17">
        <v>0.221555309348274</v>
      </c>
      <c r="R1138" s="17">
        <v>0.22355549702750599</v>
      </c>
      <c r="S1138" s="17"/>
      <c r="T1138" s="17">
        <v>0.18919648156542301</v>
      </c>
      <c r="U1138" s="17">
        <v>0.27604426253730602</v>
      </c>
    </row>
    <row r="1139" spans="2:21" x14ac:dyDescent="0.5">
      <c r="C1139" s="17"/>
      <c r="D1139" s="17"/>
      <c r="E1139" s="17"/>
      <c r="F1139" s="17"/>
      <c r="G1139" s="17"/>
      <c r="H1139" s="17"/>
      <c r="I1139" s="17"/>
      <c r="J1139" s="17"/>
      <c r="K1139" s="17"/>
      <c r="L1139" s="17"/>
      <c r="M1139" s="17"/>
      <c r="N1139" s="17"/>
      <c r="O1139" s="17"/>
      <c r="P1139" s="17"/>
      <c r="Q1139" s="17"/>
      <c r="R1139" s="17"/>
      <c r="S1139" s="17"/>
      <c r="T1139" s="17"/>
      <c r="U1139" s="17"/>
    </row>
    <row r="1140" spans="2:21" x14ac:dyDescent="0.5">
      <c r="B1140" s="6" t="s">
        <v>442</v>
      </c>
      <c r="C1140" s="17"/>
      <c r="D1140" s="17"/>
      <c r="E1140" s="17"/>
      <c r="F1140" s="17"/>
      <c r="G1140" s="17"/>
      <c r="H1140" s="17"/>
      <c r="I1140" s="17"/>
      <c r="J1140" s="17"/>
      <c r="K1140" s="17"/>
      <c r="L1140" s="17"/>
      <c r="M1140" s="17"/>
      <c r="N1140" s="17"/>
      <c r="O1140" s="17"/>
      <c r="P1140" s="17"/>
      <c r="Q1140" s="17"/>
      <c r="R1140" s="17"/>
      <c r="S1140" s="17"/>
      <c r="T1140" s="17"/>
      <c r="U1140" s="17"/>
    </row>
    <row r="1141" spans="2:21" x14ac:dyDescent="0.5">
      <c r="B1141" s="24" t="s">
        <v>46</v>
      </c>
      <c r="C1141" s="17"/>
      <c r="D1141" s="17"/>
      <c r="E1141" s="17"/>
      <c r="F1141" s="17"/>
      <c r="G1141" s="17"/>
      <c r="H1141" s="17"/>
      <c r="I1141" s="17"/>
      <c r="J1141" s="17"/>
      <c r="K1141" s="17"/>
      <c r="L1141" s="17"/>
      <c r="M1141" s="17"/>
      <c r="N1141" s="17"/>
      <c r="O1141" s="17"/>
      <c r="P1141" s="17"/>
      <c r="Q1141" s="17"/>
      <c r="R1141" s="17"/>
      <c r="S1141" s="17"/>
      <c r="T1141" s="17"/>
      <c r="U1141" s="17"/>
    </row>
    <row r="1142" spans="2:21" x14ac:dyDescent="0.5">
      <c r="B1142" t="s">
        <v>426</v>
      </c>
      <c r="C1142" s="17">
        <v>6.2187613264296102E-2</v>
      </c>
      <c r="D1142" s="17">
        <v>9.8903531467536498E-2</v>
      </c>
      <c r="E1142" s="17">
        <v>2.85005212263734E-2</v>
      </c>
      <c r="F1142" s="17"/>
      <c r="G1142" s="17">
        <v>0.16454057244775699</v>
      </c>
      <c r="H1142" s="17">
        <v>0.11714611043148</v>
      </c>
      <c r="I1142" s="17">
        <v>6.6618030982565496E-2</v>
      </c>
      <c r="J1142" s="17">
        <v>7.3296385471605899E-2</v>
      </c>
      <c r="K1142" s="17">
        <v>2.3735759949764599E-2</v>
      </c>
      <c r="L1142" s="17">
        <v>2.11460974057169E-2</v>
      </c>
      <c r="M1142" s="17"/>
      <c r="N1142" s="17">
        <v>5.3846543103571697E-2</v>
      </c>
      <c r="O1142" s="17">
        <v>6.2032469390009198E-2</v>
      </c>
      <c r="P1142" s="17">
        <v>7.3690370520467896E-2</v>
      </c>
      <c r="Q1142" s="17">
        <v>5.7868533050269497E-2</v>
      </c>
      <c r="R1142" s="17">
        <v>7.1233714061433806E-2</v>
      </c>
      <c r="S1142" s="17"/>
      <c r="T1142" s="17">
        <v>0.110218505496028</v>
      </c>
      <c r="U1142" s="17">
        <v>5.0090056866777602E-2</v>
      </c>
    </row>
    <row r="1143" spans="2:21" x14ac:dyDescent="0.5">
      <c r="B1143" t="s">
        <v>427</v>
      </c>
      <c r="C1143" s="17">
        <v>0.18376030151248601</v>
      </c>
      <c r="D1143" s="17">
        <v>0.229226327870202</v>
      </c>
      <c r="E1143" s="17">
        <v>0.142880465430196</v>
      </c>
      <c r="F1143" s="17"/>
      <c r="G1143" s="17">
        <v>0.37725603509473798</v>
      </c>
      <c r="H1143" s="17">
        <v>0.29700497251876501</v>
      </c>
      <c r="I1143" s="17">
        <v>0.24763817254511</v>
      </c>
      <c r="J1143" s="17">
        <v>0.18721825863588501</v>
      </c>
      <c r="K1143" s="17">
        <v>0.140870832076125</v>
      </c>
      <c r="L1143" s="17">
        <v>6.5319561367281301E-2</v>
      </c>
      <c r="M1143" s="17"/>
      <c r="N1143" s="17">
        <v>0.19071075136989701</v>
      </c>
      <c r="O1143" s="17">
        <v>0.232488425116359</v>
      </c>
      <c r="P1143" s="17">
        <v>0.193571598206107</v>
      </c>
      <c r="Q1143" s="17">
        <v>0.124767956342505</v>
      </c>
      <c r="R1143" s="17">
        <v>0.18639144095913199</v>
      </c>
      <c r="S1143" s="17"/>
      <c r="T1143" s="17">
        <v>0.273596278275206</v>
      </c>
      <c r="U1143" s="17">
        <v>0.16113328492137699</v>
      </c>
    </row>
    <row r="1144" spans="2:21" x14ac:dyDescent="0.5">
      <c r="B1144" t="s">
        <v>428</v>
      </c>
      <c r="C1144" s="17">
        <v>0.55573532783263002</v>
      </c>
      <c r="D1144" s="17">
        <v>0.53463695057871796</v>
      </c>
      <c r="E1144" s="17">
        <v>0.57376828224698695</v>
      </c>
      <c r="F1144" s="17"/>
      <c r="G1144" s="17">
        <v>0.386474876264365</v>
      </c>
      <c r="H1144" s="17">
        <v>0.47757445906507201</v>
      </c>
      <c r="I1144" s="17">
        <v>0.53441313305326799</v>
      </c>
      <c r="J1144" s="17">
        <v>0.54653598315291696</v>
      </c>
      <c r="K1144" s="17">
        <v>0.63008374603602502</v>
      </c>
      <c r="L1144" s="17">
        <v>0.61238694402915905</v>
      </c>
      <c r="M1144" s="17"/>
      <c r="N1144" s="17">
        <v>0.53345132748438695</v>
      </c>
      <c r="O1144" s="17">
        <v>0.51479635393230405</v>
      </c>
      <c r="P1144" s="17">
        <v>0.56798054354189997</v>
      </c>
      <c r="Q1144" s="17">
        <v>0.60154098015183</v>
      </c>
      <c r="R1144" s="17">
        <v>0.56470932973805099</v>
      </c>
      <c r="S1144" s="17"/>
      <c r="T1144" s="17">
        <v>0.48574263084135999</v>
      </c>
      <c r="U1144" s="17">
        <v>0.57336441111472003</v>
      </c>
    </row>
    <row r="1145" spans="2:21" x14ac:dyDescent="0.5">
      <c r="B1145" t="s">
        <v>429</v>
      </c>
      <c r="C1145" s="17">
        <v>0.19831675739058799</v>
      </c>
      <c r="D1145" s="17">
        <v>0.13723319008354401</v>
      </c>
      <c r="E1145" s="17">
        <v>0.25485073109644402</v>
      </c>
      <c r="F1145" s="17"/>
      <c r="G1145" s="17">
        <v>7.1728516193139399E-2</v>
      </c>
      <c r="H1145" s="17">
        <v>0.10827445798468401</v>
      </c>
      <c r="I1145" s="17">
        <v>0.15133066341905599</v>
      </c>
      <c r="J1145" s="17">
        <v>0.19294937273959201</v>
      </c>
      <c r="K1145" s="17">
        <v>0.205309661938086</v>
      </c>
      <c r="L1145" s="17">
        <v>0.301147397197842</v>
      </c>
      <c r="M1145" s="17"/>
      <c r="N1145" s="17">
        <v>0.221991378042144</v>
      </c>
      <c r="O1145" s="17">
        <v>0.190682751561328</v>
      </c>
      <c r="P1145" s="17">
        <v>0.16475748773152499</v>
      </c>
      <c r="Q1145" s="17">
        <v>0.21582253045539601</v>
      </c>
      <c r="R1145" s="17">
        <v>0.17766551524138299</v>
      </c>
      <c r="S1145" s="17"/>
      <c r="T1145" s="17">
        <v>0.130442585387405</v>
      </c>
      <c r="U1145" s="17">
        <v>0.215412247097126</v>
      </c>
    </row>
    <row r="1146" spans="2:21" x14ac:dyDescent="0.5">
      <c r="C1146" s="17"/>
      <c r="D1146" s="17"/>
      <c r="E1146" s="17"/>
      <c r="F1146" s="17"/>
      <c r="G1146" s="17"/>
      <c r="H1146" s="17"/>
      <c r="I1146" s="17"/>
      <c r="J1146" s="17"/>
      <c r="K1146" s="17"/>
      <c r="L1146" s="17"/>
      <c r="M1146" s="17"/>
      <c r="N1146" s="17"/>
      <c r="O1146" s="17"/>
      <c r="P1146" s="17"/>
      <c r="Q1146" s="17"/>
      <c r="R1146" s="17"/>
      <c r="S1146" s="17"/>
      <c r="T1146" s="17"/>
      <c r="U1146" s="17"/>
    </row>
    <row r="1147" spans="2:21" x14ac:dyDescent="0.5">
      <c r="B1147" s="6" t="s">
        <v>443</v>
      </c>
      <c r="C1147" s="17"/>
      <c r="D1147" s="17"/>
      <c r="E1147" s="17"/>
      <c r="F1147" s="17"/>
      <c r="G1147" s="17"/>
      <c r="H1147" s="17"/>
      <c r="I1147" s="17"/>
      <c r="J1147" s="17"/>
      <c r="K1147" s="17"/>
      <c r="L1147" s="17"/>
      <c r="M1147" s="17"/>
      <c r="N1147" s="17"/>
      <c r="O1147" s="17"/>
      <c r="P1147" s="17"/>
      <c r="Q1147" s="17"/>
      <c r="R1147" s="17"/>
      <c r="S1147" s="17"/>
      <c r="T1147" s="17"/>
      <c r="U1147" s="17"/>
    </row>
    <row r="1148" spans="2:21" x14ac:dyDescent="0.5">
      <c r="B1148" s="24" t="s">
        <v>46</v>
      </c>
      <c r="C1148" s="17"/>
      <c r="D1148" s="17"/>
      <c r="E1148" s="17"/>
      <c r="F1148" s="17"/>
      <c r="G1148" s="17"/>
      <c r="H1148" s="17"/>
      <c r="I1148" s="17"/>
      <c r="J1148" s="17"/>
      <c r="K1148" s="17"/>
      <c r="L1148" s="17"/>
      <c r="M1148" s="17"/>
      <c r="N1148" s="17"/>
      <c r="O1148" s="17"/>
      <c r="P1148" s="17"/>
      <c r="Q1148" s="17"/>
      <c r="R1148" s="17"/>
      <c r="S1148" s="17"/>
      <c r="T1148" s="17"/>
      <c r="U1148" s="17"/>
    </row>
    <row r="1149" spans="2:21" x14ac:dyDescent="0.5">
      <c r="B1149" t="s">
        <v>426</v>
      </c>
      <c r="C1149" s="17">
        <v>2.6873026049581399E-2</v>
      </c>
      <c r="D1149" s="17">
        <v>3.7998498107729102E-2</v>
      </c>
      <c r="E1149" s="17">
        <v>1.67281775792535E-2</v>
      </c>
      <c r="F1149" s="17"/>
      <c r="G1149" s="17">
        <v>6.0538042448285E-2</v>
      </c>
      <c r="H1149" s="17">
        <v>6.2459702104187102E-2</v>
      </c>
      <c r="I1149" s="17">
        <v>3.3676171477608499E-2</v>
      </c>
      <c r="J1149" s="17">
        <v>1.5364229229944E-2</v>
      </c>
      <c r="K1149" s="17">
        <v>1.6486878162808801E-2</v>
      </c>
      <c r="L1149" s="17">
        <v>1.15109989692778E-2</v>
      </c>
      <c r="M1149" s="17"/>
      <c r="N1149" s="17">
        <v>3.6966161710620199E-2</v>
      </c>
      <c r="O1149" s="17">
        <v>4.14903698354269E-2</v>
      </c>
      <c r="P1149" s="17">
        <v>9.4239517098850204E-3</v>
      </c>
      <c r="Q1149" s="17">
        <v>1.7487493935326399E-2</v>
      </c>
      <c r="R1149" s="17">
        <v>2.7457772672184601E-2</v>
      </c>
      <c r="S1149" s="17"/>
      <c r="T1149" s="17">
        <v>5.9192002556459497E-2</v>
      </c>
      <c r="U1149" s="17">
        <v>1.8732834959320401E-2</v>
      </c>
    </row>
    <row r="1150" spans="2:21" x14ac:dyDescent="0.5">
      <c r="B1150" t="s">
        <v>427</v>
      </c>
      <c r="C1150" s="17">
        <v>8.7916840185445905E-2</v>
      </c>
      <c r="D1150" s="17">
        <v>0.11544202142832199</v>
      </c>
      <c r="E1150" s="17">
        <v>6.2985527893513804E-2</v>
      </c>
      <c r="F1150" s="17"/>
      <c r="G1150" s="17">
        <v>0.22067209706409799</v>
      </c>
      <c r="H1150" s="17">
        <v>0.140581473734567</v>
      </c>
      <c r="I1150" s="17">
        <v>0.13474841326927001</v>
      </c>
      <c r="J1150" s="17">
        <v>7.7948387791114501E-2</v>
      </c>
      <c r="K1150" s="17">
        <v>4.7154810088309601E-2</v>
      </c>
      <c r="L1150" s="17">
        <v>3.1857138226899097E-2</v>
      </c>
      <c r="M1150" s="17"/>
      <c r="N1150" s="17">
        <v>8.4325492794363396E-2</v>
      </c>
      <c r="O1150" s="17">
        <v>0.109603791735695</v>
      </c>
      <c r="P1150" s="17">
        <v>0.103020699258021</v>
      </c>
      <c r="Q1150" s="17">
        <v>7.3183617994413502E-2</v>
      </c>
      <c r="R1150" s="17">
        <v>6.1561431953015701E-2</v>
      </c>
      <c r="S1150" s="17"/>
      <c r="T1150" s="17">
        <v>0.13222831430844001</v>
      </c>
      <c r="U1150" s="17">
        <v>7.6756094832771501E-2</v>
      </c>
    </row>
    <row r="1151" spans="2:21" x14ac:dyDescent="0.5">
      <c r="B1151" t="s">
        <v>428</v>
      </c>
      <c r="C1151" s="17">
        <v>0.57202324862994702</v>
      </c>
      <c r="D1151" s="17">
        <v>0.524413188387166</v>
      </c>
      <c r="E1151" s="17">
        <v>0.61497097588907701</v>
      </c>
      <c r="F1151" s="17"/>
      <c r="G1151" s="17">
        <v>0.51415203145065203</v>
      </c>
      <c r="H1151" s="17">
        <v>0.62085884943935898</v>
      </c>
      <c r="I1151" s="17">
        <v>0.58656519937302598</v>
      </c>
      <c r="J1151" s="17">
        <v>0.54987839647453396</v>
      </c>
      <c r="K1151" s="17">
        <v>0.61627964007215397</v>
      </c>
      <c r="L1151" s="17">
        <v>0.54668312144368703</v>
      </c>
      <c r="M1151" s="17"/>
      <c r="N1151" s="17">
        <v>0.55360831591761295</v>
      </c>
      <c r="O1151" s="17">
        <v>0.54769318770302999</v>
      </c>
      <c r="P1151" s="17">
        <v>0.589941046026766</v>
      </c>
      <c r="Q1151" s="17">
        <v>0.579713787265564</v>
      </c>
      <c r="R1151" s="17">
        <v>0.61214656957532998</v>
      </c>
      <c r="S1151" s="17"/>
      <c r="T1151" s="17">
        <v>0.53620206666840198</v>
      </c>
      <c r="U1151" s="17">
        <v>0.58104554134345399</v>
      </c>
    </row>
    <row r="1152" spans="2:21" x14ac:dyDescent="0.5">
      <c r="B1152" t="s">
        <v>429</v>
      </c>
      <c r="C1152" s="17">
        <v>0.31318688513502602</v>
      </c>
      <c r="D1152" s="17">
        <v>0.32214629207678203</v>
      </c>
      <c r="E1152" s="17">
        <v>0.30531531863815597</v>
      </c>
      <c r="F1152" s="17"/>
      <c r="G1152" s="17">
        <v>0.20463782903696501</v>
      </c>
      <c r="H1152" s="17">
        <v>0.17609997472188599</v>
      </c>
      <c r="I1152" s="17">
        <v>0.245010215880095</v>
      </c>
      <c r="J1152" s="17">
        <v>0.35680898650440701</v>
      </c>
      <c r="K1152" s="17">
        <v>0.32007867167672799</v>
      </c>
      <c r="L1152" s="17">
        <v>0.40994874136013598</v>
      </c>
      <c r="M1152" s="17"/>
      <c r="N1152" s="17">
        <v>0.32510002957740303</v>
      </c>
      <c r="O1152" s="17">
        <v>0.30121265072584902</v>
      </c>
      <c r="P1152" s="17">
        <v>0.29761430300532798</v>
      </c>
      <c r="Q1152" s="17">
        <v>0.32961510080469603</v>
      </c>
      <c r="R1152" s="17">
        <v>0.29883422579947</v>
      </c>
      <c r="S1152" s="17"/>
      <c r="T1152" s="17">
        <v>0.272377616466699</v>
      </c>
      <c r="U1152" s="17">
        <v>0.32346552886445401</v>
      </c>
    </row>
    <row r="1153" spans="2:21" x14ac:dyDescent="0.5">
      <c r="C1153" s="17"/>
      <c r="D1153" s="17"/>
      <c r="E1153" s="17"/>
      <c r="F1153" s="17"/>
      <c r="G1153" s="17"/>
      <c r="H1153" s="17"/>
      <c r="I1153" s="17"/>
      <c r="J1153" s="17"/>
      <c r="K1153" s="17"/>
      <c r="L1153" s="17"/>
      <c r="M1153" s="17"/>
      <c r="N1153" s="17"/>
      <c r="O1153" s="17"/>
      <c r="P1153" s="17"/>
      <c r="Q1153" s="17"/>
      <c r="R1153" s="17"/>
      <c r="S1153" s="17"/>
      <c r="T1153" s="17"/>
      <c r="U1153" s="17"/>
    </row>
    <row r="1154" spans="2:21" x14ac:dyDescent="0.5">
      <c r="B1154" s="6" t="s">
        <v>448</v>
      </c>
      <c r="C1154" s="17"/>
      <c r="D1154" s="17"/>
      <c r="E1154" s="17"/>
      <c r="F1154" s="17"/>
      <c r="G1154" s="17"/>
      <c r="H1154" s="17"/>
      <c r="I1154" s="17"/>
      <c r="J1154" s="17"/>
      <c r="K1154" s="17"/>
      <c r="L1154" s="17"/>
      <c r="M1154" s="17"/>
      <c r="N1154" s="17"/>
      <c r="O1154" s="17"/>
      <c r="P1154" s="17"/>
      <c r="Q1154" s="17"/>
      <c r="R1154" s="17"/>
      <c r="S1154" s="17"/>
      <c r="T1154" s="17"/>
      <c r="U1154" s="17"/>
    </row>
    <row r="1155" spans="2:21" x14ac:dyDescent="0.5">
      <c r="B1155" s="24" t="s">
        <v>46</v>
      </c>
      <c r="C1155" s="17"/>
      <c r="D1155" s="17"/>
      <c r="E1155" s="17"/>
      <c r="F1155" s="17"/>
      <c r="G1155" s="17"/>
      <c r="H1155" s="17"/>
      <c r="I1155" s="17"/>
      <c r="J1155" s="17"/>
      <c r="K1155" s="17"/>
      <c r="L1155" s="17"/>
      <c r="M1155" s="17"/>
      <c r="N1155" s="17"/>
      <c r="O1155" s="17"/>
      <c r="P1155" s="17"/>
      <c r="Q1155" s="17"/>
      <c r="R1155" s="17"/>
      <c r="S1155" s="17"/>
      <c r="T1155" s="17"/>
      <c r="U1155" s="17"/>
    </row>
    <row r="1156" spans="2:21" x14ac:dyDescent="0.5">
      <c r="B1156" t="s">
        <v>444</v>
      </c>
      <c r="C1156" s="17">
        <v>0.204800135996657</v>
      </c>
      <c r="D1156" s="17">
        <v>0.25409835301466699</v>
      </c>
      <c r="E1156" s="17">
        <v>0.15677297953571401</v>
      </c>
      <c r="F1156" s="17"/>
      <c r="G1156" s="17">
        <v>0.43610991402643901</v>
      </c>
      <c r="H1156" s="17">
        <v>0.36376258894413399</v>
      </c>
      <c r="I1156" s="17">
        <v>0.20742574032005601</v>
      </c>
      <c r="J1156" s="17">
        <v>0.19501046030049801</v>
      </c>
      <c r="K1156" s="17">
        <v>0.166179412316904</v>
      </c>
      <c r="L1156" s="17">
        <v>9.3780216052489401E-2</v>
      </c>
      <c r="M1156" s="17"/>
      <c r="N1156" s="17">
        <v>0.17112542685934601</v>
      </c>
      <c r="O1156" s="17">
        <v>0.229098449022718</v>
      </c>
      <c r="P1156" s="17">
        <v>0.231407557925599</v>
      </c>
      <c r="Q1156" s="17">
        <v>0.18647843092817201</v>
      </c>
      <c r="R1156" s="17">
        <v>0.23461871960598499</v>
      </c>
      <c r="S1156" s="17"/>
      <c r="T1156" s="17">
        <v>0.31299508123346498</v>
      </c>
      <c r="U1156" s="17">
        <v>0.177549040064194</v>
      </c>
    </row>
    <row r="1157" spans="2:21" x14ac:dyDescent="0.5">
      <c r="B1157" t="s">
        <v>445</v>
      </c>
      <c r="C1157" s="17">
        <v>0.39788568403153002</v>
      </c>
      <c r="D1157" s="17">
        <v>0.444427400808589</v>
      </c>
      <c r="E1157" s="17">
        <v>0.35359882195669601</v>
      </c>
      <c r="F1157" s="17"/>
      <c r="G1157" s="17">
        <v>0.35633692627275099</v>
      </c>
      <c r="H1157" s="17">
        <v>0.42701648436794298</v>
      </c>
      <c r="I1157" s="17">
        <v>0.477951932719342</v>
      </c>
      <c r="J1157" s="17">
        <v>0.46967224894493598</v>
      </c>
      <c r="K1157" s="17">
        <v>0.33726794425988299</v>
      </c>
      <c r="L1157" s="17">
        <v>0.34324123580142701</v>
      </c>
      <c r="M1157" s="17"/>
      <c r="N1157" s="17">
        <v>0.43729289966967</v>
      </c>
      <c r="O1157" s="17">
        <v>0.465266127179017</v>
      </c>
      <c r="P1157" s="17">
        <v>0.35815651969564399</v>
      </c>
      <c r="Q1157" s="17">
        <v>0.32139882589070501</v>
      </c>
      <c r="R1157" s="17">
        <v>0.41439809457904497</v>
      </c>
      <c r="S1157" s="17"/>
      <c r="T1157" s="17">
        <v>0.40997517176964798</v>
      </c>
      <c r="U1157" s="17">
        <v>0.39484070083564399</v>
      </c>
    </row>
    <row r="1158" spans="2:21" x14ac:dyDescent="0.5">
      <c r="B1158" t="s">
        <v>446</v>
      </c>
      <c r="C1158" s="17">
        <v>0.37435625358941599</v>
      </c>
      <c r="D1158" s="17">
        <v>0.28537213549086199</v>
      </c>
      <c r="E1158" s="17">
        <v>0.46010944190780501</v>
      </c>
      <c r="F1158" s="17"/>
      <c r="G1158" s="17">
        <v>0.19350914256902699</v>
      </c>
      <c r="H1158" s="17">
        <v>0.199632072613289</v>
      </c>
      <c r="I1158" s="17">
        <v>0.29065510999659799</v>
      </c>
      <c r="J1158" s="17">
        <v>0.32322737121735301</v>
      </c>
      <c r="K1158" s="17">
        <v>0.47020444688145402</v>
      </c>
      <c r="L1158" s="17">
        <v>0.52660835629303704</v>
      </c>
      <c r="M1158" s="17"/>
      <c r="N1158" s="17">
        <v>0.369365067109798</v>
      </c>
      <c r="O1158" s="17">
        <v>0.27349486298822301</v>
      </c>
      <c r="P1158" s="17">
        <v>0.40339820577817098</v>
      </c>
      <c r="Q1158" s="17">
        <v>0.460181834611532</v>
      </c>
      <c r="R1158" s="17">
        <v>0.332705425763624</v>
      </c>
      <c r="S1158" s="17"/>
      <c r="T1158" s="17">
        <v>0.263184026837117</v>
      </c>
      <c r="U1158" s="17">
        <v>0.40235723838239001</v>
      </c>
    </row>
    <row r="1159" spans="2:21" x14ac:dyDescent="0.5">
      <c r="B1159" t="s">
        <v>429</v>
      </c>
      <c r="C1159" s="17">
        <v>2.2957926382396601E-2</v>
      </c>
      <c r="D1159" s="17">
        <v>1.6102110685882201E-2</v>
      </c>
      <c r="E1159" s="17">
        <v>2.9518756599784798E-2</v>
      </c>
      <c r="F1159" s="17"/>
      <c r="G1159" s="17">
        <v>1.4044017131783699E-2</v>
      </c>
      <c r="H1159" s="17">
        <v>9.5888540746341504E-3</v>
      </c>
      <c r="I1159" s="17">
        <v>2.39672169640032E-2</v>
      </c>
      <c r="J1159" s="17">
        <v>1.2089919537212499E-2</v>
      </c>
      <c r="K1159" s="17">
        <v>2.63481965417596E-2</v>
      </c>
      <c r="L1159" s="17">
        <v>3.6370191853046699E-2</v>
      </c>
      <c r="M1159" s="17"/>
      <c r="N1159" s="17">
        <v>2.2216606361186001E-2</v>
      </c>
      <c r="O1159" s="17">
        <v>3.2140560810041997E-2</v>
      </c>
      <c r="P1159" s="17">
        <v>7.0377166005860699E-3</v>
      </c>
      <c r="Q1159" s="17">
        <v>3.1940908569591198E-2</v>
      </c>
      <c r="R1159" s="17">
        <v>1.8277760051346601E-2</v>
      </c>
      <c r="S1159" s="17"/>
      <c r="T1159" s="17">
        <v>1.38457201597692E-2</v>
      </c>
      <c r="U1159" s="17">
        <v>2.52530207177716E-2</v>
      </c>
    </row>
    <row r="1160" spans="2:21" x14ac:dyDescent="0.5">
      <c r="C1160" s="17"/>
      <c r="D1160" s="17"/>
      <c r="E1160" s="17"/>
      <c r="F1160" s="17"/>
      <c r="G1160" s="17"/>
      <c r="H1160" s="17"/>
      <c r="I1160" s="17"/>
      <c r="J1160" s="17"/>
      <c r="K1160" s="17"/>
      <c r="L1160" s="17"/>
      <c r="M1160" s="17"/>
      <c r="N1160" s="17"/>
      <c r="O1160" s="17"/>
      <c r="P1160" s="17"/>
      <c r="Q1160" s="17"/>
      <c r="R1160" s="17"/>
      <c r="S1160" s="17"/>
      <c r="T1160" s="17"/>
      <c r="U1160" s="17"/>
    </row>
    <row r="1161" spans="2:21" x14ac:dyDescent="0.5">
      <c r="B1161" s="6" t="s">
        <v>449</v>
      </c>
      <c r="C1161" s="17"/>
      <c r="D1161" s="17"/>
      <c r="E1161" s="17"/>
      <c r="F1161" s="17"/>
      <c r="G1161" s="17"/>
      <c r="H1161" s="17"/>
      <c r="I1161" s="17"/>
      <c r="J1161" s="17"/>
      <c r="K1161" s="17"/>
      <c r="L1161" s="17"/>
      <c r="M1161" s="17"/>
      <c r="N1161" s="17"/>
      <c r="O1161" s="17"/>
      <c r="P1161" s="17"/>
      <c r="Q1161" s="17"/>
      <c r="R1161" s="17"/>
      <c r="S1161" s="17"/>
      <c r="T1161" s="17"/>
      <c r="U1161" s="17"/>
    </row>
    <row r="1162" spans="2:21" x14ac:dyDescent="0.5">
      <c r="B1162" s="24" t="s">
        <v>46</v>
      </c>
      <c r="C1162" s="17"/>
      <c r="D1162" s="17"/>
      <c r="E1162" s="17"/>
      <c r="F1162" s="17"/>
      <c r="G1162" s="17"/>
      <c r="H1162" s="17"/>
      <c r="I1162" s="17"/>
      <c r="J1162" s="17"/>
      <c r="K1162" s="17"/>
      <c r="L1162" s="17"/>
      <c r="M1162" s="17"/>
      <c r="N1162" s="17"/>
      <c r="O1162" s="17"/>
      <c r="P1162" s="17"/>
      <c r="Q1162" s="17"/>
      <c r="R1162" s="17"/>
      <c r="S1162" s="17"/>
      <c r="T1162" s="17"/>
      <c r="U1162" s="17"/>
    </row>
    <row r="1163" spans="2:21" x14ac:dyDescent="0.5">
      <c r="B1163" t="s">
        <v>444</v>
      </c>
      <c r="C1163" s="17">
        <v>4.9513896570965901E-2</v>
      </c>
      <c r="D1163" s="17">
        <v>6.8913685940032304E-2</v>
      </c>
      <c r="E1163" s="17">
        <v>3.1844825090848697E-2</v>
      </c>
      <c r="F1163" s="17"/>
      <c r="G1163" s="17">
        <v>0.164136534580686</v>
      </c>
      <c r="H1163" s="17">
        <v>7.0296725409867103E-2</v>
      </c>
      <c r="I1163" s="17">
        <v>5.3625266192587603E-2</v>
      </c>
      <c r="J1163" s="17">
        <v>5.2219434185195299E-2</v>
      </c>
      <c r="K1163" s="17">
        <v>2.61196605433365E-2</v>
      </c>
      <c r="L1163" s="17">
        <v>1.6661779424463102E-2</v>
      </c>
      <c r="M1163" s="17"/>
      <c r="N1163" s="17">
        <v>3.28899490067322E-2</v>
      </c>
      <c r="O1163" s="17">
        <v>5.8117544475850602E-2</v>
      </c>
      <c r="P1163" s="17">
        <v>5.18687824253945E-2</v>
      </c>
      <c r="Q1163" s="17">
        <v>4.6180054652498997E-2</v>
      </c>
      <c r="R1163" s="17">
        <v>7.7864630240114696E-2</v>
      </c>
      <c r="S1163" s="17"/>
      <c r="T1163" s="17">
        <v>9.3292573487372799E-2</v>
      </c>
      <c r="U1163" s="17">
        <v>3.8487347023442003E-2</v>
      </c>
    </row>
    <row r="1164" spans="2:21" x14ac:dyDescent="0.5">
      <c r="B1164" t="s">
        <v>445</v>
      </c>
      <c r="C1164" s="17">
        <v>0.17306100267646601</v>
      </c>
      <c r="D1164" s="17">
        <v>0.21984642787998801</v>
      </c>
      <c r="E1164" s="17">
        <v>0.12899680927433299</v>
      </c>
      <c r="F1164" s="17"/>
      <c r="G1164" s="17">
        <v>0.26417533110039398</v>
      </c>
      <c r="H1164" s="17">
        <v>0.29546418234594402</v>
      </c>
      <c r="I1164" s="17">
        <v>0.222122492574751</v>
      </c>
      <c r="J1164" s="17">
        <v>0.17530107848430401</v>
      </c>
      <c r="K1164" s="17">
        <v>0.14716602404302601</v>
      </c>
      <c r="L1164" s="17">
        <v>7.9094655868123004E-2</v>
      </c>
      <c r="M1164" s="17"/>
      <c r="N1164" s="17">
        <v>0.174161363532879</v>
      </c>
      <c r="O1164" s="17">
        <v>0.24731192955218201</v>
      </c>
      <c r="P1164" s="17">
        <v>0.202865250622279</v>
      </c>
      <c r="Q1164" s="17">
        <v>9.4873684583073395E-2</v>
      </c>
      <c r="R1164" s="17">
        <v>0.14857398242592601</v>
      </c>
      <c r="S1164" s="17"/>
      <c r="T1164" s="17">
        <v>0.25787650680033303</v>
      </c>
      <c r="U1164" s="17">
        <v>0.15169849415648901</v>
      </c>
    </row>
    <row r="1165" spans="2:21" x14ac:dyDescent="0.5">
      <c r="B1165" t="s">
        <v>446</v>
      </c>
      <c r="C1165" s="17">
        <v>0.67111989792229398</v>
      </c>
      <c r="D1165" s="17">
        <v>0.62931313524599497</v>
      </c>
      <c r="E1165" s="17">
        <v>0.709330557648433</v>
      </c>
      <c r="F1165" s="17"/>
      <c r="G1165" s="17">
        <v>0.53789676902822303</v>
      </c>
      <c r="H1165" s="17">
        <v>0.56049850092832598</v>
      </c>
      <c r="I1165" s="17">
        <v>0.60893396326710603</v>
      </c>
      <c r="J1165" s="17">
        <v>0.67174458818002802</v>
      </c>
      <c r="K1165" s="17">
        <v>0.70703341603074599</v>
      </c>
      <c r="L1165" s="17">
        <v>0.77112435619158504</v>
      </c>
      <c r="M1165" s="17"/>
      <c r="N1165" s="17">
        <v>0.67796695406881902</v>
      </c>
      <c r="O1165" s="17">
        <v>0.59517079568884401</v>
      </c>
      <c r="P1165" s="17">
        <v>0.63428660633223499</v>
      </c>
      <c r="Q1165" s="17">
        <v>0.74829384606960403</v>
      </c>
      <c r="R1165" s="17">
        <v>0.69401297697376896</v>
      </c>
      <c r="S1165" s="17"/>
      <c r="T1165" s="17">
        <v>0.58732495137796603</v>
      </c>
      <c r="U1165" s="17">
        <v>0.692225358273858</v>
      </c>
    </row>
    <row r="1166" spans="2:21" x14ac:dyDescent="0.5">
      <c r="B1166" t="s">
        <v>429</v>
      </c>
      <c r="C1166" s="17">
        <v>0.106305202830274</v>
      </c>
      <c r="D1166" s="17">
        <v>8.1926750933984605E-2</v>
      </c>
      <c r="E1166" s="17">
        <v>0.12982780798638499</v>
      </c>
      <c r="F1166" s="17"/>
      <c r="G1166" s="17">
        <v>3.3791365290696901E-2</v>
      </c>
      <c r="H1166" s="17">
        <v>7.37405913158629E-2</v>
      </c>
      <c r="I1166" s="17">
        <v>0.11531827796555499</v>
      </c>
      <c r="J1166" s="17">
        <v>0.100734899150473</v>
      </c>
      <c r="K1166" s="17">
        <v>0.119680899382892</v>
      </c>
      <c r="L1166" s="17">
        <v>0.13311920851582901</v>
      </c>
      <c r="M1166" s="17"/>
      <c r="N1166" s="17">
        <v>0.11498173339157</v>
      </c>
      <c r="O1166" s="17">
        <v>9.9399730283124002E-2</v>
      </c>
      <c r="P1166" s="17">
        <v>0.11097936062009101</v>
      </c>
      <c r="Q1166" s="17">
        <v>0.11065241469482399</v>
      </c>
      <c r="R1166" s="17">
        <v>7.9548410360190697E-2</v>
      </c>
      <c r="S1166" s="17"/>
      <c r="T1166" s="17">
        <v>6.1505968334328198E-2</v>
      </c>
      <c r="U1166" s="17">
        <v>0.117588800546211</v>
      </c>
    </row>
    <row r="1167" spans="2:21" x14ac:dyDescent="0.5">
      <c r="C1167" s="17"/>
      <c r="D1167" s="17"/>
      <c r="E1167" s="17"/>
      <c r="F1167" s="17"/>
      <c r="G1167" s="17"/>
      <c r="H1167" s="17"/>
      <c r="I1167" s="17"/>
      <c r="J1167" s="17"/>
      <c r="K1167" s="17"/>
      <c r="L1167" s="17"/>
      <c r="M1167" s="17"/>
      <c r="N1167" s="17"/>
      <c r="O1167" s="17"/>
      <c r="P1167" s="17"/>
      <c r="Q1167" s="17"/>
      <c r="R1167" s="17"/>
      <c r="S1167" s="17"/>
      <c r="T1167" s="17"/>
      <c r="U1167" s="17"/>
    </row>
    <row r="1168" spans="2:21" x14ac:dyDescent="0.5">
      <c r="B1168" s="6" t="s">
        <v>450</v>
      </c>
      <c r="C1168" s="17"/>
      <c r="D1168" s="17"/>
      <c r="E1168" s="17"/>
      <c r="F1168" s="17"/>
      <c r="G1168" s="17"/>
      <c r="H1168" s="17"/>
      <c r="I1168" s="17"/>
      <c r="J1168" s="17"/>
      <c r="K1168" s="17"/>
      <c r="L1168" s="17"/>
      <c r="M1168" s="17"/>
      <c r="N1168" s="17"/>
      <c r="O1168" s="17"/>
      <c r="P1168" s="17"/>
      <c r="Q1168" s="17"/>
      <c r="R1168" s="17"/>
      <c r="S1168" s="17"/>
      <c r="T1168" s="17"/>
      <c r="U1168" s="17"/>
    </row>
    <row r="1169" spans="2:21" x14ac:dyDescent="0.5">
      <c r="B1169" s="24" t="s">
        <v>46</v>
      </c>
      <c r="C1169" s="17"/>
      <c r="D1169" s="17"/>
      <c r="E1169" s="17"/>
      <c r="F1169" s="17"/>
      <c r="G1169" s="17"/>
      <c r="H1169" s="17"/>
      <c r="I1169" s="17"/>
      <c r="J1169" s="17"/>
      <c r="K1169" s="17"/>
      <c r="L1169" s="17"/>
      <c r="M1169" s="17"/>
      <c r="N1169" s="17"/>
      <c r="O1169" s="17"/>
      <c r="P1169" s="17"/>
      <c r="Q1169" s="17"/>
      <c r="R1169" s="17"/>
      <c r="S1169" s="17"/>
      <c r="T1169" s="17"/>
      <c r="U1169" s="17"/>
    </row>
    <row r="1170" spans="2:21" x14ac:dyDescent="0.5">
      <c r="B1170" t="s">
        <v>444</v>
      </c>
      <c r="C1170" s="17">
        <v>7.6316455831372906E-2</v>
      </c>
      <c r="D1170" s="17">
        <v>0.101790269212475</v>
      </c>
      <c r="E1170" s="17">
        <v>5.1331119283147701E-2</v>
      </c>
      <c r="F1170" s="17"/>
      <c r="G1170" s="17">
        <v>0.22418705563434699</v>
      </c>
      <c r="H1170" s="17">
        <v>0.112412481124115</v>
      </c>
      <c r="I1170" s="17">
        <v>0.114936099417677</v>
      </c>
      <c r="J1170" s="17">
        <v>6.9250808722966795E-2</v>
      </c>
      <c r="K1170" s="17">
        <v>4.4865905084807201E-2</v>
      </c>
      <c r="L1170" s="17">
        <v>1.98151939801544E-2</v>
      </c>
      <c r="M1170" s="17"/>
      <c r="N1170" s="17">
        <v>4.9805362443695697E-2</v>
      </c>
      <c r="O1170" s="17">
        <v>0.121658302072734</v>
      </c>
      <c r="P1170" s="17">
        <v>9.0087447251190694E-2</v>
      </c>
      <c r="Q1170" s="17">
        <v>5.2135801730525601E-2</v>
      </c>
      <c r="R1170" s="17">
        <v>8.6520928487524698E-2</v>
      </c>
      <c r="S1170" s="17"/>
      <c r="T1170" s="17">
        <v>0.12799015228174099</v>
      </c>
      <c r="U1170" s="17">
        <v>6.3301385154347606E-2</v>
      </c>
    </row>
    <row r="1171" spans="2:21" x14ac:dyDescent="0.5">
      <c r="B1171" t="s">
        <v>445</v>
      </c>
      <c r="C1171" s="17">
        <v>0.21381230251143701</v>
      </c>
      <c r="D1171" s="17">
        <v>0.26251612161132198</v>
      </c>
      <c r="E1171" s="17">
        <v>0.16805607096762501</v>
      </c>
      <c r="F1171" s="17"/>
      <c r="G1171" s="17">
        <v>0.332683385810635</v>
      </c>
      <c r="H1171" s="17">
        <v>0.34365483977926498</v>
      </c>
      <c r="I1171" s="17">
        <v>0.28996833548131801</v>
      </c>
      <c r="J1171" s="17">
        <v>0.206609900099778</v>
      </c>
      <c r="K1171" s="17">
        <v>0.17461802076541499</v>
      </c>
      <c r="L1171" s="17">
        <v>0.108441690660963</v>
      </c>
      <c r="M1171" s="17"/>
      <c r="N1171" s="17">
        <v>0.18930422487680201</v>
      </c>
      <c r="O1171" s="17">
        <v>0.28165936333047298</v>
      </c>
      <c r="P1171" s="17">
        <v>0.25496279915930398</v>
      </c>
      <c r="Q1171" s="17">
        <v>0.12854390354631401</v>
      </c>
      <c r="R1171" s="17">
        <v>0.25833649708533601</v>
      </c>
      <c r="S1171" s="17"/>
      <c r="T1171" s="17">
        <v>0.26225758277699901</v>
      </c>
      <c r="U1171" s="17">
        <v>0.20161037406549701</v>
      </c>
    </row>
    <row r="1172" spans="2:21" x14ac:dyDescent="0.5">
      <c r="B1172" t="s">
        <v>446</v>
      </c>
      <c r="C1172" s="17">
        <v>0.63201696243498695</v>
      </c>
      <c r="D1172" s="17">
        <v>0.56866416509559004</v>
      </c>
      <c r="E1172" s="17">
        <v>0.69207381566102799</v>
      </c>
      <c r="F1172" s="17"/>
      <c r="G1172" s="17">
        <v>0.40692799535675001</v>
      </c>
      <c r="H1172" s="17">
        <v>0.52539772243162797</v>
      </c>
      <c r="I1172" s="17">
        <v>0.52570834786043097</v>
      </c>
      <c r="J1172" s="17">
        <v>0.62732280799912099</v>
      </c>
      <c r="K1172" s="17">
        <v>0.70108893830462105</v>
      </c>
      <c r="L1172" s="17">
        <v>0.76409088544140202</v>
      </c>
      <c r="M1172" s="17"/>
      <c r="N1172" s="17">
        <v>0.66494523039171005</v>
      </c>
      <c r="O1172" s="17">
        <v>0.51031284786420295</v>
      </c>
      <c r="P1172" s="17">
        <v>0.61030260692479699</v>
      </c>
      <c r="Q1172" s="17">
        <v>0.73339027001535995</v>
      </c>
      <c r="R1172" s="17">
        <v>0.59378956913289205</v>
      </c>
      <c r="S1172" s="17"/>
      <c r="T1172" s="17">
        <v>0.57701134342169302</v>
      </c>
      <c r="U1172" s="17">
        <v>0.64587124552811004</v>
      </c>
    </row>
    <row r="1173" spans="2:21" x14ac:dyDescent="0.5">
      <c r="B1173" t="s">
        <v>429</v>
      </c>
      <c r="C1173" s="17">
        <v>7.7854279222203795E-2</v>
      </c>
      <c r="D1173" s="17">
        <v>6.7029444080613301E-2</v>
      </c>
      <c r="E1173" s="17">
        <v>8.8538994088199097E-2</v>
      </c>
      <c r="F1173" s="17"/>
      <c r="G1173" s="17">
        <v>3.6201563198268297E-2</v>
      </c>
      <c r="H1173" s="17">
        <v>1.8534956664991199E-2</v>
      </c>
      <c r="I1173" s="17">
        <v>6.93872172405747E-2</v>
      </c>
      <c r="J1173" s="17">
        <v>9.68164831781341E-2</v>
      </c>
      <c r="K1173" s="17">
        <v>7.9427135845156996E-2</v>
      </c>
      <c r="L1173" s="17">
        <v>0.10765222991748</v>
      </c>
      <c r="M1173" s="17"/>
      <c r="N1173" s="17">
        <v>9.5945182287791503E-2</v>
      </c>
      <c r="O1173" s="17">
        <v>8.6369486732591205E-2</v>
      </c>
      <c r="P1173" s="17">
        <v>4.4647146664708801E-2</v>
      </c>
      <c r="Q1173" s="17">
        <v>8.5930024707800798E-2</v>
      </c>
      <c r="R1173" s="17">
        <v>6.1353005294246997E-2</v>
      </c>
      <c r="S1173" s="17"/>
      <c r="T1173" s="17">
        <v>3.2740921519567701E-2</v>
      </c>
      <c r="U1173" s="17">
        <v>8.9216995252044795E-2</v>
      </c>
    </row>
    <row r="1174" spans="2:21" x14ac:dyDescent="0.5">
      <c r="C1174" s="17"/>
      <c r="D1174" s="17"/>
      <c r="E1174" s="17"/>
      <c r="F1174" s="17"/>
      <c r="G1174" s="17"/>
      <c r="H1174" s="17"/>
      <c r="I1174" s="17"/>
      <c r="J1174" s="17"/>
      <c r="K1174" s="17"/>
      <c r="L1174" s="17"/>
      <c r="M1174" s="17"/>
      <c r="N1174" s="17"/>
      <c r="O1174" s="17"/>
      <c r="P1174" s="17"/>
      <c r="Q1174" s="17"/>
      <c r="R1174" s="17"/>
      <c r="S1174" s="17"/>
      <c r="T1174" s="17"/>
      <c r="U1174" s="17"/>
    </row>
    <row r="1175" spans="2:21" x14ac:dyDescent="0.5">
      <c r="B1175" s="6" t="s">
        <v>451</v>
      </c>
      <c r="C1175" s="17"/>
      <c r="D1175" s="17"/>
      <c r="E1175" s="17"/>
      <c r="F1175" s="17"/>
      <c r="G1175" s="17"/>
      <c r="H1175" s="17"/>
      <c r="I1175" s="17"/>
      <c r="J1175" s="17"/>
      <c r="K1175" s="17"/>
      <c r="L1175" s="17"/>
      <c r="M1175" s="17"/>
      <c r="N1175" s="17"/>
      <c r="O1175" s="17"/>
      <c r="P1175" s="17"/>
      <c r="Q1175" s="17"/>
      <c r="R1175" s="17"/>
      <c r="S1175" s="17"/>
      <c r="T1175" s="17"/>
      <c r="U1175" s="17"/>
    </row>
    <row r="1176" spans="2:21" x14ac:dyDescent="0.5">
      <c r="B1176" s="24" t="s">
        <v>46</v>
      </c>
      <c r="C1176" s="17"/>
      <c r="D1176" s="17"/>
      <c r="E1176" s="17"/>
      <c r="F1176" s="17"/>
      <c r="G1176" s="17"/>
      <c r="H1176" s="17"/>
      <c r="I1176" s="17"/>
      <c r="J1176" s="17"/>
      <c r="K1176" s="17"/>
      <c r="L1176" s="17"/>
      <c r="M1176" s="17"/>
      <c r="N1176" s="17"/>
      <c r="O1176" s="17"/>
      <c r="P1176" s="17"/>
      <c r="Q1176" s="17"/>
      <c r="R1176" s="17"/>
      <c r="S1176" s="17"/>
      <c r="T1176" s="17"/>
      <c r="U1176" s="17"/>
    </row>
    <row r="1177" spans="2:21" x14ac:dyDescent="0.5">
      <c r="B1177" t="s">
        <v>444</v>
      </c>
      <c r="C1177" s="17">
        <v>5.7284595426747097E-2</v>
      </c>
      <c r="D1177" s="17">
        <v>6.7797076993255406E-2</v>
      </c>
      <c r="E1177" s="17">
        <v>4.7948323718130799E-2</v>
      </c>
      <c r="F1177" s="17"/>
      <c r="G1177" s="17">
        <v>0.16568151972009401</v>
      </c>
      <c r="H1177" s="17">
        <v>9.3495338568720998E-2</v>
      </c>
      <c r="I1177" s="17">
        <v>7.1779131682503994E-2</v>
      </c>
      <c r="J1177" s="17">
        <v>4.1804648881856497E-2</v>
      </c>
      <c r="K1177" s="17">
        <v>4.2875679772599401E-2</v>
      </c>
      <c r="L1177" s="17">
        <v>2.0485470578564299E-2</v>
      </c>
      <c r="M1177" s="17"/>
      <c r="N1177" s="17">
        <v>3.9018717990661901E-2</v>
      </c>
      <c r="O1177" s="17">
        <v>8.00537320973745E-2</v>
      </c>
      <c r="P1177" s="17">
        <v>6.9468966890036801E-2</v>
      </c>
      <c r="Q1177" s="17">
        <v>3.23736081966517E-2</v>
      </c>
      <c r="R1177" s="17">
        <v>9.2106666470652604E-2</v>
      </c>
      <c r="S1177" s="17"/>
      <c r="T1177" s="17">
        <v>0.120156422452405</v>
      </c>
      <c r="U1177" s="17">
        <v>4.1449047971406798E-2</v>
      </c>
    </row>
    <row r="1178" spans="2:21" x14ac:dyDescent="0.5">
      <c r="B1178" t="s">
        <v>445</v>
      </c>
      <c r="C1178" s="17">
        <v>0.18703615473400101</v>
      </c>
      <c r="D1178" s="17">
        <v>0.22530366584606401</v>
      </c>
      <c r="E1178" s="17">
        <v>0.148911514101013</v>
      </c>
      <c r="F1178" s="17"/>
      <c r="G1178" s="17">
        <v>0.25931967989272903</v>
      </c>
      <c r="H1178" s="17">
        <v>0.33921485156508302</v>
      </c>
      <c r="I1178" s="17">
        <v>0.227248614020542</v>
      </c>
      <c r="J1178" s="17">
        <v>0.21254030015147399</v>
      </c>
      <c r="K1178" s="17">
        <v>0.127334592201961</v>
      </c>
      <c r="L1178" s="17">
        <v>9.5409699377541707E-2</v>
      </c>
      <c r="M1178" s="17"/>
      <c r="N1178" s="17">
        <v>0.18141122351010999</v>
      </c>
      <c r="O1178" s="17">
        <v>0.25546894549663401</v>
      </c>
      <c r="P1178" s="17">
        <v>0.188382727972884</v>
      </c>
      <c r="Q1178" s="17">
        <v>0.15727716009892301</v>
      </c>
      <c r="R1178" s="17">
        <v>0.138746936698317</v>
      </c>
      <c r="S1178" s="17"/>
      <c r="T1178" s="17">
        <v>0.26645593989445199</v>
      </c>
      <c r="U1178" s="17">
        <v>0.167032667698576</v>
      </c>
    </row>
    <row r="1179" spans="2:21" x14ac:dyDescent="0.5">
      <c r="B1179" t="s">
        <v>446</v>
      </c>
      <c r="C1179" s="17">
        <v>0.47180705749521001</v>
      </c>
      <c r="D1179" s="17">
        <v>0.45379734969638402</v>
      </c>
      <c r="E1179" s="17">
        <v>0.488406285733201</v>
      </c>
      <c r="F1179" s="17"/>
      <c r="G1179" s="17">
        <v>0.46946692693722503</v>
      </c>
      <c r="H1179" s="17">
        <v>0.41284774738830898</v>
      </c>
      <c r="I1179" s="17">
        <v>0.40321793121542299</v>
      </c>
      <c r="J1179" s="17">
        <v>0.46862671962532099</v>
      </c>
      <c r="K1179" s="17">
        <v>0.51881657086933997</v>
      </c>
      <c r="L1179" s="17">
        <v>0.50860993833236801</v>
      </c>
      <c r="M1179" s="17"/>
      <c r="N1179" s="17">
        <v>0.49514638403994299</v>
      </c>
      <c r="O1179" s="17">
        <v>0.425804341279651</v>
      </c>
      <c r="P1179" s="17">
        <v>0.45036314892760299</v>
      </c>
      <c r="Q1179" s="17">
        <v>0.48940756497893201</v>
      </c>
      <c r="R1179" s="17">
        <v>0.49856392454780402</v>
      </c>
      <c r="S1179" s="17"/>
      <c r="T1179" s="17">
        <v>0.44835225927650102</v>
      </c>
      <c r="U1179" s="17">
        <v>0.47771462512635599</v>
      </c>
    </row>
    <row r="1180" spans="2:21" x14ac:dyDescent="0.5">
      <c r="B1180" t="s">
        <v>429</v>
      </c>
      <c r="C1180" s="17">
        <v>0.28387219234404198</v>
      </c>
      <c r="D1180" s="17">
        <v>0.253101907464297</v>
      </c>
      <c r="E1180" s="17">
        <v>0.31473387644765399</v>
      </c>
      <c r="F1180" s="17"/>
      <c r="G1180" s="17">
        <v>0.105531873449952</v>
      </c>
      <c r="H1180" s="17">
        <v>0.154442062477887</v>
      </c>
      <c r="I1180" s="17">
        <v>0.29775432308153099</v>
      </c>
      <c r="J1180" s="17">
        <v>0.27702833134134902</v>
      </c>
      <c r="K1180" s="17">
        <v>0.31097315715610002</v>
      </c>
      <c r="L1180" s="17">
        <v>0.375494891711526</v>
      </c>
      <c r="M1180" s="17"/>
      <c r="N1180" s="17">
        <v>0.28442367445928501</v>
      </c>
      <c r="O1180" s="17">
        <v>0.238672981126341</v>
      </c>
      <c r="P1180" s="17">
        <v>0.29178515620947598</v>
      </c>
      <c r="Q1180" s="17">
        <v>0.32094166672549401</v>
      </c>
      <c r="R1180" s="17">
        <v>0.27058247228322702</v>
      </c>
      <c r="S1180" s="17"/>
      <c r="T1180" s="17">
        <v>0.16503537837664201</v>
      </c>
      <c r="U1180" s="17">
        <v>0.31380365920366099</v>
      </c>
    </row>
    <row r="1181" spans="2:21" x14ac:dyDescent="0.5">
      <c r="C1181" s="17"/>
      <c r="D1181" s="17"/>
      <c r="E1181" s="17"/>
      <c r="F1181" s="17"/>
      <c r="G1181" s="17"/>
      <c r="H1181" s="17"/>
      <c r="I1181" s="17"/>
      <c r="J1181" s="17"/>
      <c r="K1181" s="17"/>
      <c r="L1181" s="17"/>
      <c r="M1181" s="17"/>
      <c r="N1181" s="17"/>
      <c r="O1181" s="17"/>
      <c r="P1181" s="17"/>
      <c r="Q1181" s="17"/>
      <c r="R1181" s="17"/>
      <c r="S1181" s="17"/>
      <c r="T1181" s="17"/>
      <c r="U1181" s="17"/>
    </row>
    <row r="1182" spans="2:21" x14ac:dyDescent="0.5">
      <c r="B1182" s="6" t="s">
        <v>452</v>
      </c>
      <c r="C1182" s="17"/>
      <c r="D1182" s="17"/>
      <c r="E1182" s="17"/>
      <c r="F1182" s="17"/>
      <c r="G1182" s="17"/>
      <c r="H1182" s="17"/>
      <c r="I1182" s="17"/>
      <c r="J1182" s="17"/>
      <c r="K1182" s="17"/>
      <c r="L1182" s="17"/>
      <c r="M1182" s="17"/>
      <c r="N1182" s="17"/>
      <c r="O1182" s="17"/>
      <c r="P1182" s="17"/>
      <c r="Q1182" s="17"/>
      <c r="R1182" s="17"/>
      <c r="S1182" s="17"/>
      <c r="T1182" s="17"/>
      <c r="U1182" s="17"/>
    </row>
    <row r="1183" spans="2:21" x14ac:dyDescent="0.5">
      <c r="B1183" s="24" t="s">
        <v>46</v>
      </c>
      <c r="C1183" s="17"/>
      <c r="D1183" s="17"/>
      <c r="E1183" s="17"/>
      <c r="F1183" s="17"/>
      <c r="G1183" s="17"/>
      <c r="H1183" s="17"/>
      <c r="I1183" s="17"/>
      <c r="J1183" s="17"/>
      <c r="K1183" s="17"/>
      <c r="L1183" s="17"/>
      <c r="M1183" s="17"/>
      <c r="N1183" s="17"/>
      <c r="O1183" s="17"/>
      <c r="P1183" s="17"/>
      <c r="Q1183" s="17"/>
      <c r="R1183" s="17"/>
      <c r="S1183" s="17"/>
      <c r="T1183" s="17"/>
      <c r="U1183" s="17"/>
    </row>
    <row r="1184" spans="2:21" x14ac:dyDescent="0.5">
      <c r="B1184" t="s">
        <v>444</v>
      </c>
      <c r="C1184" s="17">
        <v>0.10441522283929</v>
      </c>
      <c r="D1184" s="17">
        <v>0.127797446659007</v>
      </c>
      <c r="E1184" s="17">
        <v>8.1371163485267697E-2</v>
      </c>
      <c r="F1184" s="17"/>
      <c r="G1184" s="17">
        <v>0.31020096718953799</v>
      </c>
      <c r="H1184" s="17">
        <v>0.21932552944581199</v>
      </c>
      <c r="I1184" s="17">
        <v>0.13790367688882599</v>
      </c>
      <c r="J1184" s="17">
        <v>8.1092437850485796E-2</v>
      </c>
      <c r="K1184" s="17">
        <v>3.8260257781639301E-2</v>
      </c>
      <c r="L1184" s="17">
        <v>3.0778690633839999E-2</v>
      </c>
      <c r="M1184" s="17"/>
      <c r="N1184" s="17">
        <v>6.5259222038136E-2</v>
      </c>
      <c r="O1184" s="17">
        <v>0.11837175448034599</v>
      </c>
      <c r="P1184" s="17">
        <v>0.146112509835332</v>
      </c>
      <c r="Q1184" s="17">
        <v>8.0660936015650303E-2</v>
      </c>
      <c r="R1184" s="17">
        <v>0.15033053545803901</v>
      </c>
      <c r="S1184" s="17"/>
      <c r="T1184" s="17">
        <v>0.16507276417496999</v>
      </c>
      <c r="U1184" s="17">
        <v>8.9137388238532497E-2</v>
      </c>
    </row>
    <row r="1185" spans="2:21" x14ac:dyDescent="0.5">
      <c r="B1185" t="s">
        <v>445</v>
      </c>
      <c r="C1185" s="17">
        <v>0.28906180180380397</v>
      </c>
      <c r="D1185" s="17">
        <v>0.34032213626423402</v>
      </c>
      <c r="E1185" s="17">
        <v>0.239756695425177</v>
      </c>
      <c r="F1185" s="17"/>
      <c r="G1185" s="17">
        <v>0.35794834319308699</v>
      </c>
      <c r="H1185" s="17">
        <v>0.445400948699397</v>
      </c>
      <c r="I1185" s="17">
        <v>0.418015539468442</v>
      </c>
      <c r="J1185" s="17">
        <v>0.36720177022964101</v>
      </c>
      <c r="K1185" s="17">
        <v>0.237744991792636</v>
      </c>
      <c r="L1185" s="17">
        <v>0.10770319256630299</v>
      </c>
      <c r="M1185" s="17"/>
      <c r="N1185" s="17">
        <v>0.30184211433988101</v>
      </c>
      <c r="O1185" s="17">
        <v>0.36027153649300198</v>
      </c>
      <c r="P1185" s="17">
        <v>0.32547742197185098</v>
      </c>
      <c r="Q1185" s="17">
        <v>0.195131178791174</v>
      </c>
      <c r="R1185" s="17">
        <v>0.26255623530480299</v>
      </c>
      <c r="S1185" s="17"/>
      <c r="T1185" s="17">
        <v>0.36118516506954501</v>
      </c>
      <c r="U1185" s="17">
        <v>0.27089606691642198</v>
      </c>
    </row>
    <row r="1186" spans="2:21" x14ac:dyDescent="0.5">
      <c r="B1186" t="s">
        <v>446</v>
      </c>
      <c r="C1186" s="17">
        <v>0.48158187127895402</v>
      </c>
      <c r="D1186" s="17">
        <v>0.42776709803169399</v>
      </c>
      <c r="E1186" s="17">
        <v>0.53356740107395195</v>
      </c>
      <c r="F1186" s="17"/>
      <c r="G1186" s="17">
        <v>0.26323658058522997</v>
      </c>
      <c r="H1186" s="17">
        <v>0.31758271944242999</v>
      </c>
      <c r="I1186" s="17">
        <v>0.34768990092157498</v>
      </c>
      <c r="J1186" s="17">
        <v>0.454833382204682</v>
      </c>
      <c r="K1186" s="17">
        <v>0.59472224911998695</v>
      </c>
      <c r="L1186" s="17">
        <v>0.639687908087612</v>
      </c>
      <c r="M1186" s="17"/>
      <c r="N1186" s="17">
        <v>0.47592528931258499</v>
      </c>
      <c r="O1186" s="17">
        <v>0.41130534509852501</v>
      </c>
      <c r="P1186" s="17">
        <v>0.43104020425668199</v>
      </c>
      <c r="Q1186" s="17">
        <v>0.580092647528755</v>
      </c>
      <c r="R1186" s="17">
        <v>0.50487781023977296</v>
      </c>
      <c r="S1186" s="17"/>
      <c r="T1186" s="17">
        <v>0.42169022677822099</v>
      </c>
      <c r="U1186" s="17">
        <v>0.49666679919559797</v>
      </c>
    </row>
    <row r="1187" spans="2:21" x14ac:dyDescent="0.5">
      <c r="B1187" t="s">
        <v>429</v>
      </c>
      <c r="C1187" s="17">
        <v>0.124941104077952</v>
      </c>
      <c r="D1187" s="17">
        <v>0.104113319045066</v>
      </c>
      <c r="E1187" s="17">
        <v>0.14530474001560301</v>
      </c>
      <c r="F1187" s="17"/>
      <c r="G1187" s="17">
        <v>6.8614109032144197E-2</v>
      </c>
      <c r="H1187" s="17">
        <v>1.76908024123608E-2</v>
      </c>
      <c r="I1187" s="17">
        <v>9.6390882721157298E-2</v>
      </c>
      <c r="J1187" s="17">
        <v>9.6872409715190802E-2</v>
      </c>
      <c r="K1187" s="17">
        <v>0.129272501305738</v>
      </c>
      <c r="L1187" s="17">
        <v>0.22183020871224399</v>
      </c>
      <c r="M1187" s="17"/>
      <c r="N1187" s="17">
        <v>0.15697337430939901</v>
      </c>
      <c r="O1187" s="17">
        <v>0.11005136392812601</v>
      </c>
      <c r="P1187" s="17">
        <v>9.7369863936135295E-2</v>
      </c>
      <c r="Q1187" s="17">
        <v>0.144115237664421</v>
      </c>
      <c r="R1187" s="17">
        <v>8.2235418997385304E-2</v>
      </c>
      <c r="S1187" s="17"/>
      <c r="T1187" s="17">
        <v>5.2051843977264298E-2</v>
      </c>
      <c r="U1187" s="17">
        <v>0.143299745649447</v>
      </c>
    </row>
    <row r="1188" spans="2:21" x14ac:dyDescent="0.5">
      <c r="C1188" s="17"/>
      <c r="D1188" s="17"/>
      <c r="E1188" s="17"/>
      <c r="F1188" s="17"/>
      <c r="G1188" s="17"/>
      <c r="H1188" s="17"/>
      <c r="I1188" s="17"/>
      <c r="J1188" s="17"/>
      <c r="K1188" s="17"/>
      <c r="L1188" s="17"/>
      <c r="M1188" s="17"/>
      <c r="N1188" s="17"/>
      <c r="O1188" s="17"/>
      <c r="P1188" s="17"/>
      <c r="Q1188" s="17"/>
      <c r="R1188" s="17"/>
      <c r="S1188" s="17"/>
      <c r="T1188" s="17"/>
      <c r="U1188" s="17"/>
    </row>
    <row r="1189" spans="2:21" x14ac:dyDescent="0.5">
      <c r="B1189" s="6" t="s">
        <v>453</v>
      </c>
      <c r="C1189" s="17"/>
      <c r="D1189" s="17"/>
      <c r="E1189" s="17"/>
      <c r="F1189" s="17"/>
      <c r="G1189" s="17"/>
      <c r="H1189" s="17"/>
      <c r="I1189" s="17"/>
      <c r="J1189" s="17"/>
      <c r="K1189" s="17"/>
      <c r="L1189" s="17"/>
      <c r="M1189" s="17"/>
      <c r="N1189" s="17"/>
      <c r="O1189" s="17"/>
      <c r="P1189" s="17"/>
      <c r="Q1189" s="17"/>
      <c r="R1189" s="17"/>
      <c r="S1189" s="17"/>
      <c r="T1189" s="17"/>
      <c r="U1189" s="17"/>
    </row>
    <row r="1190" spans="2:21" x14ac:dyDescent="0.5">
      <c r="B1190" s="24" t="s">
        <v>46</v>
      </c>
      <c r="C1190" s="17"/>
      <c r="D1190" s="17"/>
      <c r="E1190" s="17"/>
      <c r="F1190" s="17"/>
      <c r="G1190" s="17"/>
      <c r="H1190" s="17"/>
      <c r="I1190" s="17"/>
      <c r="J1190" s="17"/>
      <c r="K1190" s="17"/>
      <c r="L1190" s="17"/>
      <c r="M1190" s="17"/>
      <c r="N1190" s="17"/>
      <c r="O1190" s="17"/>
      <c r="P1190" s="17"/>
      <c r="Q1190" s="17"/>
      <c r="R1190" s="17"/>
      <c r="S1190" s="17"/>
      <c r="T1190" s="17"/>
      <c r="U1190" s="17"/>
    </row>
    <row r="1191" spans="2:21" x14ac:dyDescent="0.5">
      <c r="B1191" t="s">
        <v>444</v>
      </c>
      <c r="C1191" s="17">
        <v>0.110288908167353</v>
      </c>
      <c r="D1191" s="17">
        <v>0.14073684581583601</v>
      </c>
      <c r="E1191" s="17">
        <v>8.0714314732144202E-2</v>
      </c>
      <c r="F1191" s="17"/>
      <c r="G1191" s="17">
        <v>0.336897828392555</v>
      </c>
      <c r="H1191" s="17">
        <v>0.20700037215242101</v>
      </c>
      <c r="I1191" s="17">
        <v>0.13379245616899699</v>
      </c>
      <c r="J1191" s="17">
        <v>9.4137658626301302E-2</v>
      </c>
      <c r="K1191" s="17">
        <v>6.4657005837203005E-2</v>
      </c>
      <c r="L1191" s="17">
        <v>2.6245956644716701E-2</v>
      </c>
      <c r="M1191" s="17"/>
      <c r="N1191" s="17">
        <v>9.1280076098719201E-2</v>
      </c>
      <c r="O1191" s="17">
        <v>9.7212643175387206E-2</v>
      </c>
      <c r="P1191" s="17">
        <v>0.14348073044677001</v>
      </c>
      <c r="Q1191" s="17">
        <v>9.3908176059187706E-2</v>
      </c>
      <c r="R1191" s="17">
        <v>0.154887356072236</v>
      </c>
      <c r="S1191" s="17"/>
      <c r="T1191" s="17">
        <v>0.19612790225828999</v>
      </c>
      <c r="U1191" s="17">
        <v>8.8668612897565696E-2</v>
      </c>
    </row>
    <row r="1192" spans="2:21" x14ac:dyDescent="0.5">
      <c r="B1192" t="s">
        <v>445</v>
      </c>
      <c r="C1192" s="17">
        <v>0.29023522815917902</v>
      </c>
      <c r="D1192" s="17">
        <v>0.33549310941745403</v>
      </c>
      <c r="E1192" s="17">
        <v>0.24652616885915801</v>
      </c>
      <c r="F1192" s="17"/>
      <c r="G1192" s="17">
        <v>0.39421356408833902</v>
      </c>
      <c r="H1192" s="17">
        <v>0.50944939927502797</v>
      </c>
      <c r="I1192" s="17">
        <v>0.38434557507664302</v>
      </c>
      <c r="J1192" s="17">
        <v>0.35253544670133002</v>
      </c>
      <c r="K1192" s="17">
        <v>0.21835590587112799</v>
      </c>
      <c r="L1192" s="17">
        <v>0.11253621388486799</v>
      </c>
      <c r="M1192" s="17"/>
      <c r="N1192" s="17">
        <v>0.30619166625987898</v>
      </c>
      <c r="O1192" s="17">
        <v>0.361326171150058</v>
      </c>
      <c r="P1192" s="17">
        <v>0.313031261313723</v>
      </c>
      <c r="Q1192" s="17">
        <v>0.192064706055179</v>
      </c>
      <c r="R1192" s="17">
        <v>0.289934681763927</v>
      </c>
      <c r="S1192" s="17"/>
      <c r="T1192" s="17">
        <v>0.34445491019528701</v>
      </c>
      <c r="U1192" s="17">
        <v>0.27657889926729101</v>
      </c>
    </row>
    <row r="1193" spans="2:21" x14ac:dyDescent="0.5">
      <c r="B1193" t="s">
        <v>446</v>
      </c>
      <c r="C1193" s="17">
        <v>0.477039336451061</v>
      </c>
      <c r="D1193" s="17">
        <v>0.42865633514347901</v>
      </c>
      <c r="E1193" s="17">
        <v>0.52393361869806998</v>
      </c>
      <c r="F1193" s="17"/>
      <c r="G1193" s="17">
        <v>0.22774274833771099</v>
      </c>
      <c r="H1193" s="17">
        <v>0.25691332356983299</v>
      </c>
      <c r="I1193" s="17">
        <v>0.368852962203501</v>
      </c>
      <c r="J1193" s="17">
        <v>0.464279816204064</v>
      </c>
      <c r="K1193" s="17">
        <v>0.58679689156137904</v>
      </c>
      <c r="L1193" s="17">
        <v>0.64843598652513501</v>
      </c>
      <c r="M1193" s="17"/>
      <c r="N1193" s="17">
        <v>0.442686783716013</v>
      </c>
      <c r="O1193" s="17">
        <v>0.43883251673858897</v>
      </c>
      <c r="P1193" s="17">
        <v>0.44575015620887398</v>
      </c>
      <c r="Q1193" s="17">
        <v>0.58755713090873896</v>
      </c>
      <c r="R1193" s="17">
        <v>0.45299537574085702</v>
      </c>
      <c r="S1193" s="17"/>
      <c r="T1193" s="17">
        <v>0.41149692089117501</v>
      </c>
      <c r="U1193" s="17">
        <v>0.49354752590629503</v>
      </c>
    </row>
    <row r="1194" spans="2:21" x14ac:dyDescent="0.5">
      <c r="B1194" t="s">
        <v>429</v>
      </c>
      <c r="C1194" s="17">
        <v>0.122436527222407</v>
      </c>
      <c r="D1194" s="17">
        <v>9.511370962323E-2</v>
      </c>
      <c r="E1194" s="17">
        <v>0.14882589771062699</v>
      </c>
      <c r="F1194" s="17"/>
      <c r="G1194" s="17">
        <v>4.1145859181395003E-2</v>
      </c>
      <c r="H1194" s="17">
        <v>2.6636905002717901E-2</v>
      </c>
      <c r="I1194" s="17">
        <v>0.11300900655085901</v>
      </c>
      <c r="J1194" s="17">
        <v>8.9047078468304994E-2</v>
      </c>
      <c r="K1194" s="17">
        <v>0.130190196730289</v>
      </c>
      <c r="L1194" s="17">
        <v>0.21278184294527999</v>
      </c>
      <c r="M1194" s="17"/>
      <c r="N1194" s="17">
        <v>0.159841473925389</v>
      </c>
      <c r="O1194" s="17">
        <v>0.10262866893596601</v>
      </c>
      <c r="P1194" s="17">
        <v>9.7737852030632205E-2</v>
      </c>
      <c r="Q1194" s="17">
        <v>0.12646998697689499</v>
      </c>
      <c r="R1194" s="17">
        <v>0.10218258642298</v>
      </c>
      <c r="S1194" s="17"/>
      <c r="T1194" s="17">
        <v>4.7920266655248199E-2</v>
      </c>
      <c r="U1194" s="17">
        <v>0.14120496192884799</v>
      </c>
    </row>
    <row r="1195" spans="2:21" x14ac:dyDescent="0.5">
      <c r="C1195" s="17"/>
      <c r="D1195" s="17"/>
      <c r="E1195" s="17"/>
      <c r="F1195" s="17"/>
      <c r="G1195" s="17"/>
      <c r="H1195" s="17"/>
      <c r="I1195" s="17"/>
      <c r="J1195" s="17"/>
      <c r="K1195" s="17"/>
      <c r="L1195" s="17"/>
      <c r="M1195" s="17"/>
      <c r="N1195" s="17"/>
      <c r="O1195" s="17"/>
      <c r="P1195" s="17"/>
      <c r="Q1195" s="17"/>
      <c r="R1195" s="17"/>
      <c r="S1195" s="17"/>
      <c r="T1195" s="17"/>
      <c r="U1195" s="17"/>
    </row>
    <row r="1196" spans="2:21" x14ac:dyDescent="0.5">
      <c r="B1196" s="6" t="s">
        <v>454</v>
      </c>
      <c r="C1196" s="17"/>
      <c r="D1196" s="17"/>
      <c r="E1196" s="17"/>
      <c r="F1196" s="17"/>
      <c r="G1196" s="17"/>
      <c r="H1196" s="17"/>
      <c r="I1196" s="17"/>
      <c r="J1196" s="17"/>
      <c r="K1196" s="17"/>
      <c r="L1196" s="17"/>
      <c r="M1196" s="17"/>
      <c r="N1196" s="17"/>
      <c r="O1196" s="17"/>
      <c r="P1196" s="17"/>
      <c r="Q1196" s="17"/>
      <c r="R1196" s="17"/>
      <c r="S1196" s="17"/>
      <c r="T1196" s="17"/>
      <c r="U1196" s="17"/>
    </row>
    <row r="1197" spans="2:21" x14ac:dyDescent="0.5">
      <c r="B1197" s="24" t="s">
        <v>46</v>
      </c>
      <c r="C1197" s="17"/>
      <c r="D1197" s="17"/>
      <c r="E1197" s="17"/>
      <c r="F1197" s="17"/>
      <c r="G1197" s="17"/>
      <c r="H1197" s="17"/>
      <c r="I1197" s="17"/>
      <c r="J1197" s="17"/>
      <c r="K1197" s="17"/>
      <c r="L1197" s="17"/>
      <c r="M1197" s="17"/>
      <c r="N1197" s="17"/>
      <c r="O1197" s="17"/>
      <c r="P1197" s="17"/>
      <c r="Q1197" s="17"/>
      <c r="R1197" s="17"/>
      <c r="S1197" s="17"/>
      <c r="T1197" s="17"/>
      <c r="U1197" s="17"/>
    </row>
    <row r="1198" spans="2:21" x14ac:dyDescent="0.5">
      <c r="B1198" t="s">
        <v>444</v>
      </c>
      <c r="C1198" s="17">
        <v>6.2552106516553102E-2</v>
      </c>
      <c r="D1198" s="17">
        <v>8.0089060062475806E-2</v>
      </c>
      <c r="E1198" s="17">
        <v>4.6718942670400498E-2</v>
      </c>
      <c r="F1198" s="17"/>
      <c r="G1198" s="17">
        <v>0.23107330371593199</v>
      </c>
      <c r="H1198" s="17">
        <v>6.4200899554600205E-2</v>
      </c>
      <c r="I1198" s="17">
        <v>9.4910244227909502E-2</v>
      </c>
      <c r="J1198" s="17">
        <v>6.1958527011485402E-2</v>
      </c>
      <c r="K1198" s="17">
        <v>3.2067425147639397E-2</v>
      </c>
      <c r="L1198" s="17">
        <v>1.37868493463199E-2</v>
      </c>
      <c r="M1198" s="17"/>
      <c r="N1198" s="17">
        <v>5.1935621263738997E-2</v>
      </c>
      <c r="O1198" s="17">
        <v>7.2565940120241104E-2</v>
      </c>
      <c r="P1198" s="17">
        <v>6.8934454087360694E-2</v>
      </c>
      <c r="Q1198" s="17">
        <v>3.8033779175093603E-2</v>
      </c>
      <c r="R1198" s="17">
        <v>0.111143552730599</v>
      </c>
      <c r="S1198" s="17"/>
      <c r="T1198" s="17">
        <v>0.10723834061831999</v>
      </c>
      <c r="U1198" s="17">
        <v>5.1296970246532E-2</v>
      </c>
    </row>
    <row r="1199" spans="2:21" x14ac:dyDescent="0.5">
      <c r="B1199" t="s">
        <v>445</v>
      </c>
      <c r="C1199" s="17">
        <v>0.26661647436720098</v>
      </c>
      <c r="D1199" s="17">
        <v>0.31961554620462601</v>
      </c>
      <c r="E1199" s="17">
        <v>0.21540310421108</v>
      </c>
      <c r="F1199" s="17"/>
      <c r="G1199" s="17">
        <v>0.351194439112614</v>
      </c>
      <c r="H1199" s="17">
        <v>0.45013951480147102</v>
      </c>
      <c r="I1199" s="17">
        <v>0.32589290960717798</v>
      </c>
      <c r="J1199" s="17">
        <v>0.31499057363135802</v>
      </c>
      <c r="K1199" s="17">
        <v>0.19228471203001901</v>
      </c>
      <c r="L1199" s="17">
        <v>0.14055509679259001</v>
      </c>
      <c r="M1199" s="17"/>
      <c r="N1199" s="17">
        <v>0.24881149006262099</v>
      </c>
      <c r="O1199" s="17">
        <v>0.34627614962263098</v>
      </c>
      <c r="P1199" s="17">
        <v>0.301063527316693</v>
      </c>
      <c r="Q1199" s="17">
        <v>0.191234524947068</v>
      </c>
      <c r="R1199" s="17">
        <v>0.26464927261655302</v>
      </c>
      <c r="S1199" s="17"/>
      <c r="T1199" s="17">
        <v>0.36364170297139298</v>
      </c>
      <c r="U1199" s="17">
        <v>0.24217869858410099</v>
      </c>
    </row>
    <row r="1200" spans="2:21" x14ac:dyDescent="0.5">
      <c r="B1200" t="s">
        <v>446</v>
      </c>
      <c r="C1200" s="17">
        <v>0.52875329610630495</v>
      </c>
      <c r="D1200" s="17">
        <v>0.49374955946962101</v>
      </c>
      <c r="E1200" s="17">
        <v>0.56161565319111395</v>
      </c>
      <c r="F1200" s="17"/>
      <c r="G1200" s="17">
        <v>0.36498418910845298</v>
      </c>
      <c r="H1200" s="17">
        <v>0.433044451661796</v>
      </c>
      <c r="I1200" s="17">
        <v>0.46393008422190901</v>
      </c>
      <c r="J1200" s="17">
        <v>0.50173105675171004</v>
      </c>
      <c r="K1200" s="17">
        <v>0.63323579224801396</v>
      </c>
      <c r="L1200" s="17">
        <v>0.60828774644477801</v>
      </c>
      <c r="M1200" s="17"/>
      <c r="N1200" s="17">
        <v>0.53441658315084195</v>
      </c>
      <c r="O1200" s="17">
        <v>0.47003724911752598</v>
      </c>
      <c r="P1200" s="17">
        <v>0.48845996343466203</v>
      </c>
      <c r="Q1200" s="17">
        <v>0.60952869607206395</v>
      </c>
      <c r="R1200" s="17">
        <v>0.52230259489848097</v>
      </c>
      <c r="S1200" s="17"/>
      <c r="T1200" s="17">
        <v>0.475742583007918</v>
      </c>
      <c r="U1200" s="17">
        <v>0.54210512159991298</v>
      </c>
    </row>
    <row r="1201" spans="2:21" x14ac:dyDescent="0.5">
      <c r="B1201" t="s">
        <v>429</v>
      </c>
      <c r="C1201" s="17">
        <v>0.14207812300994099</v>
      </c>
      <c r="D1201" s="17">
        <v>0.106545834263277</v>
      </c>
      <c r="E1201" s="17">
        <v>0.176262299927405</v>
      </c>
      <c r="F1201" s="17"/>
      <c r="G1201" s="17">
        <v>5.27480680630018E-2</v>
      </c>
      <c r="H1201" s="17">
        <v>5.2615133982132703E-2</v>
      </c>
      <c r="I1201" s="17">
        <v>0.115266761943004</v>
      </c>
      <c r="J1201" s="17">
        <v>0.121319842605447</v>
      </c>
      <c r="K1201" s="17">
        <v>0.142412070574327</v>
      </c>
      <c r="L1201" s="17">
        <v>0.23737030741631299</v>
      </c>
      <c r="M1201" s="17"/>
      <c r="N1201" s="17">
        <v>0.16483630552279799</v>
      </c>
      <c r="O1201" s="17">
        <v>0.11112066113960101</v>
      </c>
      <c r="P1201" s="17">
        <v>0.14154205516128501</v>
      </c>
      <c r="Q1201" s="17">
        <v>0.16120299980577399</v>
      </c>
      <c r="R1201" s="17">
        <v>0.10190457975436699</v>
      </c>
      <c r="S1201" s="17"/>
      <c r="T1201" s="17">
        <v>5.3377373402369498E-2</v>
      </c>
      <c r="U1201" s="17">
        <v>0.16441920956945399</v>
      </c>
    </row>
    <row r="1202" spans="2:21" x14ac:dyDescent="0.5">
      <c r="C1202" s="17"/>
      <c r="D1202" s="17"/>
      <c r="E1202" s="17"/>
      <c r="F1202" s="17"/>
      <c r="G1202" s="17"/>
      <c r="H1202" s="17"/>
      <c r="I1202" s="17"/>
      <c r="J1202" s="17"/>
      <c r="K1202" s="17"/>
      <c r="L1202" s="17"/>
      <c r="M1202" s="17"/>
      <c r="N1202" s="17"/>
      <c r="O1202" s="17"/>
      <c r="P1202" s="17"/>
      <c r="Q1202" s="17"/>
      <c r="R1202" s="17"/>
      <c r="S1202" s="17"/>
      <c r="T1202" s="17"/>
      <c r="U1202" s="17"/>
    </row>
    <row r="1203" spans="2:21" x14ac:dyDescent="0.5">
      <c r="B1203" s="6" t="s">
        <v>455</v>
      </c>
      <c r="C1203" s="17"/>
      <c r="D1203" s="17"/>
      <c r="E1203" s="17"/>
      <c r="F1203" s="17"/>
      <c r="G1203" s="17"/>
      <c r="H1203" s="17"/>
      <c r="I1203" s="17"/>
      <c r="J1203" s="17"/>
      <c r="K1203" s="17"/>
      <c r="L1203" s="17"/>
      <c r="M1203" s="17"/>
      <c r="N1203" s="17"/>
      <c r="O1203" s="17"/>
      <c r="P1203" s="17"/>
      <c r="Q1203" s="17"/>
      <c r="R1203" s="17"/>
      <c r="S1203" s="17"/>
      <c r="T1203" s="17"/>
      <c r="U1203" s="17"/>
    </row>
    <row r="1204" spans="2:21" x14ac:dyDescent="0.5">
      <c r="B1204" s="24" t="s">
        <v>46</v>
      </c>
      <c r="C1204" s="17"/>
      <c r="D1204" s="17"/>
      <c r="E1204" s="17"/>
      <c r="F1204" s="17"/>
      <c r="G1204" s="17"/>
      <c r="H1204" s="17"/>
      <c r="I1204" s="17"/>
      <c r="J1204" s="17"/>
      <c r="K1204" s="17"/>
      <c r="L1204" s="17"/>
      <c r="M1204" s="17"/>
      <c r="N1204" s="17"/>
      <c r="O1204" s="17"/>
      <c r="P1204" s="17"/>
      <c r="Q1204" s="17"/>
      <c r="R1204" s="17"/>
      <c r="S1204" s="17"/>
      <c r="T1204" s="17"/>
      <c r="U1204" s="17"/>
    </row>
    <row r="1205" spans="2:21" x14ac:dyDescent="0.5">
      <c r="B1205" t="s">
        <v>444</v>
      </c>
      <c r="C1205" s="17">
        <v>6.3154155041110299E-2</v>
      </c>
      <c r="D1205" s="17">
        <v>7.9415138345594799E-2</v>
      </c>
      <c r="E1205" s="17">
        <v>4.8513329557489403E-2</v>
      </c>
      <c r="F1205" s="17"/>
      <c r="G1205" s="17">
        <v>0.148269371168856</v>
      </c>
      <c r="H1205" s="17">
        <v>0.10175524630914699</v>
      </c>
      <c r="I1205" s="17">
        <v>8.2823470341715E-2</v>
      </c>
      <c r="J1205" s="17">
        <v>5.5976538478343899E-2</v>
      </c>
      <c r="K1205" s="17">
        <v>4.5645491543679799E-2</v>
      </c>
      <c r="L1205" s="17">
        <v>2.5717712860920099E-2</v>
      </c>
      <c r="M1205" s="17"/>
      <c r="N1205" s="17">
        <v>4.4388902947076099E-2</v>
      </c>
      <c r="O1205" s="17">
        <v>9.6513254166928797E-2</v>
      </c>
      <c r="P1205" s="17">
        <v>6.2816963526510894E-2</v>
      </c>
      <c r="Q1205" s="17">
        <v>4.3377169091702798E-2</v>
      </c>
      <c r="R1205" s="17">
        <v>9.21404705599424E-2</v>
      </c>
      <c r="S1205" s="17"/>
      <c r="T1205" s="17">
        <v>0.12933327500105901</v>
      </c>
      <c r="U1205" s="17">
        <v>4.6485598642220502E-2</v>
      </c>
    </row>
    <row r="1206" spans="2:21" x14ac:dyDescent="0.5">
      <c r="B1206" t="s">
        <v>445</v>
      </c>
      <c r="C1206" s="17">
        <v>0.24816015599461799</v>
      </c>
      <c r="D1206" s="17">
        <v>0.29997306193111201</v>
      </c>
      <c r="E1206" s="17">
        <v>0.200004360478859</v>
      </c>
      <c r="F1206" s="17"/>
      <c r="G1206" s="17">
        <v>0.32564366849639997</v>
      </c>
      <c r="H1206" s="17">
        <v>0.28399141575202402</v>
      </c>
      <c r="I1206" s="17">
        <v>0.26876033664427901</v>
      </c>
      <c r="J1206" s="17">
        <v>0.269339308530124</v>
      </c>
      <c r="K1206" s="17">
        <v>0.22866397650836201</v>
      </c>
      <c r="L1206" s="17">
        <v>0.19567556586065499</v>
      </c>
      <c r="M1206" s="17"/>
      <c r="N1206" s="17">
        <v>0.28775465186343002</v>
      </c>
      <c r="O1206" s="17">
        <v>0.30149263180831198</v>
      </c>
      <c r="P1206" s="17">
        <v>0.23691854356548001</v>
      </c>
      <c r="Q1206" s="17">
        <v>0.17927287091295199</v>
      </c>
      <c r="R1206" s="17">
        <v>0.22136139118874801</v>
      </c>
      <c r="S1206" s="17"/>
      <c r="T1206" s="17">
        <v>0.30969212654508899</v>
      </c>
      <c r="U1206" s="17">
        <v>0.232662078624051</v>
      </c>
    </row>
    <row r="1207" spans="2:21" x14ac:dyDescent="0.5">
      <c r="B1207" t="s">
        <v>446</v>
      </c>
      <c r="C1207" s="17">
        <v>0.59743613140524399</v>
      </c>
      <c r="D1207" s="17">
        <v>0.54780822242861305</v>
      </c>
      <c r="E1207" s="17">
        <v>0.64234971253348705</v>
      </c>
      <c r="F1207" s="17"/>
      <c r="G1207" s="17">
        <v>0.44637406712959099</v>
      </c>
      <c r="H1207" s="17">
        <v>0.52727122439942697</v>
      </c>
      <c r="I1207" s="17">
        <v>0.56849741154204902</v>
      </c>
      <c r="J1207" s="17">
        <v>0.59255479502299102</v>
      </c>
      <c r="K1207" s="17">
        <v>0.62895917558690695</v>
      </c>
      <c r="L1207" s="17">
        <v>0.673134413021789</v>
      </c>
      <c r="M1207" s="17"/>
      <c r="N1207" s="17">
        <v>0.580202636944116</v>
      </c>
      <c r="O1207" s="17">
        <v>0.50736937824318595</v>
      </c>
      <c r="P1207" s="17">
        <v>0.63197998006104195</v>
      </c>
      <c r="Q1207" s="17">
        <v>0.653847869081287</v>
      </c>
      <c r="R1207" s="17">
        <v>0.61897677645758498</v>
      </c>
      <c r="S1207" s="17"/>
      <c r="T1207" s="17">
        <v>0.52759596783096796</v>
      </c>
      <c r="U1207" s="17">
        <v>0.61502679604614596</v>
      </c>
    </row>
    <row r="1208" spans="2:21" x14ac:dyDescent="0.5">
      <c r="B1208" t="s">
        <v>429</v>
      </c>
      <c r="C1208" s="17">
        <v>9.1249557559027403E-2</v>
      </c>
      <c r="D1208" s="17">
        <v>7.2803577294679706E-2</v>
      </c>
      <c r="E1208" s="17">
        <v>0.109132597430165</v>
      </c>
      <c r="F1208" s="17"/>
      <c r="G1208" s="17">
        <v>7.9712893205152402E-2</v>
      </c>
      <c r="H1208" s="17">
        <v>8.6982113539401898E-2</v>
      </c>
      <c r="I1208" s="17">
        <v>7.9918781471957301E-2</v>
      </c>
      <c r="J1208" s="17">
        <v>8.2129357968540997E-2</v>
      </c>
      <c r="K1208" s="17">
        <v>9.6731356361050902E-2</v>
      </c>
      <c r="L1208" s="17">
        <v>0.10547230825663501</v>
      </c>
      <c r="M1208" s="17"/>
      <c r="N1208" s="17">
        <v>8.7653808245377302E-2</v>
      </c>
      <c r="O1208" s="17">
        <v>9.4624735781573696E-2</v>
      </c>
      <c r="P1208" s="17">
        <v>6.8284512846967196E-2</v>
      </c>
      <c r="Q1208" s="17">
        <v>0.123502090914058</v>
      </c>
      <c r="R1208" s="17">
        <v>6.7521361793724394E-2</v>
      </c>
      <c r="S1208" s="17"/>
      <c r="T1208" s="17">
        <v>3.3378630622883897E-2</v>
      </c>
      <c r="U1208" s="17">
        <v>0.10582552668758199</v>
      </c>
    </row>
    <row r="1209" spans="2:21" x14ac:dyDescent="0.5">
      <c r="C1209" s="17"/>
      <c r="D1209" s="17"/>
      <c r="E1209" s="17"/>
      <c r="F1209" s="17"/>
      <c r="G1209" s="17"/>
      <c r="H1209" s="17"/>
      <c r="I1209" s="17"/>
      <c r="J1209" s="17"/>
      <c r="K1209" s="17"/>
      <c r="L1209" s="17"/>
      <c r="M1209" s="17"/>
      <c r="N1209" s="17"/>
      <c r="O1209" s="17"/>
      <c r="P1209" s="17"/>
      <c r="Q1209" s="17"/>
      <c r="R1209" s="17"/>
      <c r="S1209" s="17"/>
      <c r="T1209" s="17"/>
      <c r="U1209" s="17"/>
    </row>
    <row r="1210" spans="2:21" x14ac:dyDescent="0.5">
      <c r="B1210" s="6" t="s">
        <v>456</v>
      </c>
      <c r="C1210" s="17"/>
      <c r="D1210" s="17"/>
      <c r="E1210" s="17"/>
      <c r="F1210" s="17"/>
      <c r="G1210" s="17"/>
      <c r="H1210" s="17"/>
      <c r="I1210" s="17"/>
      <c r="J1210" s="17"/>
      <c r="K1210" s="17"/>
      <c r="L1210" s="17"/>
      <c r="M1210" s="17"/>
      <c r="N1210" s="17"/>
      <c r="O1210" s="17"/>
      <c r="P1210" s="17"/>
      <c r="Q1210" s="17"/>
      <c r="R1210" s="17"/>
      <c r="S1210" s="17"/>
      <c r="T1210" s="17"/>
      <c r="U1210" s="17"/>
    </row>
    <row r="1211" spans="2:21" x14ac:dyDescent="0.5">
      <c r="B1211" s="24" t="s">
        <v>46</v>
      </c>
      <c r="C1211" s="17"/>
      <c r="D1211" s="17"/>
      <c r="E1211" s="17"/>
      <c r="F1211" s="17"/>
      <c r="G1211" s="17"/>
      <c r="H1211" s="17"/>
      <c r="I1211" s="17"/>
      <c r="J1211" s="17"/>
      <c r="K1211" s="17"/>
      <c r="L1211" s="17"/>
      <c r="M1211" s="17"/>
      <c r="N1211" s="17"/>
      <c r="O1211" s="17"/>
      <c r="P1211" s="17"/>
      <c r="Q1211" s="17"/>
      <c r="R1211" s="17"/>
      <c r="S1211" s="17"/>
      <c r="T1211" s="17"/>
      <c r="U1211" s="17"/>
    </row>
    <row r="1212" spans="2:21" x14ac:dyDescent="0.5">
      <c r="B1212" t="s">
        <v>444</v>
      </c>
      <c r="C1212" s="17">
        <v>6.8781063515103102E-2</v>
      </c>
      <c r="D1212" s="17">
        <v>7.3643876717759196E-2</v>
      </c>
      <c r="E1212" s="17">
        <v>6.2920709718099099E-2</v>
      </c>
      <c r="F1212" s="17"/>
      <c r="G1212" s="17">
        <v>0.19701248078833999</v>
      </c>
      <c r="H1212" s="17">
        <v>9.38969926999281E-2</v>
      </c>
      <c r="I1212" s="17">
        <v>8.9553855181879499E-2</v>
      </c>
      <c r="J1212" s="17">
        <v>7.1883978811909194E-2</v>
      </c>
      <c r="K1212" s="17">
        <v>4.3469325114066502E-2</v>
      </c>
      <c r="L1212" s="17">
        <v>2.1894120613865701E-2</v>
      </c>
      <c r="M1212" s="17"/>
      <c r="N1212" s="17">
        <v>3.9932806999824301E-2</v>
      </c>
      <c r="O1212" s="17">
        <v>9.4119846019121295E-2</v>
      </c>
      <c r="P1212" s="17">
        <v>5.3028322254379701E-2</v>
      </c>
      <c r="Q1212" s="17">
        <v>6.7168163647692097E-2</v>
      </c>
      <c r="R1212" s="17">
        <v>0.126620178795182</v>
      </c>
      <c r="S1212" s="17"/>
      <c r="T1212" s="17">
        <v>0.112316406653744</v>
      </c>
      <c r="U1212" s="17">
        <v>5.7815802525071298E-2</v>
      </c>
    </row>
    <row r="1213" spans="2:21" x14ac:dyDescent="0.5">
      <c r="B1213" t="s">
        <v>445</v>
      </c>
      <c r="C1213" s="17">
        <v>0.25109325792856002</v>
      </c>
      <c r="D1213" s="17">
        <v>0.30003549291652598</v>
      </c>
      <c r="E1213" s="17">
        <v>0.207504901684813</v>
      </c>
      <c r="F1213" s="17"/>
      <c r="G1213" s="17">
        <v>0.37917792618867602</v>
      </c>
      <c r="H1213" s="17">
        <v>0.44537700771650401</v>
      </c>
      <c r="I1213" s="17">
        <v>0.26964506965447799</v>
      </c>
      <c r="J1213" s="17">
        <v>0.28776129241492399</v>
      </c>
      <c r="K1213" s="17">
        <v>0.16881672254008301</v>
      </c>
      <c r="L1213" s="17">
        <v>0.142102244098501</v>
      </c>
      <c r="M1213" s="17"/>
      <c r="N1213" s="17">
        <v>0.24832973311523701</v>
      </c>
      <c r="O1213" s="17">
        <v>0.31112339847800102</v>
      </c>
      <c r="P1213" s="17">
        <v>0.27817390903452199</v>
      </c>
      <c r="Q1213" s="17">
        <v>0.195165056687373</v>
      </c>
      <c r="R1213" s="17">
        <v>0.21941504986680699</v>
      </c>
      <c r="S1213" s="17"/>
      <c r="T1213" s="17">
        <v>0.32839110469035798</v>
      </c>
      <c r="U1213" s="17">
        <v>0.23162422420551301</v>
      </c>
    </row>
    <row r="1214" spans="2:21" x14ac:dyDescent="0.5">
      <c r="B1214" t="s">
        <v>446</v>
      </c>
      <c r="C1214" s="17">
        <v>0.441346083545754</v>
      </c>
      <c r="D1214" s="17">
        <v>0.41952605095117801</v>
      </c>
      <c r="E1214" s="17">
        <v>0.45915541718853498</v>
      </c>
      <c r="F1214" s="17"/>
      <c r="G1214" s="17">
        <v>0.31852998938056298</v>
      </c>
      <c r="H1214" s="17">
        <v>0.29534355622864999</v>
      </c>
      <c r="I1214" s="17">
        <v>0.43794731367148598</v>
      </c>
      <c r="J1214" s="17">
        <v>0.44343395369278299</v>
      </c>
      <c r="K1214" s="17">
        <v>0.51740406682390605</v>
      </c>
      <c r="L1214" s="17">
        <v>0.49635262651213302</v>
      </c>
      <c r="M1214" s="17"/>
      <c r="N1214" s="17">
        <v>0.44504978731973499</v>
      </c>
      <c r="O1214" s="17">
        <v>0.39784610958411598</v>
      </c>
      <c r="P1214" s="17">
        <v>0.40871247225319801</v>
      </c>
      <c r="Q1214" s="17">
        <v>0.49364040678598098</v>
      </c>
      <c r="R1214" s="17">
        <v>0.45886618094932502</v>
      </c>
      <c r="S1214" s="17"/>
      <c r="T1214" s="17">
        <v>0.41698902334906002</v>
      </c>
      <c r="U1214" s="17">
        <v>0.44748090419379899</v>
      </c>
    </row>
    <row r="1215" spans="2:21" x14ac:dyDescent="0.5">
      <c r="B1215" t="s">
        <v>429</v>
      </c>
      <c r="C1215" s="17">
        <v>0.23877959501058299</v>
      </c>
      <c r="D1215" s="17">
        <v>0.20679457941453699</v>
      </c>
      <c r="E1215" s="17">
        <v>0.27041897140855198</v>
      </c>
      <c r="F1215" s="17"/>
      <c r="G1215" s="17">
        <v>0.105279603642421</v>
      </c>
      <c r="H1215" s="17">
        <v>0.165382443354917</v>
      </c>
      <c r="I1215" s="17">
        <v>0.202853761492156</v>
      </c>
      <c r="J1215" s="17">
        <v>0.196920775080384</v>
      </c>
      <c r="K1215" s="17">
        <v>0.27030988552194501</v>
      </c>
      <c r="L1215" s="17">
        <v>0.33965100877549997</v>
      </c>
      <c r="M1215" s="17"/>
      <c r="N1215" s="17">
        <v>0.26668767256520298</v>
      </c>
      <c r="O1215" s="17">
        <v>0.19691064591876101</v>
      </c>
      <c r="P1215" s="17">
        <v>0.26008529645790002</v>
      </c>
      <c r="Q1215" s="17">
        <v>0.24402637287895401</v>
      </c>
      <c r="R1215" s="17">
        <v>0.19509859038868599</v>
      </c>
      <c r="S1215" s="17"/>
      <c r="T1215" s="17">
        <v>0.14230346530683799</v>
      </c>
      <c r="U1215" s="17">
        <v>0.26307906907561601</v>
      </c>
    </row>
    <row r="1216" spans="2:21" x14ac:dyDescent="0.5">
      <c r="C1216" s="17"/>
      <c r="D1216" s="17"/>
      <c r="E1216" s="17"/>
      <c r="F1216" s="17"/>
      <c r="G1216" s="17"/>
      <c r="H1216" s="17"/>
      <c r="I1216" s="17"/>
      <c r="J1216" s="17"/>
      <c r="K1216" s="17"/>
      <c r="L1216" s="17"/>
      <c r="M1216" s="17"/>
      <c r="N1216" s="17"/>
      <c r="O1216" s="17"/>
      <c r="P1216" s="17"/>
      <c r="Q1216" s="17"/>
      <c r="R1216" s="17"/>
      <c r="S1216" s="17"/>
      <c r="T1216" s="17"/>
      <c r="U1216" s="17"/>
    </row>
    <row r="1217" spans="2:21" x14ac:dyDescent="0.5">
      <c r="B1217" s="6" t="s">
        <v>457</v>
      </c>
      <c r="C1217" s="17"/>
      <c r="D1217" s="17"/>
      <c r="E1217" s="17"/>
      <c r="F1217" s="17"/>
      <c r="G1217" s="17"/>
      <c r="H1217" s="17"/>
      <c r="I1217" s="17"/>
      <c r="J1217" s="17"/>
      <c r="K1217" s="17"/>
      <c r="L1217" s="17"/>
      <c r="M1217" s="17"/>
      <c r="N1217" s="17"/>
      <c r="O1217" s="17"/>
      <c r="P1217" s="17"/>
      <c r="Q1217" s="17"/>
      <c r="R1217" s="17"/>
      <c r="S1217" s="17"/>
      <c r="T1217" s="17"/>
      <c r="U1217" s="17"/>
    </row>
    <row r="1218" spans="2:21" x14ac:dyDescent="0.5">
      <c r="B1218" s="24" t="s">
        <v>46</v>
      </c>
      <c r="C1218" s="17"/>
      <c r="D1218" s="17"/>
      <c r="E1218" s="17"/>
      <c r="F1218" s="17"/>
      <c r="G1218" s="17"/>
      <c r="H1218" s="17"/>
      <c r="I1218" s="17"/>
      <c r="J1218" s="17"/>
      <c r="K1218" s="17"/>
      <c r="L1218" s="17"/>
      <c r="M1218" s="17"/>
      <c r="N1218" s="17"/>
      <c r="O1218" s="17"/>
      <c r="P1218" s="17"/>
      <c r="Q1218" s="17"/>
      <c r="R1218" s="17"/>
      <c r="S1218" s="17"/>
      <c r="T1218" s="17"/>
      <c r="U1218" s="17"/>
    </row>
    <row r="1219" spans="2:21" x14ac:dyDescent="0.5">
      <c r="B1219" t="s">
        <v>444</v>
      </c>
      <c r="C1219" s="17">
        <v>7.4454572933567997E-2</v>
      </c>
      <c r="D1219" s="17">
        <v>0.115854725286231</v>
      </c>
      <c r="E1219" s="17">
        <v>3.6503579963886999E-2</v>
      </c>
      <c r="F1219" s="17"/>
      <c r="G1219" s="17">
        <v>0.23248038858681699</v>
      </c>
      <c r="H1219" s="17">
        <v>0.11626958653385699</v>
      </c>
      <c r="I1219" s="17">
        <v>8.3217589067327E-2</v>
      </c>
      <c r="J1219" s="17">
        <v>9.0744412236158395E-2</v>
      </c>
      <c r="K1219" s="17">
        <v>4.05228698451989E-2</v>
      </c>
      <c r="L1219" s="17">
        <v>1.40616624671011E-2</v>
      </c>
      <c r="M1219" s="17"/>
      <c r="N1219" s="17">
        <v>7.0352355577947195E-2</v>
      </c>
      <c r="O1219" s="17">
        <v>7.9216071009362093E-2</v>
      </c>
      <c r="P1219" s="17">
        <v>8.5403996387545103E-2</v>
      </c>
      <c r="Q1219" s="17">
        <v>6.3010766180774197E-2</v>
      </c>
      <c r="R1219" s="17">
        <v>8.0338998996740199E-2</v>
      </c>
      <c r="S1219" s="17"/>
      <c r="T1219" s="17">
        <v>0.13305753867438</v>
      </c>
      <c r="U1219" s="17">
        <v>5.9694224953961803E-2</v>
      </c>
    </row>
    <row r="1220" spans="2:21" x14ac:dyDescent="0.5">
      <c r="B1220" t="s">
        <v>445</v>
      </c>
      <c r="C1220" s="17">
        <v>0.188519211337901</v>
      </c>
      <c r="D1220" s="17">
        <v>0.22405385059455801</v>
      </c>
      <c r="E1220" s="17">
        <v>0.15692039274594</v>
      </c>
      <c r="F1220" s="17"/>
      <c r="G1220" s="17">
        <v>0.28793628830926898</v>
      </c>
      <c r="H1220" s="17">
        <v>0.34888822070254499</v>
      </c>
      <c r="I1220" s="17">
        <v>0.23068208857540101</v>
      </c>
      <c r="J1220" s="17">
        <v>0.217915724346843</v>
      </c>
      <c r="K1220" s="17">
        <v>0.133045444559695</v>
      </c>
      <c r="L1220" s="17">
        <v>7.8762745335604206E-2</v>
      </c>
      <c r="M1220" s="17"/>
      <c r="N1220" s="17">
        <v>0.18906608309977499</v>
      </c>
      <c r="O1220" s="17">
        <v>0.26159046645642797</v>
      </c>
      <c r="P1220" s="17">
        <v>0.19783813188809701</v>
      </c>
      <c r="Q1220" s="17">
        <v>0.118506022609548</v>
      </c>
      <c r="R1220" s="17">
        <v>0.18752925745092799</v>
      </c>
      <c r="S1220" s="17"/>
      <c r="T1220" s="17">
        <v>0.26076305461292199</v>
      </c>
      <c r="U1220" s="17">
        <v>0.170323131111524</v>
      </c>
    </row>
    <row r="1221" spans="2:21" x14ac:dyDescent="0.5">
      <c r="B1221" t="s">
        <v>446</v>
      </c>
      <c r="C1221" s="17">
        <v>0.53642810797057106</v>
      </c>
      <c r="D1221" s="17">
        <v>0.50709866337686604</v>
      </c>
      <c r="E1221" s="17">
        <v>0.56197112199932597</v>
      </c>
      <c r="F1221" s="17"/>
      <c r="G1221" s="17">
        <v>0.357745325506725</v>
      </c>
      <c r="H1221" s="17">
        <v>0.42625775076712302</v>
      </c>
      <c r="I1221" s="17">
        <v>0.50983276257517796</v>
      </c>
      <c r="J1221" s="17">
        <v>0.51222709325111904</v>
      </c>
      <c r="K1221" s="17">
        <v>0.597637104862632</v>
      </c>
      <c r="L1221" s="17">
        <v>0.63163264995596902</v>
      </c>
      <c r="M1221" s="17"/>
      <c r="N1221" s="17">
        <v>0.48683250841727699</v>
      </c>
      <c r="O1221" s="17">
        <v>0.46963910381545598</v>
      </c>
      <c r="P1221" s="17">
        <v>0.54249523059161697</v>
      </c>
      <c r="Q1221" s="17">
        <v>0.62678389962804704</v>
      </c>
      <c r="R1221" s="17">
        <v>0.57595240215242804</v>
      </c>
      <c r="S1221" s="17"/>
      <c r="T1221" s="17">
        <v>0.49488291612079199</v>
      </c>
      <c r="U1221" s="17">
        <v>0.54689210891029105</v>
      </c>
    </row>
    <row r="1222" spans="2:21" x14ac:dyDescent="0.5">
      <c r="B1222" t="s">
        <v>429</v>
      </c>
      <c r="C1222" s="17">
        <v>0.20059810775796</v>
      </c>
      <c r="D1222" s="17">
        <v>0.152992760742345</v>
      </c>
      <c r="E1222" s="17">
        <v>0.244604905290847</v>
      </c>
      <c r="F1222" s="17"/>
      <c r="G1222" s="17">
        <v>0.121837997597189</v>
      </c>
      <c r="H1222" s="17">
        <v>0.108584441996475</v>
      </c>
      <c r="I1222" s="17">
        <v>0.17626755978209399</v>
      </c>
      <c r="J1222" s="17">
        <v>0.17911277016587901</v>
      </c>
      <c r="K1222" s="17">
        <v>0.228794580732474</v>
      </c>
      <c r="L1222" s="17">
        <v>0.27554294224132497</v>
      </c>
      <c r="M1222" s="17"/>
      <c r="N1222" s="17">
        <v>0.25374905290499999</v>
      </c>
      <c r="O1222" s="17">
        <v>0.18955435871875401</v>
      </c>
      <c r="P1222" s="17">
        <v>0.17426264113274101</v>
      </c>
      <c r="Q1222" s="17">
        <v>0.191699311581631</v>
      </c>
      <c r="R1222" s="17">
        <v>0.156179341399905</v>
      </c>
      <c r="S1222" s="17"/>
      <c r="T1222" s="17">
        <v>0.111296490591905</v>
      </c>
      <c r="U1222" s="17">
        <v>0.22309053502422299</v>
      </c>
    </row>
    <row r="1223" spans="2:21" x14ac:dyDescent="0.5">
      <c r="C1223" s="17"/>
      <c r="D1223" s="17"/>
      <c r="E1223" s="17"/>
      <c r="F1223" s="17"/>
      <c r="G1223" s="17"/>
      <c r="H1223" s="17"/>
      <c r="I1223" s="17"/>
      <c r="J1223" s="17"/>
      <c r="K1223" s="17"/>
      <c r="L1223" s="17"/>
      <c r="M1223" s="17"/>
      <c r="N1223" s="17"/>
      <c r="O1223" s="17"/>
      <c r="P1223" s="17"/>
      <c r="Q1223" s="17"/>
      <c r="R1223" s="17"/>
      <c r="S1223" s="17"/>
      <c r="T1223" s="17"/>
      <c r="U1223" s="17"/>
    </row>
    <row r="1224" spans="2:21" x14ac:dyDescent="0.5">
      <c r="B1224" s="6" t="s">
        <v>458</v>
      </c>
      <c r="C1224" s="17"/>
      <c r="D1224" s="17"/>
      <c r="E1224" s="17"/>
      <c r="F1224" s="17"/>
      <c r="G1224" s="17"/>
      <c r="H1224" s="17"/>
      <c r="I1224" s="17"/>
      <c r="J1224" s="17"/>
      <c r="K1224" s="17"/>
      <c r="L1224" s="17"/>
      <c r="M1224" s="17"/>
      <c r="N1224" s="17"/>
      <c r="O1224" s="17"/>
      <c r="P1224" s="17"/>
      <c r="Q1224" s="17"/>
      <c r="R1224" s="17"/>
      <c r="S1224" s="17"/>
      <c r="T1224" s="17"/>
      <c r="U1224" s="17"/>
    </row>
    <row r="1225" spans="2:21" x14ac:dyDescent="0.5">
      <c r="B1225" s="24" t="s">
        <v>46</v>
      </c>
      <c r="C1225" s="17"/>
      <c r="D1225" s="17"/>
      <c r="E1225" s="17"/>
      <c r="F1225" s="17"/>
      <c r="G1225" s="17"/>
      <c r="H1225" s="17"/>
      <c r="I1225" s="17"/>
      <c r="J1225" s="17"/>
      <c r="K1225" s="17"/>
      <c r="L1225" s="17"/>
      <c r="M1225" s="17"/>
      <c r="N1225" s="17"/>
      <c r="O1225" s="17"/>
      <c r="P1225" s="17"/>
      <c r="Q1225" s="17"/>
      <c r="R1225" s="17"/>
      <c r="S1225" s="17"/>
      <c r="T1225" s="17"/>
      <c r="U1225" s="17"/>
    </row>
    <row r="1226" spans="2:21" x14ac:dyDescent="0.5">
      <c r="B1226" t="s">
        <v>444</v>
      </c>
      <c r="C1226" s="17">
        <v>0.156624601991635</v>
      </c>
      <c r="D1226" s="17">
        <v>0.161930681029962</v>
      </c>
      <c r="E1226" s="17">
        <v>0.15081379039287701</v>
      </c>
      <c r="F1226" s="17"/>
      <c r="G1226" s="17">
        <v>0.291747994229483</v>
      </c>
      <c r="H1226" s="17">
        <v>0.25903892848133803</v>
      </c>
      <c r="I1226" s="17">
        <v>0.202741532964898</v>
      </c>
      <c r="J1226" s="17">
        <v>0.16185181063472801</v>
      </c>
      <c r="K1226" s="17">
        <v>0.10857859372196101</v>
      </c>
      <c r="L1226" s="17">
        <v>7.2038047907784494E-2</v>
      </c>
      <c r="M1226" s="17"/>
      <c r="N1226" s="17">
        <v>0.134106102547392</v>
      </c>
      <c r="O1226" s="17">
        <v>0.17054563197123301</v>
      </c>
      <c r="P1226" s="17">
        <v>0.17497129677357301</v>
      </c>
      <c r="Q1226" s="17">
        <v>0.13317530227994301</v>
      </c>
      <c r="R1226" s="17">
        <v>0.203484740053575</v>
      </c>
      <c r="S1226" s="17"/>
      <c r="T1226" s="17">
        <v>0.22596627459221</v>
      </c>
      <c r="U1226" s="17">
        <v>0.13915949243388401</v>
      </c>
    </row>
    <row r="1227" spans="2:21" x14ac:dyDescent="0.5">
      <c r="B1227" t="s">
        <v>445</v>
      </c>
      <c r="C1227" s="17">
        <v>0.40665034525306198</v>
      </c>
      <c r="D1227" s="17">
        <v>0.44468071151838701</v>
      </c>
      <c r="E1227" s="17">
        <v>0.37069074773107302</v>
      </c>
      <c r="F1227" s="17"/>
      <c r="G1227" s="17">
        <v>0.39795763420646901</v>
      </c>
      <c r="H1227" s="17">
        <v>0.55456631184648897</v>
      </c>
      <c r="I1227" s="17">
        <v>0.44804930140129001</v>
      </c>
      <c r="J1227" s="17">
        <v>0.45117333275157101</v>
      </c>
      <c r="K1227" s="17">
        <v>0.38189964594110998</v>
      </c>
      <c r="L1227" s="17">
        <v>0.30549619923730797</v>
      </c>
      <c r="M1227" s="17"/>
      <c r="N1227" s="17">
        <v>0.399646949080745</v>
      </c>
      <c r="O1227" s="17">
        <v>0.46541439829619802</v>
      </c>
      <c r="P1227" s="17">
        <v>0.42826816894078501</v>
      </c>
      <c r="Q1227" s="17">
        <v>0.338994968025151</v>
      </c>
      <c r="R1227" s="17">
        <v>0.422543554008591</v>
      </c>
      <c r="S1227" s="17"/>
      <c r="T1227" s="17">
        <v>0.45090556584073199</v>
      </c>
      <c r="U1227" s="17">
        <v>0.39550376849656599</v>
      </c>
    </row>
    <row r="1228" spans="2:21" x14ac:dyDescent="0.5">
      <c r="B1228" t="s">
        <v>446</v>
      </c>
      <c r="C1228" s="17">
        <v>0.39587660219632897</v>
      </c>
      <c r="D1228" s="17">
        <v>0.35228914470017803</v>
      </c>
      <c r="E1228" s="17">
        <v>0.437560928265673</v>
      </c>
      <c r="F1228" s="17"/>
      <c r="G1228" s="17">
        <v>0.296250354432264</v>
      </c>
      <c r="H1228" s="17">
        <v>0.16850255449145901</v>
      </c>
      <c r="I1228" s="17">
        <v>0.309311673440336</v>
      </c>
      <c r="J1228" s="17">
        <v>0.35141946860393197</v>
      </c>
      <c r="K1228" s="17">
        <v>0.45869891728639201</v>
      </c>
      <c r="L1228" s="17">
        <v>0.56543654112488595</v>
      </c>
      <c r="M1228" s="17"/>
      <c r="N1228" s="17">
        <v>0.43956044359480601</v>
      </c>
      <c r="O1228" s="17">
        <v>0.30098592456550499</v>
      </c>
      <c r="P1228" s="17">
        <v>0.36612854526746502</v>
      </c>
      <c r="Q1228" s="17">
        <v>0.476618932515326</v>
      </c>
      <c r="R1228" s="17">
        <v>0.34139353974676401</v>
      </c>
      <c r="S1228" s="17"/>
      <c r="T1228" s="17">
        <v>0.307496858154511</v>
      </c>
      <c r="U1228" s="17">
        <v>0.41813683697992898</v>
      </c>
    </row>
    <row r="1229" spans="2:21" x14ac:dyDescent="0.5">
      <c r="B1229" t="s">
        <v>429</v>
      </c>
      <c r="C1229" s="17">
        <v>4.0848450558974E-2</v>
      </c>
      <c r="D1229" s="17">
        <v>4.1099462751473199E-2</v>
      </c>
      <c r="E1229" s="17">
        <v>4.0934533610377299E-2</v>
      </c>
      <c r="F1229" s="17"/>
      <c r="G1229" s="17">
        <v>1.4044017131783699E-2</v>
      </c>
      <c r="H1229" s="17">
        <v>1.7892205180714101E-2</v>
      </c>
      <c r="I1229" s="17">
        <v>3.9897492193475999E-2</v>
      </c>
      <c r="J1229" s="17">
        <v>3.5555388009769401E-2</v>
      </c>
      <c r="K1229" s="17">
        <v>5.0822843050536498E-2</v>
      </c>
      <c r="L1229" s="17">
        <v>5.7029211730021699E-2</v>
      </c>
      <c r="M1229" s="17"/>
      <c r="N1229" s="17">
        <v>2.6686504777056301E-2</v>
      </c>
      <c r="O1229" s="17">
        <v>6.3054045167064199E-2</v>
      </c>
      <c r="P1229" s="17">
        <v>3.06319890181765E-2</v>
      </c>
      <c r="Q1229" s="17">
        <v>5.1210797179580103E-2</v>
      </c>
      <c r="R1229" s="17">
        <v>3.2578166191069902E-2</v>
      </c>
      <c r="S1229" s="17"/>
      <c r="T1229" s="17">
        <v>1.56313014125475E-2</v>
      </c>
      <c r="U1229" s="17">
        <v>4.7199902089620098E-2</v>
      </c>
    </row>
    <row r="1230" spans="2:21" x14ac:dyDescent="0.5">
      <c r="C1230" s="17"/>
      <c r="D1230" s="17"/>
      <c r="E1230" s="17"/>
      <c r="F1230" s="17"/>
      <c r="G1230" s="17"/>
      <c r="H1230" s="17"/>
      <c r="I1230" s="17"/>
      <c r="J1230" s="17"/>
      <c r="K1230" s="17"/>
      <c r="L1230" s="17"/>
      <c r="M1230" s="17"/>
      <c r="N1230" s="17"/>
      <c r="O1230" s="17"/>
      <c r="P1230" s="17"/>
      <c r="Q1230" s="17"/>
      <c r="R1230" s="17"/>
      <c r="S1230" s="17"/>
      <c r="T1230" s="17"/>
      <c r="U1230" s="17"/>
    </row>
    <row r="1231" spans="2:21" x14ac:dyDescent="0.5">
      <c r="B1231" s="6" t="s">
        <v>459</v>
      </c>
      <c r="C1231" s="17"/>
      <c r="D1231" s="17"/>
      <c r="E1231" s="17"/>
      <c r="F1231" s="17"/>
      <c r="G1231" s="17"/>
      <c r="H1231" s="17"/>
      <c r="I1231" s="17"/>
      <c r="J1231" s="17"/>
      <c r="K1231" s="17"/>
      <c r="L1231" s="17"/>
      <c r="M1231" s="17"/>
      <c r="N1231" s="17"/>
      <c r="O1231" s="17"/>
      <c r="P1231" s="17"/>
      <c r="Q1231" s="17"/>
      <c r="R1231" s="17"/>
      <c r="S1231" s="17"/>
      <c r="T1231" s="17"/>
      <c r="U1231" s="17"/>
    </row>
    <row r="1232" spans="2:21" x14ac:dyDescent="0.5">
      <c r="B1232" s="24" t="s">
        <v>46</v>
      </c>
      <c r="C1232" s="17"/>
      <c r="D1232" s="17"/>
      <c r="E1232" s="17"/>
      <c r="F1232" s="17"/>
      <c r="G1232" s="17"/>
      <c r="H1232" s="17"/>
      <c r="I1232" s="17"/>
      <c r="J1232" s="17"/>
      <c r="K1232" s="17"/>
      <c r="L1232" s="17"/>
      <c r="M1232" s="17"/>
      <c r="N1232" s="17"/>
      <c r="O1232" s="17"/>
      <c r="P1232" s="17"/>
      <c r="Q1232" s="17"/>
      <c r="R1232" s="17"/>
      <c r="S1232" s="17"/>
      <c r="T1232" s="17"/>
      <c r="U1232" s="17"/>
    </row>
    <row r="1233" spans="2:21" x14ac:dyDescent="0.5">
      <c r="B1233" t="s">
        <v>444</v>
      </c>
      <c r="C1233" s="17">
        <v>9.3756102245625403E-2</v>
      </c>
      <c r="D1233" s="17">
        <v>0.11386119165052699</v>
      </c>
      <c r="E1233" s="17">
        <v>7.3904274679912604E-2</v>
      </c>
      <c r="F1233" s="17"/>
      <c r="G1233" s="17">
        <v>0.218442294566175</v>
      </c>
      <c r="H1233" s="17">
        <v>0.17768631696380599</v>
      </c>
      <c r="I1233" s="17">
        <v>0.115214088054891</v>
      </c>
      <c r="J1233" s="17">
        <v>6.3845875935450505E-2</v>
      </c>
      <c r="K1233" s="17">
        <v>8.1154019581323594E-2</v>
      </c>
      <c r="L1233" s="17">
        <v>3.5538901353534998E-2</v>
      </c>
      <c r="M1233" s="17"/>
      <c r="N1233" s="17">
        <v>7.8715502051260697E-2</v>
      </c>
      <c r="O1233" s="17">
        <v>0.108529510735888</v>
      </c>
      <c r="P1233" s="17">
        <v>0.111491638579387</v>
      </c>
      <c r="Q1233" s="17">
        <v>7.2881665070188104E-2</v>
      </c>
      <c r="R1233" s="17">
        <v>0.116288245259382</v>
      </c>
      <c r="S1233" s="17"/>
      <c r="T1233" s="17">
        <v>0.15389548500768399</v>
      </c>
      <c r="U1233" s="17">
        <v>7.8608776412787698E-2</v>
      </c>
    </row>
    <row r="1234" spans="2:21" x14ac:dyDescent="0.5">
      <c r="B1234" t="s">
        <v>445</v>
      </c>
      <c r="C1234" s="17">
        <v>0.29540624795883502</v>
      </c>
      <c r="D1234" s="17">
        <v>0.33461994943393197</v>
      </c>
      <c r="E1234" s="17">
        <v>0.25912169519991901</v>
      </c>
      <c r="F1234" s="17"/>
      <c r="G1234" s="17">
        <v>0.40436493539747198</v>
      </c>
      <c r="H1234" s="17">
        <v>0.38241782228626803</v>
      </c>
      <c r="I1234" s="17">
        <v>0.30421193475404601</v>
      </c>
      <c r="J1234" s="17">
        <v>0.33278680168767899</v>
      </c>
      <c r="K1234" s="17">
        <v>0.26056036814927303</v>
      </c>
      <c r="L1234" s="17">
        <v>0.21542773996457401</v>
      </c>
      <c r="M1234" s="17"/>
      <c r="N1234" s="17">
        <v>0.31480135796195702</v>
      </c>
      <c r="O1234" s="17">
        <v>0.32866999821214798</v>
      </c>
      <c r="P1234" s="17">
        <v>0.29036877330212202</v>
      </c>
      <c r="Q1234" s="17">
        <v>0.25331861001493</v>
      </c>
      <c r="R1234" s="17">
        <v>0.28630765278085002</v>
      </c>
      <c r="S1234" s="17"/>
      <c r="T1234" s="17">
        <v>0.34063441810734901</v>
      </c>
      <c r="U1234" s="17">
        <v>0.28401461408103001</v>
      </c>
    </row>
    <row r="1235" spans="2:21" x14ac:dyDescent="0.5">
      <c r="B1235" t="s">
        <v>446</v>
      </c>
      <c r="C1235" s="17">
        <v>0.50904030035063197</v>
      </c>
      <c r="D1235" s="17">
        <v>0.47257767356333702</v>
      </c>
      <c r="E1235" s="17">
        <v>0.54310624748571501</v>
      </c>
      <c r="F1235" s="17"/>
      <c r="G1235" s="17">
        <v>0.312363030490244</v>
      </c>
      <c r="H1235" s="17">
        <v>0.395799729169448</v>
      </c>
      <c r="I1235" s="17">
        <v>0.48757433122798799</v>
      </c>
      <c r="J1235" s="17">
        <v>0.52150751900586101</v>
      </c>
      <c r="K1235" s="17">
        <v>0.55069974221036599</v>
      </c>
      <c r="L1235" s="17">
        <v>0.59553420093457199</v>
      </c>
      <c r="M1235" s="17"/>
      <c r="N1235" s="17">
        <v>0.48046390146721701</v>
      </c>
      <c r="O1235" s="17">
        <v>0.45818096927234198</v>
      </c>
      <c r="P1235" s="17">
        <v>0.50213377215805699</v>
      </c>
      <c r="Q1235" s="17">
        <v>0.57886878560465704</v>
      </c>
      <c r="R1235" s="17">
        <v>0.53530976800916297</v>
      </c>
      <c r="S1235" s="17"/>
      <c r="T1235" s="17">
        <v>0.453712373025358</v>
      </c>
      <c r="U1235" s="17">
        <v>0.52297576334278295</v>
      </c>
    </row>
    <row r="1236" spans="2:21" x14ac:dyDescent="0.5">
      <c r="B1236" t="s">
        <v>429</v>
      </c>
      <c r="C1236" s="17">
        <v>0.10179734944490799</v>
      </c>
      <c r="D1236" s="17">
        <v>7.8941185352203694E-2</v>
      </c>
      <c r="E1236" s="17">
        <v>0.123867782634454</v>
      </c>
      <c r="F1236" s="17"/>
      <c r="G1236" s="17">
        <v>6.4829739546108503E-2</v>
      </c>
      <c r="H1236" s="17">
        <v>4.4096131580478502E-2</v>
      </c>
      <c r="I1236" s="17">
        <v>9.2999645963075098E-2</v>
      </c>
      <c r="J1236" s="17">
        <v>8.1859803371009496E-2</v>
      </c>
      <c r="K1236" s="17">
        <v>0.107585870059038</v>
      </c>
      <c r="L1236" s="17">
        <v>0.15349915774731901</v>
      </c>
      <c r="M1236" s="17"/>
      <c r="N1236" s="17">
        <v>0.12601923851956501</v>
      </c>
      <c r="O1236" s="17">
        <v>0.104619521779622</v>
      </c>
      <c r="P1236" s="17">
        <v>9.6005815960432894E-2</v>
      </c>
      <c r="Q1236" s="17">
        <v>9.4930939310224796E-2</v>
      </c>
      <c r="R1236" s="17">
        <v>6.2094333950604999E-2</v>
      </c>
      <c r="S1236" s="17"/>
      <c r="T1236" s="17">
        <v>5.1757723859609098E-2</v>
      </c>
      <c r="U1236" s="17">
        <v>0.1144008461634</v>
      </c>
    </row>
    <row r="1237" spans="2:21" x14ac:dyDescent="0.5">
      <c r="C1237" s="17"/>
      <c r="D1237" s="17"/>
      <c r="E1237" s="17"/>
      <c r="F1237" s="17"/>
      <c r="G1237" s="17"/>
      <c r="H1237" s="17"/>
      <c r="I1237" s="17"/>
      <c r="J1237" s="17"/>
      <c r="K1237" s="17"/>
      <c r="L1237" s="17"/>
      <c r="M1237" s="17"/>
      <c r="N1237" s="17"/>
      <c r="O1237" s="17"/>
      <c r="P1237" s="17"/>
      <c r="Q1237" s="17"/>
      <c r="R1237" s="17"/>
      <c r="S1237" s="17"/>
      <c r="T1237" s="17"/>
      <c r="U1237" s="17"/>
    </row>
    <row r="1238" spans="2:21" x14ac:dyDescent="0.5">
      <c r="B1238" s="6" t="s">
        <v>460</v>
      </c>
      <c r="C1238" s="17"/>
      <c r="D1238" s="17"/>
      <c r="E1238" s="17"/>
      <c r="F1238" s="17"/>
      <c r="G1238" s="17"/>
      <c r="H1238" s="17"/>
      <c r="I1238" s="17"/>
      <c r="J1238" s="17"/>
      <c r="K1238" s="17"/>
      <c r="L1238" s="17"/>
      <c r="M1238" s="17"/>
      <c r="N1238" s="17"/>
      <c r="O1238" s="17"/>
      <c r="P1238" s="17"/>
      <c r="Q1238" s="17"/>
      <c r="R1238" s="17"/>
      <c r="S1238" s="17"/>
      <c r="T1238" s="17"/>
      <c r="U1238" s="17"/>
    </row>
    <row r="1239" spans="2:21" x14ac:dyDescent="0.5">
      <c r="B1239" s="24" t="s">
        <v>46</v>
      </c>
      <c r="C1239" s="17"/>
      <c r="D1239" s="17"/>
      <c r="E1239" s="17"/>
      <c r="F1239" s="17"/>
      <c r="G1239" s="17"/>
      <c r="H1239" s="17"/>
      <c r="I1239" s="17"/>
      <c r="J1239" s="17"/>
      <c r="K1239" s="17"/>
      <c r="L1239" s="17"/>
      <c r="M1239" s="17"/>
      <c r="N1239" s="17"/>
      <c r="O1239" s="17"/>
      <c r="P1239" s="17"/>
      <c r="Q1239" s="17"/>
      <c r="R1239" s="17"/>
      <c r="S1239" s="17"/>
      <c r="T1239" s="17"/>
      <c r="U1239" s="17"/>
    </row>
    <row r="1240" spans="2:21" x14ac:dyDescent="0.5">
      <c r="B1240" t="s">
        <v>444</v>
      </c>
      <c r="C1240" s="17">
        <v>8.0101851526527504E-2</v>
      </c>
      <c r="D1240" s="17">
        <v>0.10325009809666599</v>
      </c>
      <c r="E1240" s="17">
        <v>5.7310694928412502E-2</v>
      </c>
      <c r="F1240" s="17"/>
      <c r="G1240" s="17">
        <v>0.27167633054826201</v>
      </c>
      <c r="H1240" s="17">
        <v>0.176598942735884</v>
      </c>
      <c r="I1240" s="17">
        <v>8.4530816429576106E-2</v>
      </c>
      <c r="J1240" s="17">
        <v>5.1895620014520701E-2</v>
      </c>
      <c r="K1240" s="17">
        <v>3.9252829470539E-2</v>
      </c>
      <c r="L1240" s="17">
        <v>2.2055099799102501E-2</v>
      </c>
      <c r="M1240" s="17"/>
      <c r="N1240" s="17">
        <v>6.3513865372820999E-2</v>
      </c>
      <c r="O1240" s="17">
        <v>8.6680830731318798E-2</v>
      </c>
      <c r="P1240" s="17">
        <v>8.2070694502223596E-2</v>
      </c>
      <c r="Q1240" s="17">
        <v>7.6981185406315697E-2</v>
      </c>
      <c r="R1240" s="17">
        <v>0.11224992733676099</v>
      </c>
      <c r="S1240" s="17"/>
      <c r="T1240" s="17">
        <v>0.123934941825961</v>
      </c>
      <c r="U1240" s="17">
        <v>6.9061596862580399E-2</v>
      </c>
    </row>
    <row r="1241" spans="2:21" x14ac:dyDescent="0.5">
      <c r="B1241" t="s">
        <v>445</v>
      </c>
      <c r="C1241" s="17">
        <v>0.21978489374381199</v>
      </c>
      <c r="D1241" s="17">
        <v>0.24584889600769499</v>
      </c>
      <c r="E1241" s="17">
        <v>0.197245708739688</v>
      </c>
      <c r="F1241" s="17"/>
      <c r="G1241" s="17">
        <v>0.31772894085832099</v>
      </c>
      <c r="H1241" s="17">
        <v>0.34895935798079802</v>
      </c>
      <c r="I1241" s="17">
        <v>0.26657574919996002</v>
      </c>
      <c r="J1241" s="17">
        <v>0.31806556397389102</v>
      </c>
      <c r="K1241" s="17">
        <v>0.15365256786881201</v>
      </c>
      <c r="L1241" s="17">
        <v>8.1814994514858699E-2</v>
      </c>
      <c r="M1241" s="17"/>
      <c r="N1241" s="17">
        <v>0.23072385642673801</v>
      </c>
      <c r="O1241" s="17">
        <v>0.29106663479112499</v>
      </c>
      <c r="P1241" s="17">
        <v>0.23512918844779901</v>
      </c>
      <c r="Q1241" s="17">
        <v>0.153737795834996</v>
      </c>
      <c r="R1241" s="17">
        <v>0.17696660261702299</v>
      </c>
      <c r="S1241" s="17"/>
      <c r="T1241" s="17">
        <v>0.29417792518507702</v>
      </c>
      <c r="U1241" s="17">
        <v>0.201047496797259</v>
      </c>
    </row>
    <row r="1242" spans="2:21" x14ac:dyDescent="0.5">
      <c r="B1242" t="s">
        <v>446</v>
      </c>
      <c r="C1242" s="17">
        <v>0.40608651279201802</v>
      </c>
      <c r="D1242" s="17">
        <v>0.35554371674193003</v>
      </c>
      <c r="E1242" s="17">
        <v>0.45233772283713503</v>
      </c>
      <c r="F1242" s="17"/>
      <c r="G1242" s="17">
        <v>0.22724830145563801</v>
      </c>
      <c r="H1242" s="17">
        <v>0.26131632519929598</v>
      </c>
      <c r="I1242" s="17">
        <v>0.41744806342167401</v>
      </c>
      <c r="J1242" s="17">
        <v>0.341798417669328</v>
      </c>
      <c r="K1242" s="17">
        <v>0.50261172176596502</v>
      </c>
      <c r="L1242" s="17">
        <v>0.50163205953374201</v>
      </c>
      <c r="M1242" s="17"/>
      <c r="N1242" s="17">
        <v>0.36573938990565202</v>
      </c>
      <c r="O1242" s="17">
        <v>0.33578461761542799</v>
      </c>
      <c r="P1242" s="17">
        <v>0.43945719972695102</v>
      </c>
      <c r="Q1242" s="17">
        <v>0.465023588907932</v>
      </c>
      <c r="R1242" s="17">
        <v>0.445959405049284</v>
      </c>
      <c r="S1242" s="17"/>
      <c r="T1242" s="17">
        <v>0.34743963637146902</v>
      </c>
      <c r="U1242" s="17">
        <v>0.42085792056876398</v>
      </c>
    </row>
    <row r="1243" spans="2:21" x14ac:dyDescent="0.5">
      <c r="B1243" t="s">
        <v>429</v>
      </c>
      <c r="C1243" s="17">
        <v>0.294026741937643</v>
      </c>
      <c r="D1243" s="17">
        <v>0.29535728915370801</v>
      </c>
      <c r="E1243" s="17">
        <v>0.29310587349476402</v>
      </c>
      <c r="F1243" s="17"/>
      <c r="G1243" s="17">
        <v>0.18334642713777999</v>
      </c>
      <c r="H1243" s="17">
        <v>0.21312537408402199</v>
      </c>
      <c r="I1243" s="17">
        <v>0.23144537094879</v>
      </c>
      <c r="J1243" s="17">
        <v>0.28824039834226001</v>
      </c>
      <c r="K1243" s="17">
        <v>0.304482880894684</v>
      </c>
      <c r="L1243" s="17">
        <v>0.39449784615229699</v>
      </c>
      <c r="M1243" s="17"/>
      <c r="N1243" s="17">
        <v>0.34002288829478799</v>
      </c>
      <c r="O1243" s="17">
        <v>0.28646791686212802</v>
      </c>
      <c r="P1243" s="17">
        <v>0.24334291732302701</v>
      </c>
      <c r="Q1243" s="17">
        <v>0.30425742985075599</v>
      </c>
      <c r="R1243" s="17">
        <v>0.26482406499693201</v>
      </c>
      <c r="S1243" s="17"/>
      <c r="T1243" s="17">
        <v>0.23444749661749301</v>
      </c>
      <c r="U1243" s="17">
        <v>0.30903298577139598</v>
      </c>
    </row>
    <row r="1244" spans="2:21" x14ac:dyDescent="0.5">
      <c r="C1244" s="17"/>
      <c r="D1244" s="17"/>
      <c r="E1244" s="17"/>
      <c r="F1244" s="17"/>
      <c r="G1244" s="17"/>
      <c r="H1244" s="17"/>
      <c r="I1244" s="17"/>
      <c r="J1244" s="17"/>
      <c r="K1244" s="17"/>
      <c r="L1244" s="17"/>
      <c r="M1244" s="17"/>
      <c r="N1244" s="17"/>
      <c r="O1244" s="17"/>
      <c r="P1244" s="17"/>
      <c r="Q1244" s="17"/>
      <c r="R1244" s="17"/>
      <c r="S1244" s="17"/>
      <c r="T1244" s="17"/>
      <c r="U1244" s="17"/>
    </row>
    <row r="1245" spans="2:21" x14ac:dyDescent="0.5">
      <c r="B1245" s="6" t="s">
        <v>473</v>
      </c>
      <c r="C1245" s="17"/>
      <c r="D1245" s="17"/>
      <c r="E1245" s="17"/>
      <c r="F1245" s="17"/>
      <c r="G1245" s="17"/>
      <c r="H1245" s="17"/>
      <c r="I1245" s="17"/>
      <c r="J1245" s="17"/>
      <c r="K1245" s="17"/>
      <c r="L1245" s="17"/>
      <c r="M1245" s="17"/>
      <c r="N1245" s="17"/>
      <c r="O1245" s="17"/>
      <c r="P1245" s="17"/>
      <c r="Q1245" s="17"/>
      <c r="R1245" s="17"/>
      <c r="S1245" s="17"/>
      <c r="T1245" s="17"/>
      <c r="U1245" s="17"/>
    </row>
    <row r="1246" spans="2:21" x14ac:dyDescent="0.5">
      <c r="B1246" s="24" t="s">
        <v>46</v>
      </c>
      <c r="C1246" s="17"/>
      <c r="D1246" s="17"/>
      <c r="E1246" s="17"/>
      <c r="F1246" s="17"/>
      <c r="G1246" s="17"/>
      <c r="H1246" s="17"/>
      <c r="I1246" s="17"/>
      <c r="J1246" s="17"/>
      <c r="K1246" s="17"/>
      <c r="L1246" s="17"/>
      <c r="M1246" s="17"/>
      <c r="N1246" s="17"/>
      <c r="O1246" s="17"/>
      <c r="P1246" s="17"/>
      <c r="Q1246" s="17"/>
      <c r="R1246" s="17"/>
      <c r="S1246" s="17"/>
      <c r="T1246" s="17"/>
      <c r="U1246" s="17"/>
    </row>
    <row r="1247" spans="2:21" x14ac:dyDescent="0.5">
      <c r="B1247" t="s">
        <v>461</v>
      </c>
      <c r="C1247" s="17">
        <v>0.60813038716743895</v>
      </c>
      <c r="D1247" s="17">
        <v>0.66739280504422605</v>
      </c>
      <c r="E1247" s="17">
        <v>0.55188774636673998</v>
      </c>
      <c r="F1247" s="17"/>
      <c r="G1247" s="17">
        <v>0.57163295292696004</v>
      </c>
      <c r="H1247" s="17">
        <v>0.69986540274276399</v>
      </c>
      <c r="I1247" s="17">
        <v>0.66116979164937395</v>
      </c>
      <c r="J1247" s="17">
        <v>0.67574951364211799</v>
      </c>
      <c r="K1247" s="17">
        <v>0.60187687901813103</v>
      </c>
      <c r="L1247" s="17">
        <v>0.50696580570072702</v>
      </c>
      <c r="M1247" s="17"/>
      <c r="N1247" s="17">
        <v>0.607161184316511</v>
      </c>
      <c r="O1247" s="17">
        <v>0.65561955465886801</v>
      </c>
      <c r="P1247" s="17">
        <v>0.58786191891040895</v>
      </c>
      <c r="Q1247" s="17">
        <v>0.55747290533036298</v>
      </c>
      <c r="R1247" s="17">
        <v>0.66969345382214995</v>
      </c>
      <c r="S1247" s="17"/>
      <c r="T1247" s="17">
        <v>0.65453944055853697</v>
      </c>
      <c r="U1247" s="17">
        <v>0.596441323844494</v>
      </c>
    </row>
    <row r="1248" spans="2:21" x14ac:dyDescent="0.5">
      <c r="B1248" t="s">
        <v>462</v>
      </c>
      <c r="C1248" s="17">
        <v>0.47427194740429501</v>
      </c>
      <c r="D1248" s="17">
        <v>0.45586188091749502</v>
      </c>
      <c r="E1248" s="17">
        <v>0.49114887317011902</v>
      </c>
      <c r="F1248" s="17"/>
      <c r="G1248" s="17">
        <v>0.48822842062390798</v>
      </c>
      <c r="H1248" s="17">
        <v>0.58434229543789795</v>
      </c>
      <c r="I1248" s="17">
        <v>0.485907705588215</v>
      </c>
      <c r="J1248" s="17">
        <v>0.49907983358223501</v>
      </c>
      <c r="K1248" s="17">
        <v>0.403353978112103</v>
      </c>
      <c r="L1248" s="17">
        <v>0.44189612013664897</v>
      </c>
      <c r="M1248" s="17"/>
      <c r="N1248" s="17">
        <v>0.47211928658010799</v>
      </c>
      <c r="O1248" s="17">
        <v>0.478507137697879</v>
      </c>
      <c r="P1248" s="17">
        <v>0.51029915528317504</v>
      </c>
      <c r="Q1248" s="17">
        <v>0.41964877344395202</v>
      </c>
      <c r="R1248" s="17">
        <v>0.52215882973226302</v>
      </c>
      <c r="S1248" s="17"/>
      <c r="T1248" s="17">
        <v>0.51036989616047401</v>
      </c>
      <c r="U1248" s="17">
        <v>0.46517994534849899</v>
      </c>
    </row>
    <row r="1249" spans="2:21" x14ac:dyDescent="0.5">
      <c r="B1249" t="s">
        <v>463</v>
      </c>
      <c r="C1249" s="17">
        <v>0.328251847316266</v>
      </c>
      <c r="D1249" s="17">
        <v>0.36642069689182399</v>
      </c>
      <c r="E1249" s="17">
        <v>0.28945174844939697</v>
      </c>
      <c r="F1249" s="17"/>
      <c r="G1249" s="17">
        <v>0.32495975846686398</v>
      </c>
      <c r="H1249" s="17">
        <v>0.47964876648741001</v>
      </c>
      <c r="I1249" s="17">
        <v>0.33487538216604701</v>
      </c>
      <c r="J1249" s="17">
        <v>0.31335850235007301</v>
      </c>
      <c r="K1249" s="17">
        <v>0.31060166303450698</v>
      </c>
      <c r="L1249" s="17">
        <v>0.27864257557843702</v>
      </c>
      <c r="M1249" s="17"/>
      <c r="N1249" s="17">
        <v>0.33854647458863102</v>
      </c>
      <c r="O1249" s="17">
        <v>0.321146753060991</v>
      </c>
      <c r="P1249" s="17">
        <v>0.36632433636379802</v>
      </c>
      <c r="Q1249" s="17">
        <v>0.28955136332621001</v>
      </c>
      <c r="R1249" s="17">
        <v>0.32827770778033</v>
      </c>
      <c r="S1249" s="17"/>
      <c r="T1249" s="17">
        <v>0.36212165942057301</v>
      </c>
      <c r="U1249" s="17">
        <v>0.31972104676131602</v>
      </c>
    </row>
    <row r="1250" spans="2:21" x14ac:dyDescent="0.5">
      <c r="B1250" t="s">
        <v>464</v>
      </c>
      <c r="C1250" s="17">
        <v>0.28426488671834099</v>
      </c>
      <c r="D1250" s="17">
        <v>0.30988286278049498</v>
      </c>
      <c r="E1250" s="17">
        <v>0.26264552375949801</v>
      </c>
      <c r="F1250" s="17"/>
      <c r="G1250" s="17">
        <v>0.32469248425115299</v>
      </c>
      <c r="H1250" s="17">
        <v>0.34743941607524997</v>
      </c>
      <c r="I1250" s="17">
        <v>0.25964730677831399</v>
      </c>
      <c r="J1250" s="17">
        <v>0.34030242195524402</v>
      </c>
      <c r="K1250" s="17">
        <v>0.273173277829729</v>
      </c>
      <c r="L1250" s="17">
        <v>0.22578164474155299</v>
      </c>
      <c r="M1250" s="17"/>
      <c r="N1250" s="17">
        <v>0.26864829004968699</v>
      </c>
      <c r="O1250" s="17">
        <v>0.31184394648667202</v>
      </c>
      <c r="P1250" s="17">
        <v>0.291018101046016</v>
      </c>
      <c r="Q1250" s="17">
        <v>0.25656128108883203</v>
      </c>
      <c r="R1250" s="17">
        <v>0.31974357551331101</v>
      </c>
      <c r="S1250" s="17"/>
      <c r="T1250" s="17">
        <v>0.30298155815313799</v>
      </c>
      <c r="U1250" s="17">
        <v>0.27955071261630998</v>
      </c>
    </row>
    <row r="1251" spans="2:21" x14ac:dyDescent="0.5">
      <c r="B1251" t="s">
        <v>465</v>
      </c>
      <c r="C1251" s="17">
        <v>0.28354627597642701</v>
      </c>
      <c r="D1251" s="17">
        <v>0.34586502565749699</v>
      </c>
      <c r="E1251" s="17">
        <v>0.223790999792259</v>
      </c>
      <c r="F1251" s="17"/>
      <c r="G1251" s="17">
        <v>0.428502580139485</v>
      </c>
      <c r="H1251" s="17">
        <v>0.469926246055205</v>
      </c>
      <c r="I1251" s="17">
        <v>0.35353794436071301</v>
      </c>
      <c r="J1251" s="17">
        <v>0.29741701594982001</v>
      </c>
      <c r="K1251" s="17">
        <v>0.22266867434630599</v>
      </c>
      <c r="L1251" s="17">
        <v>0.14750393098801001</v>
      </c>
      <c r="M1251" s="17"/>
      <c r="N1251" s="17">
        <v>0.28139710628758702</v>
      </c>
      <c r="O1251" s="17">
        <v>0.334159549799182</v>
      </c>
      <c r="P1251" s="17">
        <v>0.30469993310326599</v>
      </c>
      <c r="Q1251" s="17">
        <v>0.22902834415658899</v>
      </c>
      <c r="R1251" s="17">
        <v>0.27507174042335503</v>
      </c>
      <c r="S1251" s="17"/>
      <c r="T1251" s="17">
        <v>0.35842517568381599</v>
      </c>
      <c r="U1251" s="17">
        <v>0.26468650323217202</v>
      </c>
    </row>
    <row r="1252" spans="2:21" x14ac:dyDescent="0.5">
      <c r="B1252" t="s">
        <v>466</v>
      </c>
      <c r="C1252" s="17">
        <v>0.26792915600001499</v>
      </c>
      <c r="D1252" s="17">
        <v>0.28767496956866501</v>
      </c>
      <c r="E1252" s="17">
        <v>0.247676970561622</v>
      </c>
      <c r="F1252" s="17"/>
      <c r="G1252" s="17">
        <v>0.151108460992636</v>
      </c>
      <c r="H1252" s="17">
        <v>0.15465357013859099</v>
      </c>
      <c r="I1252" s="17">
        <v>0.19715771716508401</v>
      </c>
      <c r="J1252" s="17">
        <v>0.36170477727787997</v>
      </c>
      <c r="K1252" s="17">
        <v>0.29216464307321299</v>
      </c>
      <c r="L1252" s="17">
        <v>0.31274666358756698</v>
      </c>
      <c r="M1252" s="17"/>
      <c r="N1252" s="17">
        <v>0.243115688662181</v>
      </c>
      <c r="O1252" s="17">
        <v>0.33077889015822998</v>
      </c>
      <c r="P1252" s="17">
        <v>0.22266825502144399</v>
      </c>
      <c r="Q1252" s="17">
        <v>0.28834000439024299</v>
      </c>
      <c r="R1252" s="17">
        <v>0.25556710344850903</v>
      </c>
      <c r="S1252" s="17"/>
      <c r="T1252" s="17">
        <v>0.30850136634674302</v>
      </c>
      <c r="U1252" s="17">
        <v>0.25771022022689999</v>
      </c>
    </row>
    <row r="1253" spans="2:21" x14ac:dyDescent="0.5">
      <c r="B1253" t="s">
        <v>467</v>
      </c>
      <c r="C1253" s="17">
        <v>0.20868438291348801</v>
      </c>
      <c r="D1253" s="17">
        <v>0.25911885576021398</v>
      </c>
      <c r="E1253" s="17">
        <v>0.16139142088111999</v>
      </c>
      <c r="F1253" s="17"/>
      <c r="G1253" s="17">
        <v>0.34943179462868201</v>
      </c>
      <c r="H1253" s="17">
        <v>0.31895943809559602</v>
      </c>
      <c r="I1253" s="17">
        <v>0.27291145989404098</v>
      </c>
      <c r="J1253" s="17">
        <v>0.20675838571315</v>
      </c>
      <c r="K1253" s="17">
        <v>0.164849002090107</v>
      </c>
      <c r="L1253" s="17">
        <v>0.111362853385677</v>
      </c>
      <c r="M1253" s="17"/>
      <c r="N1253" s="17">
        <v>0.16196748108984099</v>
      </c>
      <c r="O1253" s="17">
        <v>0.25266968302134502</v>
      </c>
      <c r="P1253" s="17">
        <v>0.25665432503791702</v>
      </c>
      <c r="Q1253" s="17">
        <v>0.171719065164603</v>
      </c>
      <c r="R1253" s="17">
        <v>0.23593862110315</v>
      </c>
      <c r="S1253" s="17"/>
      <c r="T1253" s="17">
        <v>0.28531320541308902</v>
      </c>
      <c r="U1253" s="17">
        <v>0.18938385654825199</v>
      </c>
    </row>
    <row r="1254" spans="2:21" x14ac:dyDescent="0.5">
      <c r="B1254" t="s">
        <v>468</v>
      </c>
      <c r="C1254" s="17">
        <v>0.20021153035182601</v>
      </c>
      <c r="D1254" s="17">
        <v>0.25132366708151499</v>
      </c>
      <c r="E1254" s="17">
        <v>0.152221507674661</v>
      </c>
      <c r="F1254" s="17"/>
      <c r="G1254" s="17">
        <v>0.26992552569239298</v>
      </c>
      <c r="H1254" s="17">
        <v>0.35235358752121199</v>
      </c>
      <c r="I1254" s="17">
        <v>0.22081525016078099</v>
      </c>
      <c r="J1254" s="17">
        <v>0.24286708380323499</v>
      </c>
      <c r="K1254" s="17">
        <v>0.17666420113120701</v>
      </c>
      <c r="L1254" s="17">
        <v>8.5509383552863596E-2</v>
      </c>
      <c r="M1254" s="17"/>
      <c r="N1254" s="17">
        <v>0.16506943672889399</v>
      </c>
      <c r="O1254" s="17">
        <v>0.25689918569322201</v>
      </c>
      <c r="P1254" s="17">
        <v>0.224294531917796</v>
      </c>
      <c r="Q1254" s="17">
        <v>0.159240843244605</v>
      </c>
      <c r="R1254" s="17">
        <v>0.22815839110300201</v>
      </c>
      <c r="S1254" s="17"/>
      <c r="T1254" s="17">
        <v>0.245491003161461</v>
      </c>
      <c r="U1254" s="17">
        <v>0.18880697485613199</v>
      </c>
    </row>
    <row r="1255" spans="2:21" x14ac:dyDescent="0.5">
      <c r="B1255" t="s">
        <v>469</v>
      </c>
      <c r="C1255" s="17">
        <v>0.19970401372399901</v>
      </c>
      <c r="D1255" s="17">
        <v>0.25664795162097798</v>
      </c>
      <c r="E1255" s="17">
        <v>0.14639318178577601</v>
      </c>
      <c r="F1255" s="17"/>
      <c r="G1255" s="17">
        <v>0.29692057173361203</v>
      </c>
      <c r="H1255" s="17">
        <v>0.25140697233575099</v>
      </c>
      <c r="I1255" s="17">
        <v>0.24040663129470699</v>
      </c>
      <c r="J1255" s="17">
        <v>0.205204166777508</v>
      </c>
      <c r="K1255" s="17">
        <v>0.19759114229320099</v>
      </c>
      <c r="L1255" s="17">
        <v>0.123128921273134</v>
      </c>
      <c r="M1255" s="17"/>
      <c r="N1255" s="17">
        <v>0.18774352699463101</v>
      </c>
      <c r="O1255" s="17">
        <v>0.26323980800633401</v>
      </c>
      <c r="P1255" s="17">
        <v>0.196015430882029</v>
      </c>
      <c r="Q1255" s="17">
        <v>0.15267833792587901</v>
      </c>
      <c r="R1255" s="17">
        <v>0.22164553840335499</v>
      </c>
      <c r="S1255" s="17"/>
      <c r="T1255" s="17">
        <v>0.28890371668986098</v>
      </c>
      <c r="U1255" s="17">
        <v>0.17723725562037701</v>
      </c>
    </row>
    <row r="1256" spans="2:21" x14ac:dyDescent="0.5">
      <c r="B1256" t="s">
        <v>470</v>
      </c>
      <c r="C1256" s="17">
        <v>0.171746275073691</v>
      </c>
      <c r="D1256" s="17">
        <v>0.24584591041727799</v>
      </c>
      <c r="E1256" s="17">
        <v>0.104121295867301</v>
      </c>
      <c r="F1256" s="17"/>
      <c r="G1256" s="17">
        <v>0.40117495113797902</v>
      </c>
      <c r="H1256" s="17">
        <v>0.29100729583497398</v>
      </c>
      <c r="I1256" s="17">
        <v>0.168574413622395</v>
      </c>
      <c r="J1256" s="17">
        <v>0.193671884887094</v>
      </c>
      <c r="K1256" s="17">
        <v>0.123824118441046</v>
      </c>
      <c r="L1256" s="17">
        <v>6.6546752467596504E-2</v>
      </c>
      <c r="M1256" s="17"/>
      <c r="N1256" s="17">
        <v>0.167689435549254</v>
      </c>
      <c r="O1256" s="17">
        <v>0.18204594653679601</v>
      </c>
      <c r="P1256" s="17">
        <v>0.18046615059652299</v>
      </c>
      <c r="Q1256" s="17">
        <v>0.14764106347984601</v>
      </c>
      <c r="R1256" s="17">
        <v>0.19850126287046199</v>
      </c>
      <c r="S1256" s="17"/>
      <c r="T1256" s="17">
        <v>0.23867314912811199</v>
      </c>
      <c r="U1256" s="17">
        <v>0.15488938160861301</v>
      </c>
    </row>
    <row r="1257" spans="2:21" x14ac:dyDescent="0.5">
      <c r="B1257" t="s">
        <v>471</v>
      </c>
      <c r="C1257" s="17">
        <v>0.16518407565871901</v>
      </c>
      <c r="D1257" s="17">
        <v>0.223904724806817</v>
      </c>
      <c r="E1257" s="17">
        <v>0.10972393953291899</v>
      </c>
      <c r="F1257" s="17"/>
      <c r="G1257" s="17">
        <v>0.31327415903996902</v>
      </c>
      <c r="H1257" s="17">
        <v>0.234980293101616</v>
      </c>
      <c r="I1257" s="17">
        <v>0.19497523956416801</v>
      </c>
      <c r="J1257" s="17">
        <v>0.18542244145579401</v>
      </c>
      <c r="K1257" s="17">
        <v>0.143126630962218</v>
      </c>
      <c r="L1257" s="17">
        <v>7.3667643917746203E-2</v>
      </c>
      <c r="M1257" s="17"/>
      <c r="N1257" s="17">
        <v>0.14823355773751901</v>
      </c>
      <c r="O1257" s="17">
        <v>0.217437803906706</v>
      </c>
      <c r="P1257" s="17">
        <v>0.198970542766265</v>
      </c>
      <c r="Q1257" s="17">
        <v>0.11279474603954499</v>
      </c>
      <c r="R1257" s="17">
        <v>0.162734152811359</v>
      </c>
      <c r="S1257" s="17"/>
      <c r="T1257" s="17">
        <v>0.26032933368756001</v>
      </c>
      <c r="U1257" s="17">
        <v>0.14121980867389899</v>
      </c>
    </row>
    <row r="1258" spans="2:21" x14ac:dyDescent="0.5">
      <c r="B1258" t="s">
        <v>472</v>
      </c>
      <c r="C1258" s="17">
        <v>0.15105014804321401</v>
      </c>
      <c r="D1258" s="17">
        <v>0.18920288313451999</v>
      </c>
      <c r="E1258" s="17">
        <v>0.11672123617029</v>
      </c>
      <c r="F1258" s="17"/>
      <c r="G1258" s="17">
        <v>0.18211717702748101</v>
      </c>
      <c r="H1258" s="17">
        <v>0.25555330918486502</v>
      </c>
      <c r="I1258" s="17">
        <v>0.13364532746520499</v>
      </c>
      <c r="J1258" s="17">
        <v>0.22074977536969601</v>
      </c>
      <c r="K1258" s="17">
        <v>0.14860377234789399</v>
      </c>
      <c r="L1258" s="17">
        <v>5.8098199379963203E-2</v>
      </c>
      <c r="M1258" s="17"/>
      <c r="N1258" s="17">
        <v>0.11683042433909401</v>
      </c>
      <c r="O1258" s="17">
        <v>0.18665087842212599</v>
      </c>
      <c r="P1258" s="17">
        <v>0.164492542576058</v>
      </c>
      <c r="Q1258" s="17">
        <v>0.13828570531416001</v>
      </c>
      <c r="R1258" s="17">
        <v>0.17414215729513799</v>
      </c>
      <c r="S1258" s="17"/>
      <c r="T1258" s="17">
        <v>0.207574377423492</v>
      </c>
      <c r="U1258" s="17">
        <v>0.13681337206464</v>
      </c>
    </row>
    <row r="1259" spans="2:21" x14ac:dyDescent="0.5">
      <c r="B1259" t="s">
        <v>44</v>
      </c>
      <c r="C1259" s="17">
        <v>0.15704617132074999</v>
      </c>
      <c r="D1259" s="17">
        <v>0.110313095037142</v>
      </c>
      <c r="E1259" s="17">
        <v>0.20177278271030699</v>
      </c>
      <c r="F1259" s="17"/>
      <c r="G1259" s="17">
        <v>6.4020033490210598E-2</v>
      </c>
      <c r="H1259" s="17">
        <v>7.7022334783000398E-2</v>
      </c>
      <c r="I1259" s="17">
        <v>0.105469142624072</v>
      </c>
      <c r="J1259" s="17">
        <v>0.12886347744233001</v>
      </c>
      <c r="K1259" s="17">
        <v>0.22227108986979</v>
      </c>
      <c r="L1259" s="17">
        <v>0.226781405294256</v>
      </c>
      <c r="M1259" s="17"/>
      <c r="N1259" s="17">
        <v>0.14386258130111601</v>
      </c>
      <c r="O1259" s="17">
        <v>0.114657062184692</v>
      </c>
      <c r="P1259" s="17">
        <v>0.20371459532765901</v>
      </c>
      <c r="Q1259" s="17">
        <v>0.169693287781915</v>
      </c>
      <c r="R1259" s="17">
        <v>0.153739875989128</v>
      </c>
      <c r="S1259" s="17"/>
      <c r="T1259" s="17">
        <v>0.117326420724482</v>
      </c>
      <c r="U1259" s="17">
        <v>0.16705039778015901</v>
      </c>
    </row>
    <row r="1260" spans="2:21" x14ac:dyDescent="0.5">
      <c r="C1260" s="17"/>
      <c r="D1260" s="17"/>
      <c r="E1260" s="17"/>
      <c r="F1260" s="17"/>
      <c r="G1260" s="17"/>
      <c r="H1260" s="17"/>
      <c r="I1260" s="17"/>
      <c r="J1260" s="17"/>
      <c r="K1260" s="17"/>
      <c r="L1260" s="17"/>
      <c r="M1260" s="17"/>
      <c r="N1260" s="17"/>
      <c r="O1260" s="17"/>
      <c r="P1260" s="17"/>
      <c r="Q1260" s="17"/>
      <c r="R1260" s="17"/>
      <c r="S1260" s="17"/>
      <c r="T1260" s="17"/>
      <c r="U1260" s="17"/>
    </row>
    <row r="1261" spans="2:21" x14ac:dyDescent="0.5">
      <c r="B1261" s="6" t="s">
        <v>475</v>
      </c>
      <c r="C1261" s="17"/>
      <c r="D1261" s="17"/>
      <c r="E1261" s="17"/>
      <c r="F1261" s="17"/>
      <c r="G1261" s="17"/>
      <c r="H1261" s="17"/>
      <c r="I1261" s="17"/>
      <c r="J1261" s="17"/>
      <c r="K1261" s="17"/>
      <c r="L1261" s="17"/>
      <c r="M1261" s="17"/>
      <c r="N1261" s="17"/>
      <c r="O1261" s="17"/>
      <c r="P1261" s="17"/>
      <c r="Q1261" s="17"/>
      <c r="R1261" s="17"/>
      <c r="S1261" s="17"/>
      <c r="T1261" s="17"/>
      <c r="U1261" s="17"/>
    </row>
    <row r="1262" spans="2:21" x14ac:dyDescent="0.5">
      <c r="B1262" s="24" t="s">
        <v>46</v>
      </c>
      <c r="C1262" s="17"/>
      <c r="D1262" s="17"/>
      <c r="E1262" s="17"/>
      <c r="F1262" s="17"/>
      <c r="G1262" s="17"/>
      <c r="H1262" s="17"/>
      <c r="I1262" s="17"/>
      <c r="J1262" s="17"/>
      <c r="K1262" s="17"/>
      <c r="L1262" s="17"/>
      <c r="M1262" s="17"/>
      <c r="N1262" s="17"/>
      <c r="O1262" s="17"/>
      <c r="P1262" s="17"/>
      <c r="Q1262" s="17"/>
      <c r="R1262" s="17"/>
      <c r="S1262" s="17"/>
      <c r="T1262" s="17"/>
      <c r="U1262" s="17"/>
    </row>
    <row r="1263" spans="2:21" x14ac:dyDescent="0.5">
      <c r="B1263" t="s">
        <v>462</v>
      </c>
      <c r="C1263" s="17">
        <v>0.460007593250781</v>
      </c>
      <c r="D1263" s="17">
        <v>0.41447443490386099</v>
      </c>
      <c r="E1263" s="17">
        <v>0.50389061778516597</v>
      </c>
      <c r="F1263" s="17"/>
      <c r="G1263" s="17">
        <v>0.46189264184430301</v>
      </c>
      <c r="H1263" s="17">
        <v>0.54724053537848105</v>
      </c>
      <c r="I1263" s="17">
        <v>0.43678813716637199</v>
      </c>
      <c r="J1263" s="17">
        <v>0.431189762873676</v>
      </c>
      <c r="K1263" s="17">
        <v>0.40773877048646301</v>
      </c>
      <c r="L1263" s="17">
        <v>0.48508598800528602</v>
      </c>
      <c r="M1263" s="17"/>
      <c r="N1263" s="17">
        <v>0.43581839258599298</v>
      </c>
      <c r="O1263" s="17">
        <v>0.48184550668221998</v>
      </c>
      <c r="P1263" s="17">
        <v>0.48117302203601497</v>
      </c>
      <c r="Q1263" s="17">
        <v>0.403390334156912</v>
      </c>
      <c r="R1263" s="17">
        <v>0.56199742996657398</v>
      </c>
      <c r="S1263" s="17"/>
      <c r="T1263" s="17">
        <v>0.46179694469938898</v>
      </c>
      <c r="U1263" s="17">
        <v>0.45955690872133098</v>
      </c>
    </row>
    <row r="1264" spans="2:21" x14ac:dyDescent="0.5">
      <c r="B1264" t="s">
        <v>461</v>
      </c>
      <c r="C1264" s="17">
        <v>0.43807107457710998</v>
      </c>
      <c r="D1264" s="17">
        <v>0.51209436440924705</v>
      </c>
      <c r="E1264" s="17">
        <v>0.36863108989779497</v>
      </c>
      <c r="F1264" s="17"/>
      <c r="G1264" s="17">
        <v>0.421603393353016</v>
      </c>
      <c r="H1264" s="17">
        <v>0.53948004869257804</v>
      </c>
      <c r="I1264" s="17">
        <v>0.43796063398570201</v>
      </c>
      <c r="J1264" s="17">
        <v>0.43219457306734499</v>
      </c>
      <c r="K1264" s="17">
        <v>0.43763297296618697</v>
      </c>
      <c r="L1264" s="17">
        <v>0.40158709284662097</v>
      </c>
      <c r="M1264" s="17"/>
      <c r="N1264" s="17">
        <v>0.43077327658152398</v>
      </c>
      <c r="O1264" s="17">
        <v>0.45447742920646</v>
      </c>
      <c r="P1264" s="17">
        <v>0.46044182989708998</v>
      </c>
      <c r="Q1264" s="17">
        <v>0.40851188464605898</v>
      </c>
      <c r="R1264" s="17">
        <v>0.448538849727808</v>
      </c>
      <c r="S1264" s="17"/>
      <c r="T1264" s="17">
        <v>0.47741082882298502</v>
      </c>
      <c r="U1264" s="17">
        <v>0.42816255792166502</v>
      </c>
    </row>
    <row r="1265" spans="2:21" x14ac:dyDescent="0.5">
      <c r="B1265" t="s">
        <v>463</v>
      </c>
      <c r="C1265" s="17">
        <v>0.301553093628178</v>
      </c>
      <c r="D1265" s="17">
        <v>0.33471471685958898</v>
      </c>
      <c r="E1265" s="17">
        <v>0.26930255944956599</v>
      </c>
      <c r="F1265" s="17"/>
      <c r="G1265" s="17">
        <v>0.34143442286908399</v>
      </c>
      <c r="H1265" s="17">
        <v>0.32786469303337301</v>
      </c>
      <c r="I1265" s="17">
        <v>0.41068263538215899</v>
      </c>
      <c r="J1265" s="17">
        <v>0.30482930411180098</v>
      </c>
      <c r="K1265" s="17">
        <v>0.24198351042285701</v>
      </c>
      <c r="L1265" s="17">
        <v>0.25431186739581502</v>
      </c>
      <c r="M1265" s="17"/>
      <c r="N1265" s="17">
        <v>0.30925721233159398</v>
      </c>
      <c r="O1265" s="17">
        <v>0.30418938027972803</v>
      </c>
      <c r="P1265" s="17">
        <v>0.33157687540789499</v>
      </c>
      <c r="Q1265" s="17">
        <v>0.25875771644051998</v>
      </c>
      <c r="R1265" s="17">
        <v>0.31384703921322599</v>
      </c>
      <c r="S1265" s="17"/>
      <c r="T1265" s="17">
        <v>0.30600605324942198</v>
      </c>
      <c r="U1265" s="17">
        <v>0.30043152524477201</v>
      </c>
    </row>
    <row r="1266" spans="2:21" x14ac:dyDescent="0.5">
      <c r="B1266" t="s">
        <v>466</v>
      </c>
      <c r="C1266" s="17">
        <v>0.29404549864066998</v>
      </c>
      <c r="D1266" s="17">
        <v>0.32030871228659602</v>
      </c>
      <c r="E1266" s="17">
        <v>0.26793156628270598</v>
      </c>
      <c r="F1266" s="17"/>
      <c r="G1266" s="17">
        <v>0.27014487790428798</v>
      </c>
      <c r="H1266" s="17">
        <v>0.210350634594202</v>
      </c>
      <c r="I1266" s="17">
        <v>0.278263994617652</v>
      </c>
      <c r="J1266" s="17">
        <v>0.30889213469448301</v>
      </c>
      <c r="K1266" s="17">
        <v>0.31684275674432799</v>
      </c>
      <c r="L1266" s="17">
        <v>0.32294831715029498</v>
      </c>
      <c r="M1266" s="17"/>
      <c r="N1266" s="17">
        <v>0.29198500257444099</v>
      </c>
      <c r="O1266" s="17">
        <v>0.25509067255386503</v>
      </c>
      <c r="P1266" s="17">
        <v>0.31222366631012699</v>
      </c>
      <c r="Q1266" s="17">
        <v>0.322851081885772</v>
      </c>
      <c r="R1266" s="17">
        <v>0.27480361937641701</v>
      </c>
      <c r="S1266" s="17"/>
      <c r="T1266" s="17">
        <v>0.31646955838954799</v>
      </c>
      <c r="U1266" s="17">
        <v>0.28839754344207502</v>
      </c>
    </row>
    <row r="1267" spans="2:21" x14ac:dyDescent="0.5">
      <c r="B1267" t="s">
        <v>469</v>
      </c>
      <c r="C1267" s="17">
        <v>0.25218577496987399</v>
      </c>
      <c r="D1267" s="17">
        <v>0.29182081994905301</v>
      </c>
      <c r="E1267" s="17">
        <v>0.21539619285629599</v>
      </c>
      <c r="F1267" s="17"/>
      <c r="G1267" s="17">
        <v>0.39449955436614997</v>
      </c>
      <c r="H1267" s="17">
        <v>0.34418912759481401</v>
      </c>
      <c r="I1267" s="17">
        <v>0.28080855780055203</v>
      </c>
      <c r="J1267" s="17">
        <v>0.26716238899007899</v>
      </c>
      <c r="K1267" s="17">
        <v>0.18680744579561701</v>
      </c>
      <c r="L1267" s="17">
        <v>0.18381525528947501</v>
      </c>
      <c r="M1267" s="17"/>
      <c r="N1267" s="17">
        <v>0.27900511287826901</v>
      </c>
      <c r="O1267" s="17">
        <v>0.26175841885679202</v>
      </c>
      <c r="P1267" s="17">
        <v>0.26311006235599899</v>
      </c>
      <c r="Q1267" s="17">
        <v>0.199950777891683</v>
      </c>
      <c r="R1267" s="17">
        <v>0.25971592806879601</v>
      </c>
      <c r="S1267" s="17"/>
      <c r="T1267" s="17">
        <v>0.29213116079854801</v>
      </c>
      <c r="U1267" s="17">
        <v>0.24212471769133001</v>
      </c>
    </row>
    <row r="1268" spans="2:21" x14ac:dyDescent="0.5">
      <c r="B1268" t="s">
        <v>464</v>
      </c>
      <c r="C1268" s="17">
        <v>0.20772386100811699</v>
      </c>
      <c r="D1268" s="17">
        <v>0.232331857420738</v>
      </c>
      <c r="E1268" s="17">
        <v>0.182474914799171</v>
      </c>
      <c r="F1268" s="17"/>
      <c r="G1268" s="17">
        <v>0.308868902036811</v>
      </c>
      <c r="H1268" s="17">
        <v>0.29710629766365299</v>
      </c>
      <c r="I1268" s="17">
        <v>0.22157679340907499</v>
      </c>
      <c r="J1268" s="17">
        <v>0.16890809409987501</v>
      </c>
      <c r="K1268" s="17">
        <v>0.19699624216038999</v>
      </c>
      <c r="L1268" s="17">
        <v>0.16303770439426801</v>
      </c>
      <c r="M1268" s="17"/>
      <c r="N1268" s="17">
        <v>0.190942103909466</v>
      </c>
      <c r="O1268" s="17">
        <v>0.22557466735457199</v>
      </c>
      <c r="P1268" s="17">
        <v>0.19572102374924499</v>
      </c>
      <c r="Q1268" s="17">
        <v>0.236928206425465</v>
      </c>
      <c r="R1268" s="17">
        <v>0.17702273104109201</v>
      </c>
      <c r="S1268" s="17"/>
      <c r="T1268" s="17">
        <v>0.24694383481746299</v>
      </c>
      <c r="U1268" s="17">
        <v>0.197845513490052</v>
      </c>
    </row>
    <row r="1269" spans="2:21" x14ac:dyDescent="0.5">
      <c r="B1269" t="s">
        <v>465</v>
      </c>
      <c r="C1269" s="17">
        <v>0.176413375463951</v>
      </c>
      <c r="D1269" s="17">
        <v>0.23893333357889901</v>
      </c>
      <c r="E1269" s="17">
        <v>0.11563230536973799</v>
      </c>
      <c r="F1269" s="17"/>
      <c r="G1269" s="17">
        <v>0.31158095337667102</v>
      </c>
      <c r="H1269" s="17">
        <v>0.25817677120072702</v>
      </c>
      <c r="I1269" s="17">
        <v>0.223071672726562</v>
      </c>
      <c r="J1269" s="17">
        <v>0.19238334552646499</v>
      </c>
      <c r="K1269" s="17">
        <v>0.119792228021814</v>
      </c>
      <c r="L1269" s="17">
        <v>9.8904809780151995E-2</v>
      </c>
      <c r="M1269" s="17"/>
      <c r="N1269" s="17">
        <v>0.169542446286638</v>
      </c>
      <c r="O1269" s="17">
        <v>0.19769974523282699</v>
      </c>
      <c r="P1269" s="17">
        <v>0.19816501825292199</v>
      </c>
      <c r="Q1269" s="17">
        <v>0.15271158633433801</v>
      </c>
      <c r="R1269" s="17">
        <v>0.16577186491965701</v>
      </c>
      <c r="S1269" s="17"/>
      <c r="T1269" s="17">
        <v>0.24824813989080799</v>
      </c>
      <c r="U1269" s="17">
        <v>0.15832033005968099</v>
      </c>
    </row>
    <row r="1270" spans="2:21" x14ac:dyDescent="0.5">
      <c r="B1270" t="s">
        <v>472</v>
      </c>
      <c r="C1270" s="17">
        <v>0.164715074999192</v>
      </c>
      <c r="D1270" s="17">
        <v>0.19812506356510601</v>
      </c>
      <c r="E1270" s="17">
        <v>0.134907491025334</v>
      </c>
      <c r="F1270" s="17"/>
      <c r="G1270" s="17">
        <v>0.32073063549824998</v>
      </c>
      <c r="H1270" s="17">
        <v>0.18548432479292201</v>
      </c>
      <c r="I1270" s="17">
        <v>0.21403773252427399</v>
      </c>
      <c r="J1270" s="17">
        <v>0.16065971670646401</v>
      </c>
      <c r="K1270" s="17">
        <v>0.172652049853664</v>
      </c>
      <c r="L1270" s="17">
        <v>8.0136703526684797E-2</v>
      </c>
      <c r="M1270" s="17"/>
      <c r="N1270" s="17">
        <v>0.13937063427517199</v>
      </c>
      <c r="O1270" s="17">
        <v>0.17626054481025399</v>
      </c>
      <c r="P1270" s="17">
        <v>0.17364077158608299</v>
      </c>
      <c r="Q1270" s="17">
        <v>0.15004241951126299</v>
      </c>
      <c r="R1270" s="17">
        <v>0.22137272669386601</v>
      </c>
      <c r="S1270" s="17"/>
      <c r="T1270" s="17">
        <v>0.25305103445311999</v>
      </c>
      <c r="U1270" s="17">
        <v>0.14246586825393801</v>
      </c>
    </row>
    <row r="1271" spans="2:21" x14ac:dyDescent="0.5">
      <c r="B1271" t="s">
        <v>470</v>
      </c>
      <c r="C1271" s="17">
        <v>0.104267537543293</v>
      </c>
      <c r="D1271" s="17">
        <v>0.14777603434501099</v>
      </c>
      <c r="E1271" s="17">
        <v>6.4587517591533097E-2</v>
      </c>
      <c r="F1271" s="17"/>
      <c r="G1271" s="17">
        <v>0.21619243175414299</v>
      </c>
      <c r="H1271" s="17">
        <v>0.14019488535451899</v>
      </c>
      <c r="I1271" s="17">
        <v>0.14892988982889299</v>
      </c>
      <c r="J1271" s="17">
        <v>9.9341559863168394E-2</v>
      </c>
      <c r="K1271" s="17">
        <v>7.7660161176362305E-2</v>
      </c>
      <c r="L1271" s="17">
        <v>5.07929162513669E-2</v>
      </c>
      <c r="M1271" s="17"/>
      <c r="N1271" s="17">
        <v>8.5236030958720399E-2</v>
      </c>
      <c r="O1271" s="17">
        <v>0.116896178097042</v>
      </c>
      <c r="P1271" s="17">
        <v>0.115848206925936</v>
      </c>
      <c r="Q1271" s="17">
        <v>0.10281779024981599</v>
      </c>
      <c r="R1271" s="17">
        <v>0.110514262773577</v>
      </c>
      <c r="S1271" s="17"/>
      <c r="T1271" s="17">
        <v>0.131221150351607</v>
      </c>
      <c r="U1271" s="17">
        <v>9.7478722347184493E-2</v>
      </c>
    </row>
    <row r="1272" spans="2:21" x14ac:dyDescent="0.5">
      <c r="B1272" t="s">
        <v>467</v>
      </c>
      <c r="C1272" s="17">
        <v>9.2937575209160794E-2</v>
      </c>
      <c r="D1272" s="17">
        <v>0.12787370877099</v>
      </c>
      <c r="E1272" s="17">
        <v>5.7177159936897197E-2</v>
      </c>
      <c r="F1272" s="17"/>
      <c r="G1272" s="17">
        <v>0.165459749804407</v>
      </c>
      <c r="H1272" s="17">
        <v>0.10038090992840799</v>
      </c>
      <c r="I1272" s="17">
        <v>0.112368642815492</v>
      </c>
      <c r="J1272" s="17">
        <v>9.6674277166844194E-2</v>
      </c>
      <c r="K1272" s="17">
        <v>8.7112753350706701E-2</v>
      </c>
      <c r="L1272" s="17">
        <v>5.8649641843043797E-2</v>
      </c>
      <c r="M1272" s="17"/>
      <c r="N1272" s="17">
        <v>7.4641413905214907E-2</v>
      </c>
      <c r="O1272" s="17">
        <v>0.116822341689239</v>
      </c>
      <c r="P1272" s="17">
        <v>0.115057049977522</v>
      </c>
      <c r="Q1272" s="17">
        <v>8.1833256892230005E-2</v>
      </c>
      <c r="R1272" s="17">
        <v>7.8428096241122597E-2</v>
      </c>
      <c r="S1272" s="17"/>
      <c r="T1272" s="17">
        <v>0.13763330745565699</v>
      </c>
      <c r="U1272" s="17">
        <v>8.1680046638347506E-2</v>
      </c>
    </row>
    <row r="1273" spans="2:21" x14ac:dyDescent="0.5">
      <c r="B1273" t="s">
        <v>474</v>
      </c>
      <c r="C1273" s="17">
        <v>8.8865587214258898E-2</v>
      </c>
      <c r="D1273" s="17">
        <v>0.11171152064275</v>
      </c>
      <c r="E1273" s="17">
        <v>6.8296972524325497E-2</v>
      </c>
      <c r="F1273" s="17"/>
      <c r="G1273" s="17">
        <v>0.21192428210747399</v>
      </c>
      <c r="H1273" s="17">
        <v>8.3163001592800601E-2</v>
      </c>
      <c r="I1273" s="17">
        <v>0.10739843931731</v>
      </c>
      <c r="J1273" s="17">
        <v>8.7908190170221501E-2</v>
      </c>
      <c r="K1273" s="17">
        <v>7.3225368929520196E-2</v>
      </c>
      <c r="L1273" s="17">
        <v>5.53076400125126E-2</v>
      </c>
      <c r="M1273" s="17"/>
      <c r="N1273" s="17">
        <v>9.3583614096291595E-2</v>
      </c>
      <c r="O1273" s="17">
        <v>9.7035037736365307E-2</v>
      </c>
      <c r="P1273" s="17">
        <v>0.121711722443547</v>
      </c>
      <c r="Q1273" s="17">
        <v>4.6954430611685999E-2</v>
      </c>
      <c r="R1273" s="17">
        <v>9.1572910581681294E-2</v>
      </c>
      <c r="S1273" s="17"/>
      <c r="T1273" s="17">
        <v>0.13338319688921099</v>
      </c>
      <c r="U1273" s="17">
        <v>7.7652922433285906E-2</v>
      </c>
    </row>
    <row r="1274" spans="2:21" x14ac:dyDescent="0.5">
      <c r="B1274" t="s">
        <v>44</v>
      </c>
      <c r="C1274" s="17">
        <v>0.218456834111632</v>
      </c>
      <c r="D1274" s="17">
        <v>0.17085667101732399</v>
      </c>
      <c r="E1274" s="17">
        <v>0.262487395592717</v>
      </c>
      <c r="F1274" s="17"/>
      <c r="G1274" s="17">
        <v>0.11973380603362101</v>
      </c>
      <c r="H1274" s="17">
        <v>0.130182156713887</v>
      </c>
      <c r="I1274" s="17">
        <v>0.15059599319518099</v>
      </c>
      <c r="J1274" s="17">
        <v>0.19337385753596401</v>
      </c>
      <c r="K1274" s="17">
        <v>0.31821023738653198</v>
      </c>
      <c r="L1274" s="17">
        <v>0.27855690971176</v>
      </c>
      <c r="M1274" s="17"/>
      <c r="N1274" s="17">
        <v>0.23116221733137199</v>
      </c>
      <c r="O1274" s="17">
        <v>0.16780711629304201</v>
      </c>
      <c r="P1274" s="17">
        <v>0.21647650223686801</v>
      </c>
      <c r="Q1274" s="17">
        <v>0.24463064911079799</v>
      </c>
      <c r="R1274" s="17">
        <v>0.22611582619960799</v>
      </c>
      <c r="S1274" s="17"/>
      <c r="T1274" s="17">
        <v>0.16197829751377499</v>
      </c>
      <c r="U1274" s="17">
        <v>0.232682101434285</v>
      </c>
    </row>
    <row r="1275" spans="2:21" x14ac:dyDescent="0.5">
      <c r="C1275" s="17"/>
      <c r="D1275" s="17"/>
      <c r="E1275" s="17"/>
      <c r="F1275" s="17"/>
      <c r="G1275" s="17"/>
      <c r="H1275" s="17"/>
      <c r="I1275" s="17"/>
      <c r="J1275" s="17"/>
      <c r="K1275" s="17"/>
      <c r="L1275" s="17"/>
      <c r="M1275" s="17"/>
      <c r="N1275" s="17"/>
      <c r="O1275" s="17"/>
      <c r="P1275" s="17"/>
      <c r="Q1275" s="17"/>
      <c r="R1275" s="17"/>
      <c r="S1275" s="17"/>
      <c r="T1275" s="17"/>
      <c r="U1275" s="17"/>
    </row>
    <row r="1276" spans="2:21" x14ac:dyDescent="0.5">
      <c r="B1276" s="6" t="s">
        <v>489</v>
      </c>
      <c r="C1276" s="17"/>
      <c r="D1276" s="17"/>
      <c r="E1276" s="17"/>
      <c r="F1276" s="17"/>
      <c r="G1276" s="17"/>
      <c r="H1276" s="17"/>
      <c r="I1276" s="17"/>
      <c r="J1276" s="17"/>
      <c r="K1276" s="17"/>
      <c r="L1276" s="17"/>
      <c r="M1276" s="17"/>
      <c r="N1276" s="17"/>
      <c r="O1276" s="17"/>
      <c r="P1276" s="17"/>
      <c r="Q1276" s="17"/>
      <c r="R1276" s="17"/>
      <c r="S1276" s="17"/>
      <c r="T1276" s="17"/>
      <c r="U1276" s="17"/>
    </row>
    <row r="1277" spans="2:21" x14ac:dyDescent="0.5">
      <c r="B1277" s="24" t="s">
        <v>46</v>
      </c>
      <c r="C1277" s="17"/>
      <c r="D1277" s="17"/>
      <c r="E1277" s="17"/>
      <c r="F1277" s="17"/>
      <c r="G1277" s="17"/>
      <c r="H1277" s="17"/>
      <c r="I1277" s="17"/>
      <c r="J1277" s="17"/>
      <c r="K1277" s="17"/>
      <c r="L1277" s="17"/>
      <c r="M1277" s="17"/>
      <c r="N1277" s="17"/>
      <c r="O1277" s="17"/>
      <c r="P1277" s="17"/>
      <c r="Q1277" s="17"/>
      <c r="R1277" s="17"/>
      <c r="S1277" s="17"/>
      <c r="T1277" s="17"/>
      <c r="U1277" s="17"/>
    </row>
    <row r="1278" spans="2:21" x14ac:dyDescent="0.5">
      <c r="B1278" t="s">
        <v>481</v>
      </c>
      <c r="C1278" s="17">
        <v>0.36035729417774398</v>
      </c>
      <c r="D1278" s="17">
        <v>0.39305716722058698</v>
      </c>
      <c r="E1278" s="17">
        <v>0.32877137039631399</v>
      </c>
      <c r="F1278" s="17"/>
      <c r="G1278" s="17">
        <v>0.28030978619701202</v>
      </c>
      <c r="H1278" s="17">
        <v>0.35805257244963401</v>
      </c>
      <c r="I1278" s="17">
        <v>0.384213661079085</v>
      </c>
      <c r="J1278" s="17">
        <v>0.36322936927052901</v>
      </c>
      <c r="K1278" s="17">
        <v>0.38000519636605501</v>
      </c>
      <c r="L1278" s="17">
        <v>0.35809176431705098</v>
      </c>
      <c r="M1278" s="17"/>
      <c r="N1278" s="17">
        <v>0.36451675228597202</v>
      </c>
      <c r="O1278" s="17">
        <v>0.35519867094764401</v>
      </c>
      <c r="P1278" s="17">
        <v>0.32400538151386699</v>
      </c>
      <c r="Q1278" s="17">
        <v>0.38140372036521297</v>
      </c>
      <c r="R1278" s="17">
        <v>0.38099422541976802</v>
      </c>
      <c r="S1278" s="17"/>
      <c r="T1278" s="17">
        <v>0.389682387333738</v>
      </c>
      <c r="U1278" s="17">
        <v>0.352971173457656</v>
      </c>
    </row>
    <row r="1279" spans="2:21" x14ac:dyDescent="0.5">
      <c r="B1279" t="s">
        <v>482</v>
      </c>
      <c r="C1279" s="17">
        <v>0.43134743018188698</v>
      </c>
      <c r="D1279" s="17">
        <v>0.42569121281339101</v>
      </c>
      <c r="E1279" s="17">
        <v>0.43613181090126502</v>
      </c>
      <c r="F1279" s="17"/>
      <c r="G1279" s="17">
        <v>0.36692191686165698</v>
      </c>
      <c r="H1279" s="17">
        <v>0.40006976585203202</v>
      </c>
      <c r="I1279" s="17">
        <v>0.36627562430648802</v>
      </c>
      <c r="J1279" s="17">
        <v>0.43848738853315899</v>
      </c>
      <c r="K1279" s="17">
        <v>0.43849859824925302</v>
      </c>
      <c r="L1279" s="17">
        <v>0.49028181333358001</v>
      </c>
      <c r="M1279" s="17"/>
      <c r="N1279" s="17">
        <v>0.45343236536989101</v>
      </c>
      <c r="O1279" s="17">
        <v>0.41794393802296398</v>
      </c>
      <c r="P1279" s="17">
        <v>0.39503115210712098</v>
      </c>
      <c r="Q1279" s="17">
        <v>0.45125481349732099</v>
      </c>
      <c r="R1279" s="17">
        <v>0.42490760746817002</v>
      </c>
      <c r="S1279" s="17"/>
      <c r="T1279" s="17">
        <v>0.41789780933215498</v>
      </c>
      <c r="U1279" s="17">
        <v>0.43473499054553499</v>
      </c>
    </row>
    <row r="1280" spans="2:21" x14ac:dyDescent="0.5">
      <c r="B1280" t="s">
        <v>483</v>
      </c>
      <c r="C1280" s="17">
        <v>0.149246462189667</v>
      </c>
      <c r="D1280" s="17">
        <v>0.14068076813289401</v>
      </c>
      <c r="E1280" s="17">
        <v>0.15838722971441399</v>
      </c>
      <c r="F1280" s="17"/>
      <c r="G1280" s="17">
        <v>0.23736751909072501</v>
      </c>
      <c r="H1280" s="17">
        <v>0.17544149049806601</v>
      </c>
      <c r="I1280" s="17">
        <v>0.173189908166342</v>
      </c>
      <c r="J1280" s="17">
        <v>0.143774711981627</v>
      </c>
      <c r="K1280" s="17">
        <v>0.13871985811257001</v>
      </c>
      <c r="L1280" s="17">
        <v>0.108659391684419</v>
      </c>
      <c r="M1280" s="17"/>
      <c r="N1280" s="17">
        <v>0.13022706976045301</v>
      </c>
      <c r="O1280" s="17">
        <v>0.15580800990295801</v>
      </c>
      <c r="P1280" s="17">
        <v>0.21380379607344299</v>
      </c>
      <c r="Q1280" s="17">
        <v>0.117485361741775</v>
      </c>
      <c r="R1280" s="17">
        <v>0.13405371054637</v>
      </c>
      <c r="S1280" s="17"/>
      <c r="T1280" s="17">
        <v>0.13732769808487399</v>
      </c>
      <c r="U1280" s="17">
        <v>0.152248445168679</v>
      </c>
    </row>
    <row r="1281" spans="2:21" x14ac:dyDescent="0.5">
      <c r="B1281" t="s">
        <v>484</v>
      </c>
      <c r="C1281" s="17">
        <v>1.7118163507942399E-2</v>
      </c>
      <c r="D1281" s="17">
        <v>1.90464587803926E-2</v>
      </c>
      <c r="E1281" s="17">
        <v>1.5457358980079199E-2</v>
      </c>
      <c r="F1281" s="17"/>
      <c r="G1281" s="17">
        <v>4.3542503074845099E-2</v>
      </c>
      <c r="H1281" s="17">
        <v>1.3487626208883E-2</v>
      </c>
      <c r="I1281" s="17">
        <v>3.1521951921128E-2</v>
      </c>
      <c r="J1281" s="17">
        <v>5.11072820036872E-3</v>
      </c>
      <c r="K1281" s="17">
        <v>1.3694615082142E-2</v>
      </c>
      <c r="L1281" s="17">
        <v>1.34700047604604E-2</v>
      </c>
      <c r="M1281" s="17"/>
      <c r="N1281" s="17">
        <v>1.48095426447235E-2</v>
      </c>
      <c r="O1281" s="17">
        <v>2.4119387214822201E-2</v>
      </c>
      <c r="P1281" s="17">
        <v>9.0662268800466694E-3</v>
      </c>
      <c r="Q1281" s="17">
        <v>2.0657997296392699E-2</v>
      </c>
      <c r="R1281" s="17">
        <v>1.7419950512867901E-2</v>
      </c>
      <c r="S1281" s="17"/>
      <c r="T1281" s="17">
        <v>1.4670630737005599E-2</v>
      </c>
      <c r="U1281" s="17">
        <v>1.7734624380422798E-2</v>
      </c>
    </row>
    <row r="1282" spans="2:21" x14ac:dyDescent="0.5">
      <c r="B1282" t="s">
        <v>485</v>
      </c>
      <c r="C1282" s="17">
        <v>1.20687285806629E-2</v>
      </c>
      <c r="D1282" s="17">
        <v>1.06991973354941E-2</v>
      </c>
      <c r="E1282" s="17">
        <v>1.34378984301634E-2</v>
      </c>
      <c r="F1282" s="17"/>
      <c r="G1282" s="17">
        <v>3.4050275796006398E-2</v>
      </c>
      <c r="H1282" s="17">
        <v>1.1688342520767E-2</v>
      </c>
      <c r="I1282" s="17">
        <v>1.4464229666066E-2</v>
      </c>
      <c r="J1282" s="17">
        <v>1.8221378138157399E-2</v>
      </c>
      <c r="K1282" s="17">
        <v>0</v>
      </c>
      <c r="L1282" s="17">
        <v>7.7999975334134102E-3</v>
      </c>
      <c r="M1282" s="17"/>
      <c r="N1282" s="17">
        <v>2.1756410209895799E-2</v>
      </c>
      <c r="O1282" s="17">
        <v>1.9279718398324999E-2</v>
      </c>
      <c r="P1282" s="17">
        <v>3.9227162911889997E-3</v>
      </c>
      <c r="Q1282" s="17">
        <v>3.1452769518717102E-3</v>
      </c>
      <c r="R1282" s="17">
        <v>9.0048981665342108E-3</v>
      </c>
      <c r="S1282" s="17"/>
      <c r="T1282" s="17">
        <v>3.1829454837526097E-2</v>
      </c>
      <c r="U1282" s="17">
        <v>7.0915880521262801E-3</v>
      </c>
    </row>
    <row r="1283" spans="2:21" x14ac:dyDescent="0.5">
      <c r="B1283" t="s">
        <v>76</v>
      </c>
      <c r="C1283" s="17">
        <v>2.98619213620968E-2</v>
      </c>
      <c r="D1283" s="17">
        <v>1.0825195717240801E-2</v>
      </c>
      <c r="E1283" s="17">
        <v>4.7814331577764199E-2</v>
      </c>
      <c r="F1283" s="17"/>
      <c r="G1283" s="17">
        <v>3.7807998979754599E-2</v>
      </c>
      <c r="H1283" s="17">
        <v>4.1260202470618901E-2</v>
      </c>
      <c r="I1283" s="17">
        <v>3.0334624860890998E-2</v>
      </c>
      <c r="J1283" s="17">
        <v>3.1176423876158099E-2</v>
      </c>
      <c r="K1283" s="17">
        <v>2.9081732189981099E-2</v>
      </c>
      <c r="L1283" s="17">
        <v>2.1697028371076E-2</v>
      </c>
      <c r="M1283" s="17"/>
      <c r="N1283" s="17">
        <v>1.5257859729065E-2</v>
      </c>
      <c r="O1283" s="17">
        <v>2.7650275513286401E-2</v>
      </c>
      <c r="P1283" s="17">
        <v>5.41707271343339E-2</v>
      </c>
      <c r="Q1283" s="17">
        <v>2.60528301474269E-2</v>
      </c>
      <c r="R1283" s="17">
        <v>3.36196078862901E-2</v>
      </c>
      <c r="S1283" s="17"/>
      <c r="T1283" s="17">
        <v>8.5920196747018805E-3</v>
      </c>
      <c r="U1283" s="17">
        <v>3.5219178395580301E-2</v>
      </c>
    </row>
    <row r="1284" spans="2:21" x14ac:dyDescent="0.5">
      <c r="B1284" t="s">
        <v>486</v>
      </c>
      <c r="C1284" s="17">
        <v>0.79170472435963102</v>
      </c>
      <c r="D1284" s="17">
        <v>0.81874838003397798</v>
      </c>
      <c r="E1284" s="17">
        <v>0.76490318129757895</v>
      </c>
      <c r="F1284" s="17"/>
      <c r="G1284" s="17">
        <v>0.64723170305866895</v>
      </c>
      <c r="H1284" s="17">
        <v>0.75812233830166498</v>
      </c>
      <c r="I1284" s="17">
        <v>0.75048928538557302</v>
      </c>
      <c r="J1284" s="17">
        <v>0.80171675780368801</v>
      </c>
      <c r="K1284" s="17">
        <v>0.81850379461530698</v>
      </c>
      <c r="L1284" s="17">
        <v>0.84837357765063104</v>
      </c>
      <c r="M1284" s="17"/>
      <c r="N1284" s="17">
        <v>0.81794911765586298</v>
      </c>
      <c r="O1284" s="17">
        <v>0.77314260897060805</v>
      </c>
      <c r="P1284" s="17">
        <v>0.71903653362098696</v>
      </c>
      <c r="Q1284" s="17">
        <v>0.83265853386253397</v>
      </c>
      <c r="R1284" s="17">
        <v>0.80590183288793804</v>
      </c>
      <c r="S1284" s="17"/>
      <c r="T1284" s="17">
        <v>0.80758019666589298</v>
      </c>
      <c r="U1284" s="17">
        <v>0.78770616400319104</v>
      </c>
    </row>
    <row r="1285" spans="2:21" x14ac:dyDescent="0.5">
      <c r="B1285" t="s">
        <v>487</v>
      </c>
      <c r="C1285" s="17">
        <v>2.9186892088605299E-2</v>
      </c>
      <c r="D1285" s="17">
        <v>2.9745656115886698E-2</v>
      </c>
      <c r="E1285" s="17">
        <v>2.8895257410242601E-2</v>
      </c>
      <c r="F1285" s="17"/>
      <c r="G1285" s="17">
        <v>7.75927788708516E-2</v>
      </c>
      <c r="H1285" s="17">
        <v>2.517596872965E-2</v>
      </c>
      <c r="I1285" s="17">
        <v>4.5986181587194003E-2</v>
      </c>
      <c r="J1285" s="17">
        <v>2.3332106338526101E-2</v>
      </c>
      <c r="K1285" s="17">
        <v>1.3694615082142E-2</v>
      </c>
      <c r="L1285" s="17">
        <v>2.12700022938738E-2</v>
      </c>
      <c r="M1285" s="17"/>
      <c r="N1285" s="17">
        <v>3.6565952854619298E-2</v>
      </c>
      <c r="O1285" s="17">
        <v>4.3399105613147297E-2</v>
      </c>
      <c r="P1285" s="17">
        <v>1.29889431712357E-2</v>
      </c>
      <c r="Q1285" s="17">
        <v>2.3803274248264401E-2</v>
      </c>
      <c r="R1285" s="17">
        <v>2.6424848679402101E-2</v>
      </c>
      <c r="S1285" s="17"/>
      <c r="T1285" s="17">
        <v>4.6500085574531697E-2</v>
      </c>
      <c r="U1285" s="17">
        <v>2.4826212432549101E-2</v>
      </c>
    </row>
    <row r="1286" spans="2:21" x14ac:dyDescent="0.5">
      <c r="B1286" t="s">
        <v>88</v>
      </c>
      <c r="C1286" s="17">
        <v>0.76251783227102599</v>
      </c>
      <c r="D1286" s="17">
        <v>0.78900272391809201</v>
      </c>
      <c r="E1286" s="17">
        <v>0.73600792388733605</v>
      </c>
      <c r="F1286" s="17"/>
      <c r="G1286" s="17">
        <v>0.56963892418781703</v>
      </c>
      <c r="H1286" s="17">
        <v>0.73294636957201498</v>
      </c>
      <c r="I1286" s="17">
        <v>0.70450310379837899</v>
      </c>
      <c r="J1286" s="17">
        <v>0.778384651465162</v>
      </c>
      <c r="K1286" s="17">
        <v>0.804809179533165</v>
      </c>
      <c r="L1286" s="17">
        <v>0.82710357535675805</v>
      </c>
      <c r="M1286" s="17"/>
      <c r="N1286" s="17">
        <v>0.78138316480124304</v>
      </c>
      <c r="O1286" s="17">
        <v>0.72974350335746097</v>
      </c>
      <c r="P1286" s="17">
        <v>0.70604759044975196</v>
      </c>
      <c r="Q1286" s="17">
        <v>0.80885525961426996</v>
      </c>
      <c r="R1286" s="17">
        <v>0.77947698420853595</v>
      </c>
      <c r="S1286" s="17"/>
      <c r="T1286" s="17">
        <v>0.76108011109136098</v>
      </c>
      <c r="U1286" s="17">
        <v>0.76287995157064203</v>
      </c>
    </row>
    <row r="1287" spans="2:21" x14ac:dyDescent="0.5">
      <c r="C1287" s="17"/>
      <c r="D1287" s="17"/>
      <c r="E1287" s="17"/>
      <c r="F1287" s="17"/>
      <c r="G1287" s="17"/>
      <c r="H1287" s="17"/>
      <c r="I1287" s="17"/>
      <c r="J1287" s="17"/>
      <c r="K1287" s="17"/>
      <c r="L1287" s="17"/>
      <c r="M1287" s="17"/>
      <c r="N1287" s="17"/>
      <c r="O1287" s="17"/>
      <c r="P1287" s="17"/>
      <c r="Q1287" s="17"/>
      <c r="R1287" s="17"/>
      <c r="S1287" s="17"/>
      <c r="T1287" s="17"/>
      <c r="U1287" s="17"/>
    </row>
    <row r="1288" spans="2:21" x14ac:dyDescent="0.5">
      <c r="B1288" s="6" t="s">
        <v>490</v>
      </c>
      <c r="C1288" s="17"/>
      <c r="D1288" s="17"/>
      <c r="E1288" s="17"/>
      <c r="F1288" s="17"/>
      <c r="G1288" s="17"/>
      <c r="H1288" s="17"/>
      <c r="I1288" s="17"/>
      <c r="J1288" s="17"/>
      <c r="K1288" s="17"/>
      <c r="L1288" s="17"/>
      <c r="M1288" s="17"/>
      <c r="N1288" s="17"/>
      <c r="O1288" s="17"/>
      <c r="P1288" s="17"/>
      <c r="Q1288" s="17"/>
      <c r="R1288" s="17"/>
      <c r="S1288" s="17"/>
      <c r="T1288" s="17"/>
      <c r="U1288" s="17"/>
    </row>
    <row r="1289" spans="2:21" x14ac:dyDescent="0.5">
      <c r="B1289" s="24" t="s">
        <v>46</v>
      </c>
      <c r="C1289" s="17"/>
      <c r="D1289" s="17"/>
      <c r="E1289" s="17"/>
      <c r="F1289" s="17"/>
      <c r="G1289" s="17"/>
      <c r="H1289" s="17"/>
      <c r="I1289" s="17"/>
      <c r="J1289" s="17"/>
      <c r="K1289" s="17"/>
      <c r="L1289" s="17"/>
      <c r="M1289" s="17"/>
      <c r="N1289" s="17"/>
      <c r="O1289" s="17"/>
      <c r="P1289" s="17"/>
      <c r="Q1289" s="17"/>
      <c r="R1289" s="17"/>
      <c r="S1289" s="17"/>
      <c r="T1289" s="17"/>
      <c r="U1289" s="17"/>
    </row>
    <row r="1290" spans="2:21" x14ac:dyDescent="0.5">
      <c r="B1290" t="s">
        <v>481</v>
      </c>
      <c r="C1290" s="17">
        <v>0.14432824451342099</v>
      </c>
      <c r="D1290" s="17">
        <v>0.14816069893480899</v>
      </c>
      <c r="E1290" s="17">
        <v>0.14001820961553699</v>
      </c>
      <c r="F1290" s="17"/>
      <c r="G1290" s="17">
        <v>0.14449023343985301</v>
      </c>
      <c r="H1290" s="17">
        <v>0.19035801860485599</v>
      </c>
      <c r="I1290" s="17">
        <v>0.14020620307237</v>
      </c>
      <c r="J1290" s="17">
        <v>0.132168395560888</v>
      </c>
      <c r="K1290" s="17">
        <v>0.15317106610584499</v>
      </c>
      <c r="L1290" s="17">
        <v>0.12846900297962599</v>
      </c>
      <c r="M1290" s="17"/>
      <c r="N1290" s="17">
        <v>0.15024494005606101</v>
      </c>
      <c r="O1290" s="17">
        <v>0.13968088587272401</v>
      </c>
      <c r="P1290" s="17">
        <v>0.106312513373284</v>
      </c>
      <c r="Q1290" s="17">
        <v>0.17514822478263201</v>
      </c>
      <c r="R1290" s="17">
        <v>0.142013217329645</v>
      </c>
      <c r="S1290" s="17"/>
      <c r="T1290" s="17">
        <v>0.14602821909135999</v>
      </c>
      <c r="U1290" s="17">
        <v>0.14390007136536101</v>
      </c>
    </row>
    <row r="1291" spans="2:21" x14ac:dyDescent="0.5">
      <c r="B1291" t="s">
        <v>482</v>
      </c>
      <c r="C1291" s="17">
        <v>0.35313702476485298</v>
      </c>
      <c r="D1291" s="17">
        <v>0.377535833525036</v>
      </c>
      <c r="E1291" s="17">
        <v>0.32910972512609599</v>
      </c>
      <c r="F1291" s="17"/>
      <c r="G1291" s="17">
        <v>0.37848220984497399</v>
      </c>
      <c r="H1291" s="17">
        <v>0.33458297878206</v>
      </c>
      <c r="I1291" s="17">
        <v>0.44350656323193099</v>
      </c>
      <c r="J1291" s="17">
        <v>0.334379088978009</v>
      </c>
      <c r="K1291" s="17">
        <v>0.33366425020263302</v>
      </c>
      <c r="L1291" s="17">
        <v>0.33035687281091197</v>
      </c>
      <c r="M1291" s="17"/>
      <c r="N1291" s="17">
        <v>0.340257047309245</v>
      </c>
      <c r="O1291" s="17">
        <v>0.41081292399324298</v>
      </c>
      <c r="P1291" s="17">
        <v>0.35541734857207302</v>
      </c>
      <c r="Q1291" s="17">
        <v>0.32942980052439802</v>
      </c>
      <c r="R1291" s="17">
        <v>0.32751722562367602</v>
      </c>
      <c r="S1291" s="17"/>
      <c r="T1291" s="17">
        <v>0.345156320690574</v>
      </c>
      <c r="U1291" s="17">
        <v>0.35514712728730202</v>
      </c>
    </row>
    <row r="1292" spans="2:21" x14ac:dyDescent="0.5">
      <c r="B1292" t="s">
        <v>483</v>
      </c>
      <c r="C1292" s="17">
        <v>0.33365175918840301</v>
      </c>
      <c r="D1292" s="17">
        <v>0.33120343637007499</v>
      </c>
      <c r="E1292" s="17">
        <v>0.33666945356072903</v>
      </c>
      <c r="F1292" s="17"/>
      <c r="G1292" s="17">
        <v>0.33109964605680697</v>
      </c>
      <c r="H1292" s="17">
        <v>0.32167270753730298</v>
      </c>
      <c r="I1292" s="17">
        <v>0.300111459489036</v>
      </c>
      <c r="J1292" s="17">
        <v>0.38515590386461301</v>
      </c>
      <c r="K1292" s="17">
        <v>0.34558380694484198</v>
      </c>
      <c r="L1292" s="17">
        <v>0.31527117390200299</v>
      </c>
      <c r="M1292" s="17"/>
      <c r="N1292" s="17">
        <v>0.34072322874029998</v>
      </c>
      <c r="O1292" s="17">
        <v>0.33167233156927001</v>
      </c>
      <c r="P1292" s="17">
        <v>0.35306211670446003</v>
      </c>
      <c r="Q1292" s="17">
        <v>0.28620355418606402</v>
      </c>
      <c r="R1292" s="17">
        <v>0.38501474555766801</v>
      </c>
      <c r="S1292" s="17"/>
      <c r="T1292" s="17">
        <v>0.34883324307611202</v>
      </c>
      <c r="U1292" s="17">
        <v>0.32982799391992801</v>
      </c>
    </row>
    <row r="1293" spans="2:21" x14ac:dyDescent="0.5">
      <c r="B1293" t="s">
        <v>484</v>
      </c>
      <c r="C1293" s="17">
        <v>6.9661999917798395E-2</v>
      </c>
      <c r="D1293" s="17">
        <v>8.7112950040891604E-2</v>
      </c>
      <c r="E1293" s="17">
        <v>5.39645331881103E-2</v>
      </c>
      <c r="F1293" s="17"/>
      <c r="G1293" s="17">
        <v>0.12216392881039501</v>
      </c>
      <c r="H1293" s="17">
        <v>8.6975138306983599E-2</v>
      </c>
      <c r="I1293" s="17">
        <v>4.9766844735872402E-2</v>
      </c>
      <c r="J1293" s="17">
        <v>5.6613374102618498E-2</v>
      </c>
      <c r="K1293" s="17">
        <v>7.1998913815027696E-2</v>
      </c>
      <c r="L1293" s="17">
        <v>6.4346645637855707E-2</v>
      </c>
      <c r="M1293" s="17"/>
      <c r="N1293" s="17">
        <v>6.5371245848131601E-2</v>
      </c>
      <c r="O1293" s="17">
        <v>4.6186424224369103E-2</v>
      </c>
      <c r="P1293" s="17">
        <v>6.3468752875354098E-2</v>
      </c>
      <c r="Q1293" s="17">
        <v>9.8136095287017194E-2</v>
      </c>
      <c r="R1293" s="17">
        <v>7.3279682152226203E-2</v>
      </c>
      <c r="S1293" s="17"/>
      <c r="T1293" s="17">
        <v>8.0084480121743198E-2</v>
      </c>
      <c r="U1293" s="17">
        <v>6.7036886449971897E-2</v>
      </c>
    </row>
    <row r="1294" spans="2:21" x14ac:dyDescent="0.5">
      <c r="B1294" t="s">
        <v>485</v>
      </c>
      <c r="C1294" s="17">
        <v>1.1675868424333199E-2</v>
      </c>
      <c r="D1294" s="17">
        <v>1.6244132416911899E-2</v>
      </c>
      <c r="E1294" s="17">
        <v>7.5152818508667403E-3</v>
      </c>
      <c r="F1294" s="17"/>
      <c r="G1294" s="17">
        <v>0</v>
      </c>
      <c r="H1294" s="17">
        <v>1.9949128252207401E-2</v>
      </c>
      <c r="I1294" s="17">
        <v>9.8288260125404502E-3</v>
      </c>
      <c r="J1294" s="17">
        <v>2.12675654725538E-2</v>
      </c>
      <c r="K1294" s="17">
        <v>6.5092107592424099E-3</v>
      </c>
      <c r="L1294" s="17">
        <v>9.1284958010445592E-3</v>
      </c>
      <c r="M1294" s="17"/>
      <c r="N1294" s="17">
        <v>2.7643473622552301E-3</v>
      </c>
      <c r="O1294" s="17">
        <v>8.8689726216031502E-3</v>
      </c>
      <c r="P1294" s="17">
        <v>1.8787985357375199E-2</v>
      </c>
      <c r="Q1294" s="17">
        <v>1.9412013884924102E-2</v>
      </c>
      <c r="R1294" s="17">
        <v>9.3229885957212301E-3</v>
      </c>
      <c r="S1294" s="17"/>
      <c r="T1294" s="17">
        <v>1.65933652212167E-2</v>
      </c>
      <c r="U1294" s="17">
        <v>1.0437296911901201E-2</v>
      </c>
    </row>
    <row r="1295" spans="2:21" x14ac:dyDescent="0.5">
      <c r="B1295" t="s">
        <v>76</v>
      </c>
      <c r="C1295" s="17">
        <v>8.75451031911917E-2</v>
      </c>
      <c r="D1295" s="17">
        <v>3.9742948712276203E-2</v>
      </c>
      <c r="E1295" s="17">
        <v>0.13272279665866099</v>
      </c>
      <c r="F1295" s="17"/>
      <c r="G1295" s="17">
        <v>2.3763981847970898E-2</v>
      </c>
      <c r="H1295" s="17">
        <v>4.6462028516590502E-2</v>
      </c>
      <c r="I1295" s="17">
        <v>5.6580103458250097E-2</v>
      </c>
      <c r="J1295" s="17">
        <v>7.0415672021316503E-2</v>
      </c>
      <c r="K1295" s="17">
        <v>8.9072752172410896E-2</v>
      </c>
      <c r="L1295" s="17">
        <v>0.152427808868558</v>
      </c>
      <c r="M1295" s="17"/>
      <c r="N1295" s="17">
        <v>0.10063919068400699</v>
      </c>
      <c r="O1295" s="17">
        <v>6.2778461718790798E-2</v>
      </c>
      <c r="P1295" s="17">
        <v>0.102951283117454</v>
      </c>
      <c r="Q1295" s="17">
        <v>9.1670311334964893E-2</v>
      </c>
      <c r="R1295" s="17">
        <v>6.2852140741062795E-2</v>
      </c>
      <c r="S1295" s="17"/>
      <c r="T1295" s="17">
        <v>6.3304371798995202E-2</v>
      </c>
      <c r="U1295" s="17">
        <v>9.3650624065535398E-2</v>
      </c>
    </row>
    <row r="1296" spans="2:21" x14ac:dyDescent="0.5">
      <c r="B1296" t="s">
        <v>486</v>
      </c>
      <c r="C1296" s="17">
        <v>0.497465269278274</v>
      </c>
      <c r="D1296" s="17">
        <v>0.52569653245984604</v>
      </c>
      <c r="E1296" s="17">
        <v>0.469127934741633</v>
      </c>
      <c r="F1296" s="17"/>
      <c r="G1296" s="17">
        <v>0.52297244328482695</v>
      </c>
      <c r="H1296" s="17">
        <v>0.52494099738691602</v>
      </c>
      <c r="I1296" s="17">
        <v>0.58371276630430102</v>
      </c>
      <c r="J1296" s="17">
        <v>0.46654748453889799</v>
      </c>
      <c r="K1296" s="17">
        <v>0.48683531630847698</v>
      </c>
      <c r="L1296" s="17">
        <v>0.45882587579053902</v>
      </c>
      <c r="M1296" s="17"/>
      <c r="N1296" s="17">
        <v>0.49050198736530598</v>
      </c>
      <c r="O1296" s="17">
        <v>0.55049380986596697</v>
      </c>
      <c r="P1296" s="17">
        <v>0.46172986194535698</v>
      </c>
      <c r="Q1296" s="17">
        <v>0.50457802530703</v>
      </c>
      <c r="R1296" s="17">
        <v>0.46953044295332202</v>
      </c>
      <c r="S1296" s="17"/>
      <c r="T1296" s="17">
        <v>0.49118453978193299</v>
      </c>
      <c r="U1296" s="17">
        <v>0.499047198652664</v>
      </c>
    </row>
    <row r="1297" spans="2:21" x14ac:dyDescent="0.5">
      <c r="B1297" t="s">
        <v>487</v>
      </c>
      <c r="C1297" s="17">
        <v>8.1337868342131595E-2</v>
      </c>
      <c r="D1297" s="17">
        <v>0.10335708245780401</v>
      </c>
      <c r="E1297" s="17">
        <v>6.1479815038977002E-2</v>
      </c>
      <c r="F1297" s="17"/>
      <c r="G1297" s="17">
        <v>0.12216392881039501</v>
      </c>
      <c r="H1297" s="17">
        <v>0.106924266559191</v>
      </c>
      <c r="I1297" s="17">
        <v>5.9595670748412898E-2</v>
      </c>
      <c r="J1297" s="17">
        <v>7.7880939575172295E-2</v>
      </c>
      <c r="K1297" s="17">
        <v>7.8508124574270102E-2</v>
      </c>
      <c r="L1297" s="17">
        <v>7.3475141438900202E-2</v>
      </c>
      <c r="M1297" s="17"/>
      <c r="N1297" s="17">
        <v>6.81355932103868E-2</v>
      </c>
      <c r="O1297" s="17">
        <v>5.5055396845972202E-2</v>
      </c>
      <c r="P1297" s="17">
        <v>8.2256738232729304E-2</v>
      </c>
      <c r="Q1297" s="17">
        <v>0.117548109171941</v>
      </c>
      <c r="R1297" s="17">
        <v>8.2602670747947401E-2</v>
      </c>
      <c r="S1297" s="17"/>
      <c r="T1297" s="17">
        <v>9.6677845342959895E-2</v>
      </c>
      <c r="U1297" s="17">
        <v>7.7474183361873103E-2</v>
      </c>
    </row>
    <row r="1298" spans="2:21" x14ac:dyDescent="0.5">
      <c r="B1298" t="s">
        <v>88</v>
      </c>
      <c r="C1298" s="17">
        <v>0.41612740093614198</v>
      </c>
      <c r="D1298" s="17">
        <v>0.42233945000204198</v>
      </c>
      <c r="E1298" s="17">
        <v>0.40764811970265602</v>
      </c>
      <c r="F1298" s="17"/>
      <c r="G1298" s="17">
        <v>0.400808514474431</v>
      </c>
      <c r="H1298" s="17">
        <v>0.418016730827725</v>
      </c>
      <c r="I1298" s="17">
        <v>0.52411709555588804</v>
      </c>
      <c r="J1298" s="17">
        <v>0.38866654496372599</v>
      </c>
      <c r="K1298" s="17">
        <v>0.40832719173420701</v>
      </c>
      <c r="L1298" s="17">
        <v>0.38535073435163802</v>
      </c>
      <c r="M1298" s="17"/>
      <c r="N1298" s="17">
        <v>0.422366394154919</v>
      </c>
      <c r="O1298" s="17">
        <v>0.49543841301999503</v>
      </c>
      <c r="P1298" s="17">
        <v>0.37947312371262698</v>
      </c>
      <c r="Q1298" s="17">
        <v>0.38702991613508902</v>
      </c>
      <c r="R1298" s="17">
        <v>0.386927772205374</v>
      </c>
      <c r="S1298" s="17"/>
      <c r="T1298" s="17">
        <v>0.39450669443897401</v>
      </c>
      <c r="U1298" s="17">
        <v>0.42157301529079</v>
      </c>
    </row>
    <row r="1299" spans="2:21" x14ac:dyDescent="0.5">
      <c r="C1299" s="17"/>
      <c r="D1299" s="17"/>
      <c r="E1299" s="17"/>
      <c r="F1299" s="17"/>
      <c r="G1299" s="17"/>
      <c r="H1299" s="17"/>
      <c r="I1299" s="17"/>
      <c r="J1299" s="17"/>
      <c r="K1299" s="17"/>
      <c r="L1299" s="17"/>
      <c r="M1299" s="17"/>
      <c r="N1299" s="17"/>
      <c r="O1299" s="17"/>
      <c r="P1299" s="17"/>
      <c r="Q1299" s="17"/>
      <c r="R1299" s="17"/>
      <c r="S1299" s="17"/>
      <c r="T1299" s="17"/>
      <c r="U1299" s="17"/>
    </row>
    <row r="1300" spans="2:21" x14ac:dyDescent="0.5">
      <c r="B1300" s="6" t="s">
        <v>491</v>
      </c>
      <c r="C1300" s="17"/>
      <c r="D1300" s="17"/>
      <c r="E1300" s="17"/>
      <c r="F1300" s="17"/>
      <c r="G1300" s="17"/>
      <c r="H1300" s="17"/>
      <c r="I1300" s="17"/>
      <c r="J1300" s="17"/>
      <c r="K1300" s="17"/>
      <c r="L1300" s="17"/>
      <c r="M1300" s="17"/>
      <c r="N1300" s="17"/>
      <c r="O1300" s="17"/>
      <c r="P1300" s="17"/>
      <c r="Q1300" s="17"/>
      <c r="R1300" s="17"/>
      <c r="S1300" s="17"/>
      <c r="T1300" s="17"/>
      <c r="U1300" s="17"/>
    </row>
    <row r="1301" spans="2:21" x14ac:dyDescent="0.5">
      <c r="B1301" s="24" t="s">
        <v>46</v>
      </c>
      <c r="C1301" s="17"/>
      <c r="D1301" s="17"/>
      <c r="E1301" s="17"/>
      <c r="F1301" s="17"/>
      <c r="G1301" s="17"/>
      <c r="H1301" s="17"/>
      <c r="I1301" s="17"/>
      <c r="J1301" s="17"/>
      <c r="K1301" s="17"/>
      <c r="L1301" s="17"/>
      <c r="M1301" s="17"/>
      <c r="N1301" s="17"/>
      <c r="O1301" s="17"/>
      <c r="P1301" s="17"/>
      <c r="Q1301" s="17"/>
      <c r="R1301" s="17"/>
      <c r="S1301" s="17"/>
      <c r="T1301" s="17"/>
      <c r="U1301" s="17"/>
    </row>
    <row r="1302" spans="2:21" x14ac:dyDescent="0.5">
      <c r="B1302" t="s">
        <v>481</v>
      </c>
      <c r="C1302" s="17">
        <v>0.43055816164098298</v>
      </c>
      <c r="D1302" s="17">
        <v>0.42225324466970399</v>
      </c>
      <c r="E1302" s="17">
        <v>0.43383111942027902</v>
      </c>
      <c r="F1302" s="17"/>
      <c r="G1302" s="17">
        <v>0.42638170841714701</v>
      </c>
      <c r="H1302" s="17">
        <v>0.45208617291639402</v>
      </c>
      <c r="I1302" s="17">
        <v>0.40093194760141698</v>
      </c>
      <c r="J1302" s="17">
        <v>0.469429556079345</v>
      </c>
      <c r="K1302" s="17">
        <v>0.42902653562434501</v>
      </c>
      <c r="L1302" s="17">
        <v>0.412514736692429</v>
      </c>
      <c r="M1302" s="17"/>
      <c r="N1302" s="17">
        <v>0.37743284591007398</v>
      </c>
      <c r="O1302" s="17">
        <v>0.43008326029328697</v>
      </c>
      <c r="P1302" s="17">
        <v>0.44902920322339501</v>
      </c>
      <c r="Q1302" s="17">
        <v>0.464361673963542</v>
      </c>
      <c r="R1302" s="17">
        <v>0.457100507763681</v>
      </c>
      <c r="S1302" s="17"/>
      <c r="T1302" s="17">
        <v>0.425462952444564</v>
      </c>
      <c r="U1302" s="17">
        <v>0.43184149363309798</v>
      </c>
    </row>
    <row r="1303" spans="2:21" x14ac:dyDescent="0.5">
      <c r="B1303" t="s">
        <v>482</v>
      </c>
      <c r="C1303" s="17">
        <v>0.4461697200095</v>
      </c>
      <c r="D1303" s="17">
        <v>0.47106955319773602</v>
      </c>
      <c r="E1303" s="17">
        <v>0.42648598795304599</v>
      </c>
      <c r="F1303" s="17"/>
      <c r="G1303" s="17">
        <v>0.39076835298384299</v>
      </c>
      <c r="H1303" s="17">
        <v>0.39297185133574503</v>
      </c>
      <c r="I1303" s="17">
        <v>0.48760817365683701</v>
      </c>
      <c r="J1303" s="17">
        <v>0.44182927846368197</v>
      </c>
      <c r="K1303" s="17">
        <v>0.43263242298992299</v>
      </c>
      <c r="L1303" s="17">
        <v>0.475824355534256</v>
      </c>
      <c r="M1303" s="17"/>
      <c r="N1303" s="17">
        <v>0.52056256158862102</v>
      </c>
      <c r="O1303" s="17">
        <v>0.41832415272580498</v>
      </c>
      <c r="P1303" s="17">
        <v>0.421590399496589</v>
      </c>
      <c r="Q1303" s="17">
        <v>0.41645577786898502</v>
      </c>
      <c r="R1303" s="17">
        <v>0.420452799418431</v>
      </c>
      <c r="S1303" s="17"/>
      <c r="T1303" s="17">
        <v>0.43138827357027398</v>
      </c>
      <c r="U1303" s="17">
        <v>0.44989272771613797</v>
      </c>
    </row>
    <row r="1304" spans="2:21" x14ac:dyDescent="0.5">
      <c r="B1304" t="s">
        <v>483</v>
      </c>
      <c r="C1304" s="17">
        <v>9.4248195476497196E-2</v>
      </c>
      <c r="D1304" s="17">
        <v>8.7356291305901598E-2</v>
      </c>
      <c r="E1304" s="17">
        <v>0.10140059599306001</v>
      </c>
      <c r="F1304" s="17"/>
      <c r="G1304" s="17">
        <v>0.15691319173770399</v>
      </c>
      <c r="H1304" s="17">
        <v>0.123377545436857</v>
      </c>
      <c r="I1304" s="17">
        <v>9.6456280653519397E-2</v>
      </c>
      <c r="J1304" s="17">
        <v>5.4832523276450398E-2</v>
      </c>
      <c r="K1304" s="17">
        <v>0.112974455596943</v>
      </c>
      <c r="L1304" s="17">
        <v>7.6349836498375706E-2</v>
      </c>
      <c r="M1304" s="17"/>
      <c r="N1304" s="17">
        <v>6.4426618993158602E-2</v>
      </c>
      <c r="O1304" s="17">
        <v>0.121154066855792</v>
      </c>
      <c r="P1304" s="17">
        <v>0.113691961018431</v>
      </c>
      <c r="Q1304" s="17">
        <v>8.9500914261126399E-2</v>
      </c>
      <c r="R1304" s="17">
        <v>9.4146506806113195E-2</v>
      </c>
      <c r="S1304" s="17"/>
      <c r="T1304" s="17">
        <v>0.10507140467840299</v>
      </c>
      <c r="U1304" s="17">
        <v>9.1522150266042102E-2</v>
      </c>
    </row>
    <row r="1305" spans="2:21" x14ac:dyDescent="0.5">
      <c r="B1305" t="s">
        <v>484</v>
      </c>
      <c r="C1305" s="17">
        <v>8.1521226614374599E-3</v>
      </c>
      <c r="D1305" s="17">
        <v>9.1832015600823904E-3</v>
      </c>
      <c r="E1305" s="17">
        <v>7.2562380181111297E-3</v>
      </c>
      <c r="F1305" s="17"/>
      <c r="G1305" s="17">
        <v>0</v>
      </c>
      <c r="H1305" s="17">
        <v>1.7477054038436499E-2</v>
      </c>
      <c r="I1305" s="17">
        <v>2.9329553184413702E-3</v>
      </c>
      <c r="J1305" s="17">
        <v>3.2193513036555201E-3</v>
      </c>
      <c r="K1305" s="17">
        <v>6.5092107592424099E-3</v>
      </c>
      <c r="L1305" s="17">
        <v>1.3575511431352501E-2</v>
      </c>
      <c r="M1305" s="17"/>
      <c r="N1305" s="17">
        <v>1.2819093731951199E-2</v>
      </c>
      <c r="O1305" s="17">
        <v>9.0497914592506598E-3</v>
      </c>
      <c r="P1305" s="17">
        <v>3.8697531704557802E-3</v>
      </c>
      <c r="Q1305" s="17">
        <v>4.9371927733166997E-3</v>
      </c>
      <c r="R1305" s="17">
        <v>9.6542088203317809E-3</v>
      </c>
      <c r="S1305" s="17"/>
      <c r="T1305" s="17">
        <v>1.30717190255308E-2</v>
      </c>
      <c r="U1305" s="17">
        <v>6.91302233033166E-3</v>
      </c>
    </row>
    <row r="1306" spans="2:21" x14ac:dyDescent="0.5">
      <c r="B1306" t="s">
        <v>485</v>
      </c>
      <c r="C1306" s="17">
        <v>5.6511451595880301E-3</v>
      </c>
      <c r="D1306" s="17">
        <v>4.6302696023232297E-3</v>
      </c>
      <c r="E1306" s="17">
        <v>6.6455694465772496E-3</v>
      </c>
      <c r="F1306" s="17"/>
      <c r="G1306" s="17">
        <v>1.1892729729521901E-2</v>
      </c>
      <c r="H1306" s="17">
        <v>5.7798401100030003E-3</v>
      </c>
      <c r="I1306" s="17">
        <v>4.6354036535255598E-3</v>
      </c>
      <c r="J1306" s="17">
        <v>1.0036681713622E-2</v>
      </c>
      <c r="K1306" s="17">
        <v>0</v>
      </c>
      <c r="L1306" s="17">
        <v>4.8451365755999504E-3</v>
      </c>
      <c r="M1306" s="17"/>
      <c r="N1306" s="17">
        <v>1.42932158266963E-2</v>
      </c>
      <c r="O1306" s="17">
        <v>3.5566033498792E-3</v>
      </c>
      <c r="P1306" s="17">
        <v>0</v>
      </c>
      <c r="Q1306" s="17">
        <v>3.1452769518717102E-3</v>
      </c>
      <c r="R1306" s="17">
        <v>3.7082709765212099E-3</v>
      </c>
      <c r="S1306" s="17"/>
      <c r="T1306" s="17">
        <v>9.05007795770826E-3</v>
      </c>
      <c r="U1306" s="17">
        <v>4.7950548538270698E-3</v>
      </c>
    </row>
    <row r="1307" spans="2:21" x14ac:dyDescent="0.5">
      <c r="B1307" t="s">
        <v>76</v>
      </c>
      <c r="C1307" s="17">
        <v>1.52206550519944E-2</v>
      </c>
      <c r="D1307" s="17">
        <v>5.5074396642527E-3</v>
      </c>
      <c r="E1307" s="17">
        <v>2.4380489168926701E-2</v>
      </c>
      <c r="F1307" s="17"/>
      <c r="G1307" s="17">
        <v>1.4044017131783699E-2</v>
      </c>
      <c r="H1307" s="17">
        <v>8.3075361625651305E-3</v>
      </c>
      <c r="I1307" s="17">
        <v>7.4352391162591401E-3</v>
      </c>
      <c r="J1307" s="17">
        <v>2.0652609163245E-2</v>
      </c>
      <c r="K1307" s="17">
        <v>1.8857375029546999E-2</v>
      </c>
      <c r="L1307" s="17">
        <v>1.68904232679867E-2</v>
      </c>
      <c r="M1307" s="17"/>
      <c r="N1307" s="17">
        <v>1.0465663949498299E-2</v>
      </c>
      <c r="O1307" s="17">
        <v>1.7832125315985301E-2</v>
      </c>
      <c r="P1307" s="17">
        <v>1.18186830911292E-2</v>
      </c>
      <c r="Q1307" s="17">
        <v>2.1599164181158099E-2</v>
      </c>
      <c r="R1307" s="17">
        <v>1.49377062149213E-2</v>
      </c>
      <c r="S1307" s="17"/>
      <c r="T1307" s="17">
        <v>1.5955572323519501E-2</v>
      </c>
      <c r="U1307" s="17">
        <v>1.5035551200562901E-2</v>
      </c>
    </row>
    <row r="1308" spans="2:21" x14ac:dyDescent="0.5">
      <c r="B1308" t="s">
        <v>486</v>
      </c>
      <c r="C1308" s="17">
        <v>0.87672788165048299</v>
      </c>
      <c r="D1308" s="17">
        <v>0.89332279786743995</v>
      </c>
      <c r="E1308" s="17">
        <v>0.86031710737332501</v>
      </c>
      <c r="F1308" s="17"/>
      <c r="G1308" s="17">
        <v>0.817150061400991</v>
      </c>
      <c r="H1308" s="17">
        <v>0.84505802425213805</v>
      </c>
      <c r="I1308" s="17">
        <v>0.88854012125825399</v>
      </c>
      <c r="J1308" s="17">
        <v>0.91125883454302703</v>
      </c>
      <c r="K1308" s="17">
        <v>0.861658958614268</v>
      </c>
      <c r="L1308" s="17">
        <v>0.88833909222668495</v>
      </c>
      <c r="M1308" s="17"/>
      <c r="N1308" s="17">
        <v>0.897995407498696</v>
      </c>
      <c r="O1308" s="17">
        <v>0.84840741301909295</v>
      </c>
      <c r="P1308" s="17">
        <v>0.87061960271998395</v>
      </c>
      <c r="Q1308" s="17">
        <v>0.88081745183252702</v>
      </c>
      <c r="R1308" s="17">
        <v>0.877553307182113</v>
      </c>
      <c r="S1308" s="17"/>
      <c r="T1308" s="17">
        <v>0.85685122601483799</v>
      </c>
      <c r="U1308" s="17">
        <v>0.88173422134923596</v>
      </c>
    </row>
    <row r="1309" spans="2:21" x14ac:dyDescent="0.5">
      <c r="B1309" t="s">
        <v>487</v>
      </c>
      <c r="C1309" s="17">
        <v>1.38032678210255E-2</v>
      </c>
      <c r="D1309" s="17">
        <v>1.38134711624056E-2</v>
      </c>
      <c r="E1309" s="17">
        <v>1.3901807464688399E-2</v>
      </c>
      <c r="F1309" s="17"/>
      <c r="G1309" s="17">
        <v>1.1892729729521901E-2</v>
      </c>
      <c r="H1309" s="17">
        <v>2.32568941484395E-2</v>
      </c>
      <c r="I1309" s="17">
        <v>7.5683589719669304E-3</v>
      </c>
      <c r="J1309" s="17">
        <v>1.3256033017277499E-2</v>
      </c>
      <c r="K1309" s="17">
        <v>6.5092107592424099E-3</v>
      </c>
      <c r="L1309" s="17">
        <v>1.8420648006952499E-2</v>
      </c>
      <c r="M1309" s="17"/>
      <c r="N1309" s="17">
        <v>2.7112309558647501E-2</v>
      </c>
      <c r="O1309" s="17">
        <v>1.26063948091299E-2</v>
      </c>
      <c r="P1309" s="17">
        <v>3.8697531704557802E-3</v>
      </c>
      <c r="Q1309" s="17">
        <v>8.0824697251884198E-3</v>
      </c>
      <c r="R1309" s="17">
        <v>1.3362479796853E-2</v>
      </c>
      <c r="S1309" s="17"/>
      <c r="T1309" s="17">
        <v>2.2121796983239E-2</v>
      </c>
      <c r="U1309" s="17">
        <v>1.1708077184158699E-2</v>
      </c>
    </row>
    <row r="1310" spans="2:21" x14ac:dyDescent="0.5">
      <c r="B1310" t="s">
        <v>88</v>
      </c>
      <c r="C1310" s="17">
        <v>0.86292461382945695</v>
      </c>
      <c r="D1310" s="17">
        <v>0.87950932670503401</v>
      </c>
      <c r="E1310" s="17">
        <v>0.84641529990863695</v>
      </c>
      <c r="F1310" s="17"/>
      <c r="G1310" s="17">
        <v>0.80525733167146896</v>
      </c>
      <c r="H1310" s="17">
        <v>0.82180113010369904</v>
      </c>
      <c r="I1310" s="17">
        <v>0.88097176228628704</v>
      </c>
      <c r="J1310" s="17">
        <v>0.89800280152574996</v>
      </c>
      <c r="K1310" s="17">
        <v>0.85514974785502496</v>
      </c>
      <c r="L1310" s="17">
        <v>0.86991844421973297</v>
      </c>
      <c r="M1310" s="17"/>
      <c r="N1310" s="17">
        <v>0.87088309794004803</v>
      </c>
      <c r="O1310" s="17">
        <v>0.835801018209963</v>
      </c>
      <c r="P1310" s="17">
        <v>0.86674984954952805</v>
      </c>
      <c r="Q1310" s="17">
        <v>0.87273498210733902</v>
      </c>
      <c r="R1310" s="17">
        <v>0.86419082738525999</v>
      </c>
      <c r="S1310" s="17"/>
      <c r="T1310" s="17">
        <v>0.83472942903159897</v>
      </c>
      <c r="U1310" s="17">
        <v>0.87002614416507795</v>
      </c>
    </row>
    <row r="1311" spans="2:21" x14ac:dyDescent="0.5">
      <c r="C1311" s="17"/>
      <c r="D1311" s="17"/>
      <c r="E1311" s="17"/>
      <c r="F1311" s="17"/>
      <c r="G1311" s="17"/>
      <c r="H1311" s="17"/>
      <c r="I1311" s="17"/>
      <c r="J1311" s="17"/>
      <c r="K1311" s="17"/>
      <c r="L1311" s="17"/>
      <c r="M1311" s="17"/>
      <c r="N1311" s="17"/>
      <c r="O1311" s="17"/>
      <c r="P1311" s="17"/>
      <c r="Q1311" s="17"/>
      <c r="R1311" s="17"/>
      <c r="S1311" s="17"/>
      <c r="T1311" s="17"/>
      <c r="U1311" s="17"/>
    </row>
    <row r="1312" spans="2:21" x14ac:dyDescent="0.5">
      <c r="B1312" s="6" t="s">
        <v>492</v>
      </c>
      <c r="C1312" s="17"/>
      <c r="D1312" s="17"/>
      <c r="E1312" s="17"/>
      <c r="F1312" s="17"/>
      <c r="G1312" s="17"/>
      <c r="H1312" s="17"/>
      <c r="I1312" s="17"/>
      <c r="J1312" s="17"/>
      <c r="K1312" s="17"/>
      <c r="L1312" s="17"/>
      <c r="M1312" s="17"/>
      <c r="N1312" s="17"/>
      <c r="O1312" s="17"/>
      <c r="P1312" s="17"/>
      <c r="Q1312" s="17"/>
      <c r="R1312" s="17"/>
      <c r="S1312" s="17"/>
      <c r="T1312" s="17"/>
      <c r="U1312" s="17"/>
    </row>
    <row r="1313" spans="2:21" x14ac:dyDescent="0.5">
      <c r="B1313" s="24" t="s">
        <v>46</v>
      </c>
      <c r="C1313" s="17"/>
      <c r="D1313" s="17"/>
      <c r="E1313" s="17"/>
      <c r="F1313" s="17"/>
      <c r="G1313" s="17"/>
      <c r="H1313" s="17"/>
      <c r="I1313" s="17"/>
      <c r="J1313" s="17"/>
      <c r="K1313" s="17"/>
      <c r="L1313" s="17"/>
      <c r="M1313" s="17"/>
      <c r="N1313" s="17"/>
      <c r="O1313" s="17"/>
      <c r="P1313" s="17"/>
      <c r="Q1313" s="17"/>
      <c r="R1313" s="17"/>
      <c r="S1313" s="17"/>
      <c r="T1313" s="17"/>
      <c r="U1313" s="17"/>
    </row>
    <row r="1314" spans="2:21" x14ac:dyDescent="0.5">
      <c r="B1314" t="s">
        <v>481</v>
      </c>
      <c r="C1314" s="17">
        <v>0.43305788083836499</v>
      </c>
      <c r="D1314" s="17">
        <v>0.42854217885762003</v>
      </c>
      <c r="E1314" s="17">
        <v>0.43469610881821502</v>
      </c>
      <c r="F1314" s="17"/>
      <c r="G1314" s="17">
        <v>0.42064887926539002</v>
      </c>
      <c r="H1314" s="17">
        <v>0.46621450706400303</v>
      </c>
      <c r="I1314" s="17">
        <v>0.40497189736211597</v>
      </c>
      <c r="J1314" s="17">
        <v>0.49096602732177202</v>
      </c>
      <c r="K1314" s="17">
        <v>0.45394993798649902</v>
      </c>
      <c r="L1314" s="17">
        <v>0.38433243168803599</v>
      </c>
      <c r="M1314" s="17"/>
      <c r="N1314" s="17">
        <v>0.42683779429929403</v>
      </c>
      <c r="O1314" s="17">
        <v>0.45713612953222399</v>
      </c>
      <c r="P1314" s="17">
        <v>0.45155446958967599</v>
      </c>
      <c r="Q1314" s="17">
        <v>0.43581490366151598</v>
      </c>
      <c r="R1314" s="17">
        <v>0.36560791485511701</v>
      </c>
      <c r="S1314" s="17"/>
      <c r="T1314" s="17">
        <v>0.40717828231283698</v>
      </c>
      <c r="U1314" s="17">
        <v>0.43957618370888402</v>
      </c>
    </row>
    <row r="1315" spans="2:21" x14ac:dyDescent="0.5">
      <c r="B1315" t="s">
        <v>482</v>
      </c>
      <c r="C1315" s="17">
        <v>0.36978747925732502</v>
      </c>
      <c r="D1315" s="17">
        <v>0.37127609837469899</v>
      </c>
      <c r="E1315" s="17">
        <v>0.37129621000581198</v>
      </c>
      <c r="F1315" s="17"/>
      <c r="G1315" s="17">
        <v>0.31477537043550702</v>
      </c>
      <c r="H1315" s="17">
        <v>0.33862542932872203</v>
      </c>
      <c r="I1315" s="17">
        <v>0.44646977949052902</v>
      </c>
      <c r="J1315" s="17">
        <v>0.34671962523496502</v>
      </c>
      <c r="K1315" s="17">
        <v>0.35724882727445401</v>
      </c>
      <c r="L1315" s="17">
        <v>0.38256021794679002</v>
      </c>
      <c r="M1315" s="17"/>
      <c r="N1315" s="17">
        <v>0.38005092711197602</v>
      </c>
      <c r="O1315" s="17">
        <v>0.37588053065639798</v>
      </c>
      <c r="P1315" s="17">
        <v>0.344881452108108</v>
      </c>
      <c r="Q1315" s="17">
        <v>0.330943814321077</v>
      </c>
      <c r="R1315" s="17">
        <v>0.461339455522773</v>
      </c>
      <c r="S1315" s="17"/>
      <c r="T1315" s="17">
        <v>0.32327997809282799</v>
      </c>
      <c r="U1315" s="17">
        <v>0.381501338652872</v>
      </c>
    </row>
    <row r="1316" spans="2:21" x14ac:dyDescent="0.5">
      <c r="B1316" t="s">
        <v>483</v>
      </c>
      <c r="C1316" s="17">
        <v>0.14944895164785699</v>
      </c>
      <c r="D1316" s="17">
        <v>0.156121534059176</v>
      </c>
      <c r="E1316" s="17">
        <v>0.14253550917777</v>
      </c>
      <c r="F1316" s="17"/>
      <c r="G1316" s="17">
        <v>0.19229175630145801</v>
      </c>
      <c r="H1316" s="17">
        <v>0.15721096515187599</v>
      </c>
      <c r="I1316" s="17">
        <v>0.127976748448869</v>
      </c>
      <c r="J1316" s="17">
        <v>0.114354459402632</v>
      </c>
      <c r="K1316" s="17">
        <v>0.13311675622407401</v>
      </c>
      <c r="L1316" s="17">
        <v>0.17891620650096801</v>
      </c>
      <c r="M1316" s="17"/>
      <c r="N1316" s="17">
        <v>0.13534653568135399</v>
      </c>
      <c r="O1316" s="17">
        <v>0.132919497782271</v>
      </c>
      <c r="P1316" s="17">
        <v>0.157033449635925</v>
      </c>
      <c r="Q1316" s="17">
        <v>0.17843860051692401</v>
      </c>
      <c r="R1316" s="17">
        <v>0.138590255987359</v>
      </c>
      <c r="S1316" s="17"/>
      <c r="T1316" s="17">
        <v>0.204207022535104</v>
      </c>
      <c r="U1316" s="17">
        <v>0.13565701858149301</v>
      </c>
    </row>
    <row r="1317" spans="2:21" x14ac:dyDescent="0.5">
      <c r="B1317" t="s">
        <v>484</v>
      </c>
      <c r="C1317" s="17">
        <v>1.7427156990958599E-2</v>
      </c>
      <c r="D1317" s="17">
        <v>2.3857855133031399E-2</v>
      </c>
      <c r="E1317" s="17">
        <v>1.15780998211249E-2</v>
      </c>
      <c r="F1317" s="17"/>
      <c r="G1317" s="17">
        <v>1.57346626171639E-2</v>
      </c>
      <c r="H1317" s="17">
        <v>2.9641562292834E-2</v>
      </c>
      <c r="I1317" s="17">
        <v>1.02133802637849E-2</v>
      </c>
      <c r="J1317" s="17">
        <v>2.1006307230033799E-2</v>
      </c>
      <c r="K1317" s="17">
        <v>2.7527231261414601E-2</v>
      </c>
      <c r="L1317" s="17">
        <v>7.5185350223292797E-3</v>
      </c>
      <c r="M1317" s="17"/>
      <c r="N1317" s="17">
        <v>2.93926328177583E-2</v>
      </c>
      <c r="O1317" s="17">
        <v>4.6872494223324096E-3</v>
      </c>
      <c r="P1317" s="17">
        <v>1.7059960413739899E-2</v>
      </c>
      <c r="Q1317" s="17">
        <v>1.8488339199295802E-2</v>
      </c>
      <c r="R1317" s="17">
        <v>9.1916261162334392E-3</v>
      </c>
      <c r="S1317" s="17"/>
      <c r="T1317" s="17">
        <v>4.5465066131838199E-2</v>
      </c>
      <c r="U1317" s="17">
        <v>1.03652397260487E-2</v>
      </c>
    </row>
    <row r="1318" spans="2:21" x14ac:dyDescent="0.5">
      <c r="B1318" t="s">
        <v>485</v>
      </c>
      <c r="C1318" s="17">
        <v>9.3234194387146994E-3</v>
      </c>
      <c r="D1318" s="17">
        <v>1.39876616010655E-2</v>
      </c>
      <c r="E1318" s="17">
        <v>5.0550875736982501E-3</v>
      </c>
      <c r="F1318" s="17"/>
      <c r="G1318" s="17">
        <v>3.0612584519175499E-2</v>
      </c>
      <c r="H1318" s="17">
        <v>0</v>
      </c>
      <c r="I1318" s="17">
        <v>2.9329553184413702E-3</v>
      </c>
      <c r="J1318" s="17">
        <v>7.9104435281525092E-3</v>
      </c>
      <c r="K1318" s="17">
        <v>0</v>
      </c>
      <c r="L1318" s="17">
        <v>1.74485131181513E-2</v>
      </c>
      <c r="M1318" s="17"/>
      <c r="N1318" s="17">
        <v>1.49847778880752E-2</v>
      </c>
      <c r="O1318" s="17">
        <v>7.87400571986345E-3</v>
      </c>
      <c r="P1318" s="17">
        <v>1.0614268560836601E-2</v>
      </c>
      <c r="Q1318" s="17">
        <v>5.3463524292004403E-3</v>
      </c>
      <c r="R1318" s="17">
        <v>4.0394912011317598E-3</v>
      </c>
      <c r="S1318" s="17"/>
      <c r="T1318" s="17">
        <v>1.3784047441803801E-2</v>
      </c>
      <c r="U1318" s="17">
        <v>8.1999196174877605E-3</v>
      </c>
    </row>
    <row r="1319" spans="2:21" x14ac:dyDescent="0.5">
      <c r="B1319" t="s">
        <v>76</v>
      </c>
      <c r="C1319" s="17">
        <v>2.0955111826780198E-2</v>
      </c>
      <c r="D1319" s="17">
        <v>6.2146719744076004E-3</v>
      </c>
      <c r="E1319" s="17">
        <v>3.4838984603379301E-2</v>
      </c>
      <c r="F1319" s="17"/>
      <c r="G1319" s="17">
        <v>2.59367468613056E-2</v>
      </c>
      <c r="H1319" s="17">
        <v>8.3075361625651305E-3</v>
      </c>
      <c r="I1319" s="17">
        <v>7.4352391162591401E-3</v>
      </c>
      <c r="J1319" s="17">
        <v>1.90431372824445E-2</v>
      </c>
      <c r="K1319" s="17">
        <v>2.81572472535584E-2</v>
      </c>
      <c r="L1319" s="17">
        <v>2.9224095723724901E-2</v>
      </c>
      <c r="M1319" s="17"/>
      <c r="N1319" s="17">
        <v>1.33873322015419E-2</v>
      </c>
      <c r="O1319" s="17">
        <v>2.1502586886910799E-2</v>
      </c>
      <c r="P1319" s="17">
        <v>1.8856399691715198E-2</v>
      </c>
      <c r="Q1319" s="17">
        <v>3.0967989871986502E-2</v>
      </c>
      <c r="R1319" s="17">
        <v>2.1231256317385799E-2</v>
      </c>
      <c r="S1319" s="17"/>
      <c r="T1319" s="17">
        <v>6.0856034855896104E-3</v>
      </c>
      <c r="U1319" s="17">
        <v>2.4700299713214802E-2</v>
      </c>
    </row>
    <row r="1320" spans="2:21" x14ac:dyDescent="0.5">
      <c r="B1320" t="s">
        <v>486</v>
      </c>
      <c r="C1320" s="17">
        <v>0.80284536009568996</v>
      </c>
      <c r="D1320" s="17">
        <v>0.79981827723231902</v>
      </c>
      <c r="E1320" s="17">
        <v>0.805992318824028</v>
      </c>
      <c r="F1320" s="17"/>
      <c r="G1320" s="17">
        <v>0.73542424970089704</v>
      </c>
      <c r="H1320" s="17">
        <v>0.804839936392725</v>
      </c>
      <c r="I1320" s="17">
        <v>0.85144167685264505</v>
      </c>
      <c r="J1320" s="17">
        <v>0.83768565255673699</v>
      </c>
      <c r="K1320" s="17">
        <v>0.81119876526095303</v>
      </c>
      <c r="L1320" s="17">
        <v>0.76689264963482595</v>
      </c>
      <c r="M1320" s="17"/>
      <c r="N1320" s="17">
        <v>0.80688872141127099</v>
      </c>
      <c r="O1320" s="17">
        <v>0.83301666018862197</v>
      </c>
      <c r="P1320" s="17">
        <v>0.79643592169778299</v>
      </c>
      <c r="Q1320" s="17">
        <v>0.76675871798259299</v>
      </c>
      <c r="R1320" s="17">
        <v>0.82694737037789001</v>
      </c>
      <c r="S1320" s="17"/>
      <c r="T1320" s="17">
        <v>0.73045826040566497</v>
      </c>
      <c r="U1320" s="17">
        <v>0.82107752236175602</v>
      </c>
    </row>
    <row r="1321" spans="2:21" x14ac:dyDescent="0.5">
      <c r="B1321" t="s">
        <v>487</v>
      </c>
      <c r="C1321" s="17">
        <v>2.6750576429673299E-2</v>
      </c>
      <c r="D1321" s="17">
        <v>3.78455167340968E-2</v>
      </c>
      <c r="E1321" s="17">
        <v>1.6633187394823098E-2</v>
      </c>
      <c r="F1321" s="17"/>
      <c r="G1321" s="17">
        <v>4.6347247136339399E-2</v>
      </c>
      <c r="H1321" s="17">
        <v>2.9641562292834E-2</v>
      </c>
      <c r="I1321" s="17">
        <v>1.31463355822263E-2</v>
      </c>
      <c r="J1321" s="17">
        <v>2.89167507581863E-2</v>
      </c>
      <c r="K1321" s="17">
        <v>2.7527231261414601E-2</v>
      </c>
      <c r="L1321" s="17">
        <v>2.4967048140480601E-2</v>
      </c>
      <c r="M1321" s="17"/>
      <c r="N1321" s="17">
        <v>4.4377410705833502E-2</v>
      </c>
      <c r="O1321" s="17">
        <v>1.2561255142195899E-2</v>
      </c>
      <c r="P1321" s="17">
        <v>2.7674228974576501E-2</v>
      </c>
      <c r="Q1321" s="17">
        <v>2.3834691628496201E-2</v>
      </c>
      <c r="R1321" s="17">
        <v>1.3231117317365201E-2</v>
      </c>
      <c r="S1321" s="17"/>
      <c r="T1321" s="17">
        <v>5.9249113573642001E-2</v>
      </c>
      <c r="U1321" s="17">
        <v>1.8565159343536499E-2</v>
      </c>
    </row>
    <row r="1322" spans="2:21" x14ac:dyDescent="0.5">
      <c r="B1322" t="s">
        <v>88</v>
      </c>
      <c r="C1322" s="17">
        <v>0.77609478366601603</v>
      </c>
      <c r="D1322" s="17">
        <v>0.76197276049822205</v>
      </c>
      <c r="E1322" s="17">
        <v>0.789359131429205</v>
      </c>
      <c r="F1322" s="17"/>
      <c r="G1322" s="17">
        <v>0.68907700256455695</v>
      </c>
      <c r="H1322" s="17">
        <v>0.77519837409989101</v>
      </c>
      <c r="I1322" s="17">
        <v>0.83829534127041905</v>
      </c>
      <c r="J1322" s="17">
        <v>0.80876890179855099</v>
      </c>
      <c r="K1322" s="17">
        <v>0.78367153399953804</v>
      </c>
      <c r="L1322" s="17">
        <v>0.74192560149434506</v>
      </c>
      <c r="M1322" s="17"/>
      <c r="N1322" s="17">
        <v>0.76251131070543698</v>
      </c>
      <c r="O1322" s="17">
        <v>0.820455405046426</v>
      </c>
      <c r="P1322" s="17">
        <v>0.76876169272320705</v>
      </c>
      <c r="Q1322" s="17">
        <v>0.74292402635409704</v>
      </c>
      <c r="R1322" s="17">
        <v>0.81371625306052497</v>
      </c>
      <c r="S1322" s="17"/>
      <c r="T1322" s="17">
        <v>0.67120914683202304</v>
      </c>
      <c r="U1322" s="17">
        <v>0.80251236301821904</v>
      </c>
    </row>
    <row r="1323" spans="2:21" x14ac:dyDescent="0.5">
      <c r="C1323" s="17"/>
      <c r="D1323" s="17"/>
      <c r="E1323" s="17"/>
      <c r="F1323" s="17"/>
      <c r="G1323" s="17"/>
      <c r="H1323" s="17"/>
      <c r="I1323" s="17"/>
      <c r="J1323" s="17"/>
      <c r="K1323" s="17"/>
      <c r="L1323" s="17"/>
      <c r="M1323" s="17"/>
      <c r="N1323" s="17"/>
      <c r="O1323" s="17"/>
      <c r="P1323" s="17"/>
      <c r="Q1323" s="17"/>
      <c r="R1323" s="17"/>
      <c r="S1323" s="17"/>
      <c r="T1323" s="17"/>
      <c r="U1323" s="17"/>
    </row>
    <row r="1324" spans="2:21" x14ac:dyDescent="0.5">
      <c r="B1324" s="6" t="s">
        <v>493</v>
      </c>
      <c r="C1324" s="17"/>
      <c r="D1324" s="17"/>
      <c r="E1324" s="17"/>
      <c r="F1324" s="17"/>
      <c r="G1324" s="17"/>
      <c r="H1324" s="17"/>
      <c r="I1324" s="17"/>
      <c r="J1324" s="17"/>
      <c r="K1324" s="17"/>
      <c r="L1324" s="17"/>
      <c r="M1324" s="17"/>
      <c r="N1324" s="17"/>
      <c r="O1324" s="17"/>
      <c r="P1324" s="17"/>
      <c r="Q1324" s="17"/>
      <c r="R1324" s="17"/>
      <c r="S1324" s="17"/>
      <c r="T1324" s="17"/>
      <c r="U1324" s="17"/>
    </row>
    <row r="1325" spans="2:21" x14ac:dyDescent="0.5">
      <c r="B1325" s="24" t="s">
        <v>46</v>
      </c>
      <c r="C1325" s="17"/>
      <c r="D1325" s="17"/>
      <c r="E1325" s="17"/>
      <c r="F1325" s="17"/>
      <c r="G1325" s="17"/>
      <c r="H1325" s="17"/>
      <c r="I1325" s="17"/>
      <c r="J1325" s="17"/>
      <c r="K1325" s="17"/>
      <c r="L1325" s="17"/>
      <c r="M1325" s="17"/>
      <c r="N1325" s="17"/>
      <c r="O1325" s="17"/>
      <c r="P1325" s="17"/>
      <c r="Q1325" s="17"/>
      <c r="R1325" s="17"/>
      <c r="S1325" s="17"/>
      <c r="T1325" s="17"/>
      <c r="U1325" s="17"/>
    </row>
    <row r="1326" spans="2:21" x14ac:dyDescent="0.5">
      <c r="B1326" t="s">
        <v>481</v>
      </c>
      <c r="C1326" s="17">
        <v>1.79128339634483E-2</v>
      </c>
      <c r="D1326" s="17">
        <v>1.75399069478522E-2</v>
      </c>
      <c r="E1326" s="17">
        <v>1.8400142347141001E-2</v>
      </c>
      <c r="F1326" s="17"/>
      <c r="G1326" s="17">
        <v>3.58703727801905E-2</v>
      </c>
      <c r="H1326" s="17">
        <v>2.6923486252638199E-2</v>
      </c>
      <c r="I1326" s="17">
        <v>2.1328619280811902E-2</v>
      </c>
      <c r="J1326" s="17">
        <v>1.7154476274258399E-2</v>
      </c>
      <c r="K1326" s="17">
        <v>1.70975238028853E-2</v>
      </c>
      <c r="L1326" s="17">
        <v>7.6944908625212801E-3</v>
      </c>
      <c r="M1326" s="17"/>
      <c r="N1326" s="17">
        <v>1.32339228617772E-2</v>
      </c>
      <c r="O1326" s="17">
        <v>2.7159147166995499E-2</v>
      </c>
      <c r="P1326" s="17">
        <v>5.9394106888930199E-3</v>
      </c>
      <c r="Q1326" s="17">
        <v>2.19779748439154E-2</v>
      </c>
      <c r="R1326" s="17">
        <v>2.60690779255476E-2</v>
      </c>
      <c r="S1326" s="17"/>
      <c r="T1326" s="17">
        <v>3.1227573691173301E-2</v>
      </c>
      <c r="U1326" s="17">
        <v>1.4559246151727099E-2</v>
      </c>
    </row>
    <row r="1327" spans="2:21" x14ac:dyDescent="0.5">
      <c r="B1327" t="s">
        <v>482</v>
      </c>
      <c r="C1327" s="17">
        <v>0.13017716489452</v>
      </c>
      <c r="D1327" s="17">
        <v>0.14221890308731799</v>
      </c>
      <c r="E1327" s="17">
        <v>0.119988038817505</v>
      </c>
      <c r="F1327" s="17"/>
      <c r="G1327" s="17">
        <v>0.145270269944971</v>
      </c>
      <c r="H1327" s="17">
        <v>0.11175068464804599</v>
      </c>
      <c r="I1327" s="17">
        <v>0.20678322239790201</v>
      </c>
      <c r="J1327" s="17">
        <v>0.12165310912673501</v>
      </c>
      <c r="K1327" s="17">
        <v>0.13273708739349899</v>
      </c>
      <c r="L1327" s="17">
        <v>9.6977705138470205E-2</v>
      </c>
      <c r="M1327" s="17"/>
      <c r="N1327" s="17">
        <v>0.132769838743482</v>
      </c>
      <c r="O1327" s="17">
        <v>0.17333381060733899</v>
      </c>
      <c r="P1327" s="17">
        <v>0.106204641687505</v>
      </c>
      <c r="Q1327" s="17">
        <v>0.117173707539715</v>
      </c>
      <c r="R1327" s="17">
        <v>0.117608475923263</v>
      </c>
      <c r="S1327" s="17"/>
      <c r="T1327" s="17">
        <v>0.14613085604890999</v>
      </c>
      <c r="U1327" s="17">
        <v>0.12615890353144499</v>
      </c>
    </row>
    <row r="1328" spans="2:21" x14ac:dyDescent="0.5">
      <c r="B1328" t="s">
        <v>483</v>
      </c>
      <c r="C1328" s="17">
        <v>0.34548487778624298</v>
      </c>
      <c r="D1328" s="17">
        <v>0.34675217648192203</v>
      </c>
      <c r="E1328" s="17">
        <v>0.34303883420970099</v>
      </c>
      <c r="F1328" s="17"/>
      <c r="G1328" s="17">
        <v>0.313823665732686</v>
      </c>
      <c r="H1328" s="17">
        <v>0.36967592206479399</v>
      </c>
      <c r="I1328" s="17">
        <v>0.29088484405419301</v>
      </c>
      <c r="J1328" s="17">
        <v>0.33182972112001202</v>
      </c>
      <c r="K1328" s="17">
        <v>0.35658842132018798</v>
      </c>
      <c r="L1328" s="17">
        <v>0.37570177284897399</v>
      </c>
      <c r="M1328" s="17"/>
      <c r="N1328" s="17">
        <v>0.30414609842345702</v>
      </c>
      <c r="O1328" s="17">
        <v>0.36939631043733501</v>
      </c>
      <c r="P1328" s="17">
        <v>0.42219599614584302</v>
      </c>
      <c r="Q1328" s="17">
        <v>0.32587472515628302</v>
      </c>
      <c r="R1328" s="17">
        <v>0.30628042856825799</v>
      </c>
      <c r="S1328" s="17"/>
      <c r="T1328" s="17">
        <v>0.31851597072314802</v>
      </c>
      <c r="U1328" s="17">
        <v>0.35227754515126197</v>
      </c>
    </row>
    <row r="1329" spans="2:21" x14ac:dyDescent="0.5">
      <c r="B1329" t="s">
        <v>484</v>
      </c>
      <c r="C1329" s="17">
        <v>0.27321876439786802</v>
      </c>
      <c r="D1329" s="17">
        <v>0.25244755246732897</v>
      </c>
      <c r="E1329" s="17">
        <v>0.29469029581796202</v>
      </c>
      <c r="F1329" s="17"/>
      <c r="G1329" s="17">
        <v>0.25519433183135598</v>
      </c>
      <c r="H1329" s="17">
        <v>0.26342550111122798</v>
      </c>
      <c r="I1329" s="17">
        <v>0.25856726589092599</v>
      </c>
      <c r="J1329" s="17">
        <v>0.27238301258840503</v>
      </c>
      <c r="K1329" s="17">
        <v>0.261972420795475</v>
      </c>
      <c r="L1329" s="17">
        <v>0.29852085356603097</v>
      </c>
      <c r="M1329" s="17"/>
      <c r="N1329" s="17">
        <v>0.31818027750979899</v>
      </c>
      <c r="O1329" s="17">
        <v>0.24749224763970901</v>
      </c>
      <c r="P1329" s="17">
        <v>0.25168850923285102</v>
      </c>
      <c r="Q1329" s="17">
        <v>0.25072411118166799</v>
      </c>
      <c r="R1329" s="17">
        <v>0.29544065618051601</v>
      </c>
      <c r="S1329" s="17"/>
      <c r="T1329" s="17">
        <v>0.28297620814476998</v>
      </c>
      <c r="U1329" s="17">
        <v>0.27076115387807498</v>
      </c>
    </row>
    <row r="1330" spans="2:21" x14ac:dyDescent="0.5">
      <c r="B1330" t="s">
        <v>485</v>
      </c>
      <c r="C1330" s="17">
        <v>0.16422600754661801</v>
      </c>
      <c r="D1330" s="17">
        <v>0.20769776097436801</v>
      </c>
      <c r="E1330" s="17">
        <v>0.121193151166619</v>
      </c>
      <c r="F1330" s="17"/>
      <c r="G1330" s="17">
        <v>0.21286726550127</v>
      </c>
      <c r="H1330" s="17">
        <v>0.189052199215613</v>
      </c>
      <c r="I1330" s="17">
        <v>0.16060589262507999</v>
      </c>
      <c r="J1330" s="17">
        <v>0.17877931793752699</v>
      </c>
      <c r="K1330" s="17">
        <v>0.162772714350397</v>
      </c>
      <c r="L1330" s="17">
        <v>0.13149553429778399</v>
      </c>
      <c r="M1330" s="17"/>
      <c r="N1330" s="17">
        <v>0.152386841397844</v>
      </c>
      <c r="O1330" s="17">
        <v>0.13566295849031701</v>
      </c>
      <c r="P1330" s="17">
        <v>0.14107099504402601</v>
      </c>
      <c r="Q1330" s="17">
        <v>0.20742357640718501</v>
      </c>
      <c r="R1330" s="17">
        <v>0.195296181598862</v>
      </c>
      <c r="S1330" s="17"/>
      <c r="T1330" s="17">
        <v>0.18123903759445401</v>
      </c>
      <c r="U1330" s="17">
        <v>0.15994093015302299</v>
      </c>
    </row>
    <row r="1331" spans="2:21" x14ac:dyDescent="0.5">
      <c r="B1331" t="s">
        <v>76</v>
      </c>
      <c r="C1331" s="17">
        <v>6.8980351411301599E-2</v>
      </c>
      <c r="D1331" s="17">
        <v>3.3343700041210803E-2</v>
      </c>
      <c r="E1331" s="17">
        <v>0.102689537641073</v>
      </c>
      <c r="F1331" s="17"/>
      <c r="G1331" s="17">
        <v>3.6974094209526701E-2</v>
      </c>
      <c r="H1331" s="17">
        <v>3.9172206707680297E-2</v>
      </c>
      <c r="I1331" s="17">
        <v>6.1830155751087003E-2</v>
      </c>
      <c r="J1331" s="17">
        <v>7.8200362953062902E-2</v>
      </c>
      <c r="K1331" s="17">
        <v>6.8831832337555202E-2</v>
      </c>
      <c r="L1331" s="17">
        <v>8.9609643286219398E-2</v>
      </c>
      <c r="M1331" s="17"/>
      <c r="N1331" s="17">
        <v>7.9283021063640893E-2</v>
      </c>
      <c r="O1331" s="17">
        <v>4.6955525658304E-2</v>
      </c>
      <c r="P1331" s="17">
        <v>7.2900447200881097E-2</v>
      </c>
      <c r="Q1331" s="17">
        <v>7.6825904871234502E-2</v>
      </c>
      <c r="R1331" s="17">
        <v>5.9305179803554098E-2</v>
      </c>
      <c r="S1331" s="17"/>
      <c r="T1331" s="17">
        <v>3.99103537975442E-2</v>
      </c>
      <c r="U1331" s="17">
        <v>7.6302221134467496E-2</v>
      </c>
    </row>
    <row r="1332" spans="2:21" x14ac:dyDescent="0.5">
      <c r="B1332" t="s">
        <v>486</v>
      </c>
      <c r="C1332" s="17">
        <v>0.148089998857969</v>
      </c>
      <c r="D1332" s="17">
        <v>0.15975881003517001</v>
      </c>
      <c r="E1332" s="17">
        <v>0.13838818116464599</v>
      </c>
      <c r="F1332" s="17"/>
      <c r="G1332" s="17">
        <v>0.18114064272516101</v>
      </c>
      <c r="H1332" s="17">
        <v>0.13867417090068401</v>
      </c>
      <c r="I1332" s="17">
        <v>0.22811184167871401</v>
      </c>
      <c r="J1332" s="17">
        <v>0.138807585400993</v>
      </c>
      <c r="K1332" s="17">
        <v>0.149834611196385</v>
      </c>
      <c r="L1332" s="17">
        <v>0.10467219600099099</v>
      </c>
      <c r="M1332" s="17"/>
      <c r="N1332" s="17">
        <v>0.14600376160525899</v>
      </c>
      <c r="O1332" s="17">
        <v>0.20049295777433501</v>
      </c>
      <c r="P1332" s="17">
        <v>0.112144052376398</v>
      </c>
      <c r="Q1332" s="17">
        <v>0.13915168238362999</v>
      </c>
      <c r="R1332" s="17">
        <v>0.14367755384881101</v>
      </c>
      <c r="S1332" s="17"/>
      <c r="T1332" s="17">
        <v>0.17735842974008401</v>
      </c>
      <c r="U1332" s="17">
        <v>0.14071814968317201</v>
      </c>
    </row>
    <row r="1333" spans="2:21" x14ac:dyDescent="0.5">
      <c r="B1333" t="s">
        <v>487</v>
      </c>
      <c r="C1333" s="17">
        <v>0.437444771944486</v>
      </c>
      <c r="D1333" s="17">
        <v>0.46014531344169701</v>
      </c>
      <c r="E1333" s="17">
        <v>0.41588344698458002</v>
      </c>
      <c r="F1333" s="17"/>
      <c r="G1333" s="17">
        <v>0.46806159733262698</v>
      </c>
      <c r="H1333" s="17">
        <v>0.45247770032684198</v>
      </c>
      <c r="I1333" s="17">
        <v>0.41917315851600601</v>
      </c>
      <c r="J1333" s="17">
        <v>0.45116233052593202</v>
      </c>
      <c r="K1333" s="17">
        <v>0.42474513514587198</v>
      </c>
      <c r="L1333" s="17">
        <v>0.43001638786381502</v>
      </c>
      <c r="M1333" s="17"/>
      <c r="N1333" s="17">
        <v>0.47056711890764302</v>
      </c>
      <c r="O1333" s="17">
        <v>0.38315520613002602</v>
      </c>
      <c r="P1333" s="17">
        <v>0.392759504276878</v>
      </c>
      <c r="Q1333" s="17">
        <v>0.45814768758885199</v>
      </c>
      <c r="R1333" s="17">
        <v>0.49073683777937699</v>
      </c>
      <c r="S1333" s="17"/>
      <c r="T1333" s="17">
        <v>0.46421524573922401</v>
      </c>
      <c r="U1333" s="17">
        <v>0.430702084031099</v>
      </c>
    </row>
    <row r="1334" spans="2:21" x14ac:dyDescent="0.5">
      <c r="B1334" t="s">
        <v>88</v>
      </c>
      <c r="C1334" s="17">
        <v>-0.28935477308651802</v>
      </c>
      <c r="D1334" s="17">
        <v>-0.30038650340652701</v>
      </c>
      <c r="E1334" s="17">
        <v>-0.277495265819934</v>
      </c>
      <c r="F1334" s="17"/>
      <c r="G1334" s="17">
        <v>-0.28692095460746497</v>
      </c>
      <c r="H1334" s="17">
        <v>-0.31380352942615802</v>
      </c>
      <c r="I1334" s="17">
        <v>-0.19106131683729299</v>
      </c>
      <c r="J1334" s="17">
        <v>-0.31235474512493899</v>
      </c>
      <c r="K1334" s="17">
        <v>-0.27491052394948801</v>
      </c>
      <c r="L1334" s="17">
        <v>-0.32534419186282298</v>
      </c>
      <c r="M1334" s="17"/>
      <c r="N1334" s="17">
        <v>-0.324563357302384</v>
      </c>
      <c r="O1334" s="17">
        <v>-0.182662248355691</v>
      </c>
      <c r="P1334" s="17">
        <v>-0.28061545190047998</v>
      </c>
      <c r="Q1334" s="17">
        <v>-0.31899600520522198</v>
      </c>
      <c r="R1334" s="17">
        <v>-0.34705928393056601</v>
      </c>
      <c r="S1334" s="17"/>
      <c r="T1334" s="17">
        <v>-0.28685681599913998</v>
      </c>
      <c r="U1334" s="17">
        <v>-0.28998393434792702</v>
      </c>
    </row>
    <row r="1335" spans="2:21" x14ac:dyDescent="0.5">
      <c r="C1335" s="17"/>
      <c r="D1335" s="17"/>
      <c r="E1335" s="17"/>
      <c r="F1335" s="17"/>
      <c r="G1335" s="17"/>
      <c r="H1335" s="17"/>
      <c r="I1335" s="17"/>
      <c r="J1335" s="17"/>
      <c r="K1335" s="17"/>
      <c r="L1335" s="17"/>
      <c r="M1335" s="17"/>
      <c r="N1335" s="17"/>
      <c r="O1335" s="17"/>
      <c r="P1335" s="17"/>
      <c r="Q1335" s="17"/>
      <c r="R1335" s="17"/>
      <c r="S1335" s="17"/>
      <c r="T1335" s="17"/>
      <c r="U1335" s="17"/>
    </row>
    <row r="1336" spans="2:21" x14ac:dyDescent="0.5">
      <c r="B1336" s="6" t="s">
        <v>494</v>
      </c>
      <c r="C1336" s="17"/>
      <c r="D1336" s="17"/>
      <c r="E1336" s="17"/>
      <c r="F1336" s="17"/>
      <c r="G1336" s="17"/>
      <c r="H1336" s="17"/>
      <c r="I1336" s="17"/>
      <c r="J1336" s="17"/>
      <c r="K1336" s="17"/>
      <c r="L1336" s="17"/>
      <c r="M1336" s="17"/>
      <c r="N1336" s="17"/>
      <c r="O1336" s="17"/>
      <c r="P1336" s="17"/>
      <c r="Q1336" s="17"/>
      <c r="R1336" s="17"/>
      <c r="S1336" s="17"/>
      <c r="T1336" s="17"/>
      <c r="U1336" s="17"/>
    </row>
    <row r="1337" spans="2:21" x14ac:dyDescent="0.5">
      <c r="B1337" s="24" t="s">
        <v>46</v>
      </c>
      <c r="C1337" s="17"/>
      <c r="D1337" s="17"/>
      <c r="E1337" s="17"/>
      <c r="F1337" s="17"/>
      <c r="G1337" s="17"/>
      <c r="H1337" s="17"/>
      <c r="I1337" s="17"/>
      <c r="J1337" s="17"/>
      <c r="K1337" s="17"/>
      <c r="L1337" s="17"/>
      <c r="M1337" s="17"/>
      <c r="N1337" s="17"/>
      <c r="O1337" s="17"/>
      <c r="P1337" s="17"/>
      <c r="Q1337" s="17"/>
      <c r="R1337" s="17"/>
      <c r="S1337" s="17"/>
      <c r="T1337" s="17"/>
      <c r="U1337" s="17"/>
    </row>
    <row r="1338" spans="2:21" x14ac:dyDescent="0.5">
      <c r="B1338" t="s">
        <v>81</v>
      </c>
      <c r="C1338" s="17">
        <v>4.9895105982617503E-2</v>
      </c>
      <c r="D1338" s="17">
        <v>3.8044120130109597E-2</v>
      </c>
      <c r="E1338" s="17">
        <v>5.9443523853159597E-2</v>
      </c>
      <c r="F1338" s="17"/>
      <c r="G1338" s="17">
        <v>9.91430429191896E-2</v>
      </c>
      <c r="H1338" s="17">
        <v>8.1258947714835994E-2</v>
      </c>
      <c r="I1338" s="17">
        <v>6.7558236171598396E-2</v>
      </c>
      <c r="J1338" s="17">
        <v>4.2404070414635099E-2</v>
      </c>
      <c r="K1338" s="17">
        <v>4.4682991063400498E-2</v>
      </c>
      <c r="L1338" s="17">
        <v>1.9966135891931001E-2</v>
      </c>
      <c r="M1338" s="17"/>
      <c r="N1338" s="17">
        <v>2.2481031264063599E-2</v>
      </c>
      <c r="O1338" s="17">
        <v>0.101731942527009</v>
      </c>
      <c r="P1338" s="17">
        <v>5.8787623689909703E-2</v>
      </c>
      <c r="Q1338" s="17">
        <v>4.0301611518128E-2</v>
      </c>
      <c r="R1338" s="17">
        <v>2.8620914703229399E-2</v>
      </c>
      <c r="S1338" s="17"/>
      <c r="T1338" s="17">
        <v>6.6595372551187706E-2</v>
      </c>
      <c r="U1338" s="17">
        <v>4.5688804427940301E-2</v>
      </c>
    </row>
    <row r="1339" spans="2:21" x14ac:dyDescent="0.5">
      <c r="B1339" t="s">
        <v>82</v>
      </c>
      <c r="C1339" s="17">
        <v>0.40001204799823198</v>
      </c>
      <c r="D1339" s="17">
        <v>0.46447415726303798</v>
      </c>
      <c r="E1339" s="17">
        <v>0.34314393293107398</v>
      </c>
      <c r="F1339" s="17"/>
      <c r="G1339" s="17">
        <v>0.36704982657853102</v>
      </c>
      <c r="H1339" s="17">
        <v>0.44551543291014101</v>
      </c>
      <c r="I1339" s="17">
        <v>0.477287952652864</v>
      </c>
      <c r="J1339" s="17">
        <v>0.437367562570464</v>
      </c>
      <c r="K1339" s="17">
        <v>0.36000135984303799</v>
      </c>
      <c r="L1339" s="17">
        <v>0.34743442003288499</v>
      </c>
      <c r="M1339" s="17"/>
      <c r="N1339" s="17">
        <v>0.393654400213515</v>
      </c>
      <c r="O1339" s="17">
        <v>0.39448815984730201</v>
      </c>
      <c r="P1339" s="17">
        <v>0.37153929591470403</v>
      </c>
      <c r="Q1339" s="17">
        <v>0.40056765867857602</v>
      </c>
      <c r="R1339" s="17">
        <v>0.47635329756329597</v>
      </c>
      <c r="S1339" s="17"/>
      <c r="T1339" s="17">
        <v>0.44585868184996802</v>
      </c>
      <c r="U1339" s="17">
        <v>0.388464641466997</v>
      </c>
    </row>
    <row r="1340" spans="2:21" x14ac:dyDescent="0.5">
      <c r="B1340" t="s">
        <v>176</v>
      </c>
      <c r="C1340" s="17">
        <v>0.32602966890526902</v>
      </c>
      <c r="D1340" s="17">
        <v>0.293533455698549</v>
      </c>
      <c r="E1340" s="17">
        <v>0.352873431150729</v>
      </c>
      <c r="F1340" s="17"/>
      <c r="G1340" s="17">
        <v>0.32903050555005298</v>
      </c>
      <c r="H1340" s="17">
        <v>0.29873817407702402</v>
      </c>
      <c r="I1340" s="17">
        <v>0.29513726243995803</v>
      </c>
      <c r="J1340" s="17">
        <v>0.26624346158075102</v>
      </c>
      <c r="K1340" s="17">
        <v>0.35619451164808202</v>
      </c>
      <c r="L1340" s="17">
        <v>0.37583200633903702</v>
      </c>
      <c r="M1340" s="17"/>
      <c r="N1340" s="17">
        <v>0.35545827329990398</v>
      </c>
      <c r="O1340" s="17">
        <v>0.32827986623738398</v>
      </c>
      <c r="P1340" s="17">
        <v>0.35942314923749902</v>
      </c>
      <c r="Q1340" s="17">
        <v>0.28115599630326499</v>
      </c>
      <c r="R1340" s="17">
        <v>0.28367969917707297</v>
      </c>
      <c r="S1340" s="17"/>
      <c r="T1340" s="17">
        <v>0.29938258139478002</v>
      </c>
      <c r="U1340" s="17">
        <v>0.33274127947524301</v>
      </c>
    </row>
    <row r="1341" spans="2:21" x14ac:dyDescent="0.5">
      <c r="B1341" t="s">
        <v>84</v>
      </c>
      <c r="C1341" s="17">
        <v>0.157842461233269</v>
      </c>
      <c r="D1341" s="17">
        <v>0.150958606473729</v>
      </c>
      <c r="E1341" s="17">
        <v>0.16548511442328701</v>
      </c>
      <c r="F1341" s="17"/>
      <c r="G1341" s="17">
        <v>0.178592708750622</v>
      </c>
      <c r="H1341" s="17">
        <v>0.12541197669342</v>
      </c>
      <c r="I1341" s="17">
        <v>0.10125160190407601</v>
      </c>
      <c r="J1341" s="17">
        <v>0.147319313888673</v>
      </c>
      <c r="K1341" s="17">
        <v>0.195825064456847</v>
      </c>
      <c r="L1341" s="17">
        <v>0.180028981371184</v>
      </c>
      <c r="M1341" s="17"/>
      <c r="N1341" s="17">
        <v>0.16287240792417501</v>
      </c>
      <c r="O1341" s="17">
        <v>0.13061186117344201</v>
      </c>
      <c r="P1341" s="17">
        <v>0.12154435079878299</v>
      </c>
      <c r="Q1341" s="17">
        <v>0.218238662884256</v>
      </c>
      <c r="R1341" s="17">
        <v>0.132381792261242</v>
      </c>
      <c r="S1341" s="17"/>
      <c r="T1341" s="17">
        <v>0.13661117934928599</v>
      </c>
      <c r="U1341" s="17">
        <v>0.16318999108434701</v>
      </c>
    </row>
    <row r="1342" spans="2:21" x14ac:dyDescent="0.5">
      <c r="B1342" t="s">
        <v>85</v>
      </c>
      <c r="C1342" s="17">
        <v>4.5751809300105403E-2</v>
      </c>
      <c r="D1342" s="17">
        <v>4.6762060467723299E-2</v>
      </c>
      <c r="E1342" s="17">
        <v>4.5169598627470997E-2</v>
      </c>
      <c r="F1342" s="17"/>
      <c r="G1342" s="17">
        <v>1.00449414592776E-2</v>
      </c>
      <c r="H1342" s="17">
        <v>4.9075468604580001E-2</v>
      </c>
      <c r="I1342" s="17">
        <v>5.1164195356216802E-2</v>
      </c>
      <c r="J1342" s="17">
        <v>8.1527858336108094E-2</v>
      </c>
      <c r="K1342" s="17">
        <v>1.42143407986509E-2</v>
      </c>
      <c r="L1342" s="17">
        <v>4.7421695654545501E-2</v>
      </c>
      <c r="M1342" s="17"/>
      <c r="N1342" s="17">
        <v>4.0959042672234103E-2</v>
      </c>
      <c r="O1342" s="17">
        <v>2.62694781318373E-2</v>
      </c>
      <c r="P1342" s="17">
        <v>7.0134325681173504E-2</v>
      </c>
      <c r="Q1342" s="17">
        <v>3.9683604965951601E-2</v>
      </c>
      <c r="R1342" s="17">
        <v>6.0961227107054997E-2</v>
      </c>
      <c r="S1342" s="17"/>
      <c r="T1342" s="17">
        <v>4.0726898357116501E-2</v>
      </c>
      <c r="U1342" s="17">
        <v>4.7017435248339498E-2</v>
      </c>
    </row>
    <row r="1343" spans="2:21" x14ac:dyDescent="0.5">
      <c r="B1343" t="s">
        <v>76</v>
      </c>
      <c r="C1343" s="17">
        <v>2.04689065805061E-2</v>
      </c>
      <c r="D1343" s="17">
        <v>6.2275999668509599E-3</v>
      </c>
      <c r="E1343" s="17">
        <v>3.3884399014280003E-2</v>
      </c>
      <c r="F1343" s="17"/>
      <c r="G1343" s="17">
        <v>1.6138974742327099E-2</v>
      </c>
      <c r="H1343" s="17">
        <v>0</v>
      </c>
      <c r="I1343" s="17">
        <v>7.6007514752862099E-3</v>
      </c>
      <c r="J1343" s="17">
        <v>2.51377332093678E-2</v>
      </c>
      <c r="K1343" s="17">
        <v>2.9081732189981099E-2</v>
      </c>
      <c r="L1343" s="17">
        <v>2.9316760710417201E-2</v>
      </c>
      <c r="M1343" s="17"/>
      <c r="N1343" s="17">
        <v>2.4574844626107799E-2</v>
      </c>
      <c r="O1343" s="17">
        <v>1.8618692083025402E-2</v>
      </c>
      <c r="P1343" s="17">
        <v>1.8571254677930901E-2</v>
      </c>
      <c r="Q1343" s="17">
        <v>2.0052465649823301E-2</v>
      </c>
      <c r="R1343" s="17">
        <v>1.80030691881044E-2</v>
      </c>
      <c r="S1343" s="17"/>
      <c r="T1343" s="17">
        <v>1.0825286497662401E-2</v>
      </c>
      <c r="U1343" s="17">
        <v>2.2897848297132602E-2</v>
      </c>
    </row>
    <row r="1344" spans="2:21" x14ac:dyDescent="0.5">
      <c r="B1344" t="s">
        <v>86</v>
      </c>
      <c r="C1344" s="17">
        <v>0.44990715398085002</v>
      </c>
      <c r="D1344" s="17">
        <v>0.50251827739314803</v>
      </c>
      <c r="E1344" s="17">
        <v>0.40258745678423302</v>
      </c>
      <c r="F1344" s="17"/>
      <c r="G1344" s="17">
        <v>0.46619286949772099</v>
      </c>
      <c r="H1344" s="17">
        <v>0.52677438062497695</v>
      </c>
      <c r="I1344" s="17">
        <v>0.54484618882446201</v>
      </c>
      <c r="J1344" s="17">
        <v>0.4797716329851</v>
      </c>
      <c r="K1344" s="17">
        <v>0.40468435090643901</v>
      </c>
      <c r="L1344" s="17">
        <v>0.36740055592481602</v>
      </c>
      <c r="M1344" s="17"/>
      <c r="N1344" s="17">
        <v>0.41613543147757898</v>
      </c>
      <c r="O1344" s="17">
        <v>0.49622010237431102</v>
      </c>
      <c r="P1344" s="17">
        <v>0.430326919604613</v>
      </c>
      <c r="Q1344" s="17">
        <v>0.44086927019670402</v>
      </c>
      <c r="R1344" s="17">
        <v>0.50497421226652495</v>
      </c>
      <c r="S1344" s="17"/>
      <c r="T1344" s="17">
        <v>0.51245405440115599</v>
      </c>
      <c r="U1344" s="17">
        <v>0.43415344589493698</v>
      </c>
    </row>
    <row r="1345" spans="2:21" x14ac:dyDescent="0.5">
      <c r="B1345" t="s">
        <v>87</v>
      </c>
      <c r="C1345" s="17">
        <v>0.203594270533375</v>
      </c>
      <c r="D1345" s="17">
        <v>0.19772066694145299</v>
      </c>
      <c r="E1345" s="17">
        <v>0.210654713050758</v>
      </c>
      <c r="F1345" s="17"/>
      <c r="G1345" s="17">
        <v>0.188637650209899</v>
      </c>
      <c r="H1345" s="17">
        <v>0.174487445298</v>
      </c>
      <c r="I1345" s="17">
        <v>0.152415797260293</v>
      </c>
      <c r="J1345" s="17">
        <v>0.22884717222478099</v>
      </c>
      <c r="K1345" s="17">
        <v>0.210039405255498</v>
      </c>
      <c r="L1345" s="17">
        <v>0.22745067702572999</v>
      </c>
      <c r="M1345" s="17"/>
      <c r="N1345" s="17">
        <v>0.203831450596409</v>
      </c>
      <c r="O1345" s="17">
        <v>0.15688133930528</v>
      </c>
      <c r="P1345" s="17">
        <v>0.19167867647995601</v>
      </c>
      <c r="Q1345" s="17">
        <v>0.257922267850208</v>
      </c>
      <c r="R1345" s="17">
        <v>0.19334301936829801</v>
      </c>
      <c r="S1345" s="17"/>
      <c r="T1345" s="17">
        <v>0.177338077706402</v>
      </c>
      <c r="U1345" s="17">
        <v>0.21020742633268699</v>
      </c>
    </row>
    <row r="1346" spans="2:21" x14ac:dyDescent="0.5">
      <c r="B1346" t="s">
        <v>88</v>
      </c>
      <c r="C1346" s="17">
        <v>0.24631288344747501</v>
      </c>
      <c r="D1346" s="17">
        <v>0.30479761045169501</v>
      </c>
      <c r="E1346" s="17">
        <v>0.19193274373347599</v>
      </c>
      <c r="F1346" s="17"/>
      <c r="G1346" s="17">
        <v>0.27755521928782101</v>
      </c>
      <c r="H1346" s="17">
        <v>0.35228693532697702</v>
      </c>
      <c r="I1346" s="17">
        <v>0.39243039156416898</v>
      </c>
      <c r="J1346" s="17">
        <v>0.25092446076031799</v>
      </c>
      <c r="K1346" s="17">
        <v>0.19464494565094101</v>
      </c>
      <c r="L1346" s="17">
        <v>0.139949878899086</v>
      </c>
      <c r="M1346" s="17"/>
      <c r="N1346" s="17">
        <v>0.21230398088117</v>
      </c>
      <c r="O1346" s="17">
        <v>0.33933876306903099</v>
      </c>
      <c r="P1346" s="17">
        <v>0.23864824312465699</v>
      </c>
      <c r="Q1346" s="17">
        <v>0.182947002346497</v>
      </c>
      <c r="R1346" s="17">
        <v>0.31163119289822799</v>
      </c>
      <c r="S1346" s="17"/>
      <c r="T1346" s="17">
        <v>0.33511597669475301</v>
      </c>
      <c r="U1346" s="17">
        <v>0.22394601956225099</v>
      </c>
    </row>
    <row r="1347" spans="2:21" x14ac:dyDescent="0.5">
      <c r="C1347" s="17"/>
      <c r="D1347" s="17"/>
      <c r="E1347" s="17"/>
      <c r="F1347" s="17"/>
      <c r="G1347" s="17"/>
      <c r="H1347" s="17"/>
      <c r="I1347" s="17"/>
      <c r="J1347" s="17"/>
      <c r="K1347" s="17"/>
      <c r="L1347" s="17"/>
      <c r="M1347" s="17"/>
      <c r="N1347" s="17"/>
      <c r="O1347" s="17"/>
      <c r="P1347" s="17"/>
      <c r="Q1347" s="17"/>
      <c r="R1347" s="17"/>
      <c r="S1347" s="17"/>
      <c r="T1347" s="17"/>
      <c r="U1347" s="17"/>
    </row>
    <row r="1348" spans="2:21" x14ac:dyDescent="0.5">
      <c r="B1348" s="6" t="s">
        <v>505</v>
      </c>
      <c r="C1348" s="17"/>
      <c r="D1348" s="17"/>
      <c r="E1348" s="17"/>
      <c r="F1348" s="17"/>
      <c r="G1348" s="17"/>
      <c r="H1348" s="17"/>
      <c r="I1348" s="17"/>
      <c r="J1348" s="17"/>
      <c r="K1348" s="17"/>
      <c r="L1348" s="17"/>
      <c r="M1348" s="17"/>
      <c r="N1348" s="17"/>
      <c r="O1348" s="17"/>
      <c r="P1348" s="17"/>
      <c r="Q1348" s="17"/>
      <c r="R1348" s="17"/>
      <c r="S1348" s="17"/>
      <c r="T1348" s="17"/>
      <c r="U1348" s="17"/>
    </row>
    <row r="1349" spans="2:21" x14ac:dyDescent="0.5">
      <c r="B1349" s="24" t="s">
        <v>46</v>
      </c>
      <c r="C1349" s="17"/>
      <c r="D1349" s="17"/>
      <c r="E1349" s="17"/>
      <c r="F1349" s="17"/>
      <c r="G1349" s="17"/>
      <c r="H1349" s="17"/>
      <c r="I1349" s="17"/>
      <c r="J1349" s="17"/>
      <c r="K1349" s="17"/>
      <c r="L1349" s="17"/>
      <c r="M1349" s="17"/>
      <c r="N1349" s="17"/>
      <c r="O1349" s="17"/>
      <c r="P1349" s="17"/>
      <c r="Q1349" s="17"/>
      <c r="R1349" s="17"/>
      <c r="S1349" s="17"/>
      <c r="T1349" s="17"/>
      <c r="U1349" s="17"/>
    </row>
    <row r="1350" spans="2:21" x14ac:dyDescent="0.5">
      <c r="B1350" t="s">
        <v>499</v>
      </c>
      <c r="C1350" s="17">
        <v>7.7106022878281694E-2</v>
      </c>
      <c r="D1350" s="17">
        <v>8.1192874071963198E-2</v>
      </c>
      <c r="E1350" s="17">
        <v>7.3905631695158597E-2</v>
      </c>
      <c r="F1350" s="17"/>
      <c r="G1350" s="17">
        <v>8.8583160394314603E-2</v>
      </c>
      <c r="H1350" s="17">
        <v>7.5607985703935093E-2</v>
      </c>
      <c r="I1350" s="17">
        <v>9.5262184008256895E-2</v>
      </c>
      <c r="J1350" s="17">
        <v>5.7036797063792E-2</v>
      </c>
      <c r="K1350" s="17">
        <v>7.1276700715201702E-2</v>
      </c>
      <c r="L1350" s="17">
        <v>8.1932153564991506E-2</v>
      </c>
      <c r="M1350" s="17"/>
      <c r="N1350" s="17">
        <v>6.36910493159622E-2</v>
      </c>
      <c r="O1350" s="17">
        <v>0.115492220989139</v>
      </c>
      <c r="P1350" s="17">
        <v>8.3331106226370993E-2</v>
      </c>
      <c r="Q1350" s="17">
        <v>6.0755202663842697E-2</v>
      </c>
      <c r="R1350" s="17">
        <v>6.4634014132305295E-2</v>
      </c>
      <c r="S1350" s="17"/>
      <c r="T1350" s="17">
        <v>9.5059076210201404E-2</v>
      </c>
      <c r="U1350" s="17">
        <v>7.2584181515379306E-2</v>
      </c>
    </row>
    <row r="1351" spans="2:21" x14ac:dyDescent="0.5">
      <c r="B1351" t="s">
        <v>500</v>
      </c>
      <c r="C1351" s="17">
        <v>0.32884546108256502</v>
      </c>
      <c r="D1351" s="17">
        <v>0.357578727008249</v>
      </c>
      <c r="E1351" s="17">
        <v>0.300704870028983</v>
      </c>
      <c r="F1351" s="17"/>
      <c r="G1351" s="17">
        <v>0.36524951411962803</v>
      </c>
      <c r="H1351" s="17">
        <v>0.29461005406731799</v>
      </c>
      <c r="I1351" s="17">
        <v>0.322679146204911</v>
      </c>
      <c r="J1351" s="17">
        <v>0.39689038197531201</v>
      </c>
      <c r="K1351" s="17">
        <v>0.30896410651471301</v>
      </c>
      <c r="L1351" s="17">
        <v>0.30290030912452398</v>
      </c>
      <c r="M1351" s="17"/>
      <c r="N1351" s="17">
        <v>0.35072925196305299</v>
      </c>
      <c r="O1351" s="17">
        <v>0.29464821697365501</v>
      </c>
      <c r="P1351" s="17">
        <v>0.30040039681678099</v>
      </c>
      <c r="Q1351" s="17">
        <v>0.33281716072751599</v>
      </c>
      <c r="R1351" s="17">
        <v>0.37967888733809002</v>
      </c>
      <c r="S1351" s="17"/>
      <c r="T1351" s="17">
        <v>0.376234485612571</v>
      </c>
      <c r="U1351" s="17">
        <v>0.31690957211116599</v>
      </c>
    </row>
    <row r="1352" spans="2:21" x14ac:dyDescent="0.5">
      <c r="B1352" t="s">
        <v>501</v>
      </c>
      <c r="C1352" s="17">
        <v>0.217143780572609</v>
      </c>
      <c r="D1352" s="17">
        <v>0.224156776938536</v>
      </c>
      <c r="E1352" s="17">
        <v>0.21231589992568201</v>
      </c>
      <c r="F1352" s="17"/>
      <c r="G1352" s="17">
        <v>0.22116478684447999</v>
      </c>
      <c r="H1352" s="17">
        <v>0.33072151735002198</v>
      </c>
      <c r="I1352" s="17">
        <v>0.17660708390892901</v>
      </c>
      <c r="J1352" s="17">
        <v>0.18360659480522201</v>
      </c>
      <c r="K1352" s="17">
        <v>0.199487162141124</v>
      </c>
      <c r="L1352" s="17">
        <v>0.22048561392326399</v>
      </c>
      <c r="M1352" s="17"/>
      <c r="N1352" s="17">
        <v>0.173181601864727</v>
      </c>
      <c r="O1352" s="17">
        <v>0.27239128895686998</v>
      </c>
      <c r="P1352" s="17">
        <v>0.270712445645581</v>
      </c>
      <c r="Q1352" s="17">
        <v>0.193504178318748</v>
      </c>
      <c r="R1352" s="17">
        <v>0.17890879126798401</v>
      </c>
      <c r="S1352" s="17"/>
      <c r="T1352" s="17">
        <v>0.25184805010896599</v>
      </c>
      <c r="U1352" s="17">
        <v>0.20840280495372601</v>
      </c>
    </row>
    <row r="1353" spans="2:21" x14ac:dyDescent="0.5">
      <c r="B1353" t="s">
        <v>502</v>
      </c>
      <c r="C1353" s="17">
        <v>0.20133379856320699</v>
      </c>
      <c r="D1353" s="17">
        <v>0.18601532773579599</v>
      </c>
      <c r="E1353" s="17">
        <v>0.21716748389483601</v>
      </c>
      <c r="F1353" s="17"/>
      <c r="G1353" s="17">
        <v>0.19142934997654101</v>
      </c>
      <c r="H1353" s="17">
        <v>0.18677085554855</v>
      </c>
      <c r="I1353" s="17">
        <v>0.222677598473315</v>
      </c>
      <c r="J1353" s="17">
        <v>0.19537867210246199</v>
      </c>
      <c r="K1353" s="17">
        <v>0.23978352335865499</v>
      </c>
      <c r="L1353" s="17">
        <v>0.17925900678440099</v>
      </c>
      <c r="M1353" s="17"/>
      <c r="N1353" s="17">
        <v>0.22945060585466301</v>
      </c>
      <c r="O1353" s="17">
        <v>0.165192165555202</v>
      </c>
      <c r="P1353" s="17">
        <v>0.174742577294551</v>
      </c>
      <c r="Q1353" s="17">
        <v>0.21467274831513999</v>
      </c>
      <c r="R1353" s="17">
        <v>0.217027776810369</v>
      </c>
      <c r="S1353" s="17"/>
      <c r="T1353" s="17">
        <v>0.16420012510545601</v>
      </c>
      <c r="U1353" s="17">
        <v>0.21068666893535901</v>
      </c>
    </row>
    <row r="1354" spans="2:21" x14ac:dyDescent="0.5">
      <c r="B1354" t="s">
        <v>503</v>
      </c>
      <c r="C1354" s="17">
        <v>0.101087947092766</v>
      </c>
      <c r="D1354" s="17">
        <v>0.119065751558681</v>
      </c>
      <c r="E1354" s="17">
        <v>8.3162314455755004E-2</v>
      </c>
      <c r="F1354" s="17"/>
      <c r="G1354" s="17">
        <v>5.9249200637372698E-2</v>
      </c>
      <c r="H1354" s="17">
        <v>7.8111744017770102E-2</v>
      </c>
      <c r="I1354" s="17">
        <v>0.11550298612047701</v>
      </c>
      <c r="J1354" s="17">
        <v>9.9283747894714197E-2</v>
      </c>
      <c r="K1354" s="17">
        <v>9.8668966134035502E-2</v>
      </c>
      <c r="L1354" s="17">
        <v>0.11889986675464</v>
      </c>
      <c r="M1354" s="17"/>
      <c r="N1354" s="17">
        <v>9.1903574846653596E-2</v>
      </c>
      <c r="O1354" s="17">
        <v>9.9124899195217706E-2</v>
      </c>
      <c r="P1354" s="17">
        <v>7.9831870225993307E-2</v>
      </c>
      <c r="Q1354" s="17">
        <v>0.11987950996373201</v>
      </c>
      <c r="R1354" s="17">
        <v>0.12616922911054401</v>
      </c>
      <c r="S1354" s="17"/>
      <c r="T1354" s="17">
        <v>6.8966870033469796E-2</v>
      </c>
      <c r="U1354" s="17">
        <v>0.109178293185008</v>
      </c>
    </row>
    <row r="1355" spans="2:21" x14ac:dyDescent="0.5">
      <c r="B1355" t="s">
        <v>76</v>
      </c>
      <c r="C1355" s="17">
        <v>7.4482989810571498E-2</v>
      </c>
      <c r="D1355" s="17">
        <v>3.1990542686774898E-2</v>
      </c>
      <c r="E1355" s="17">
        <v>0.112743799999586</v>
      </c>
      <c r="F1355" s="17"/>
      <c r="G1355" s="17">
        <v>7.4323988027664198E-2</v>
      </c>
      <c r="H1355" s="17">
        <v>3.4177843312404498E-2</v>
      </c>
      <c r="I1355" s="17">
        <v>6.7271001284111301E-2</v>
      </c>
      <c r="J1355" s="17">
        <v>6.7803806158498403E-2</v>
      </c>
      <c r="K1355" s="17">
        <v>8.1819541136271295E-2</v>
      </c>
      <c r="L1355" s="17">
        <v>9.6523049848178999E-2</v>
      </c>
      <c r="M1355" s="17"/>
      <c r="N1355" s="17">
        <v>9.1043916154941396E-2</v>
      </c>
      <c r="O1355" s="17">
        <v>5.3151208329916801E-2</v>
      </c>
      <c r="P1355" s="17">
        <v>9.0981603790723897E-2</v>
      </c>
      <c r="Q1355" s="17">
        <v>7.8371200011022393E-2</v>
      </c>
      <c r="R1355" s="17">
        <v>3.3581301340706901E-2</v>
      </c>
      <c r="S1355" s="17"/>
      <c r="T1355" s="17">
        <v>4.3691392929336097E-2</v>
      </c>
      <c r="U1355" s="17">
        <v>8.22384792993614E-2</v>
      </c>
    </row>
    <row r="1356" spans="2:21" x14ac:dyDescent="0.5">
      <c r="C1356" s="17"/>
      <c r="D1356" s="17"/>
      <c r="E1356" s="17"/>
      <c r="F1356" s="17"/>
      <c r="G1356" s="17"/>
      <c r="H1356" s="17"/>
      <c r="I1356" s="17"/>
      <c r="J1356" s="17"/>
      <c r="K1356" s="17"/>
      <c r="L1356" s="17"/>
      <c r="M1356" s="17"/>
      <c r="N1356" s="17"/>
      <c r="O1356" s="17"/>
      <c r="P1356" s="17"/>
      <c r="Q1356" s="17"/>
      <c r="R1356" s="17"/>
      <c r="S1356" s="17"/>
      <c r="T1356" s="17"/>
      <c r="U1356" s="17"/>
    </row>
    <row r="1357" spans="2:21" x14ac:dyDescent="0.5">
      <c r="B1357" s="6" t="s">
        <v>506</v>
      </c>
      <c r="C1357" s="17"/>
      <c r="D1357" s="17"/>
      <c r="E1357" s="17"/>
      <c r="F1357" s="17"/>
      <c r="G1357" s="17"/>
      <c r="H1357" s="17"/>
      <c r="I1357" s="17"/>
      <c r="J1357" s="17"/>
      <c r="K1357" s="17"/>
      <c r="L1357" s="17"/>
      <c r="M1357" s="17"/>
      <c r="N1357" s="17"/>
      <c r="O1357" s="17"/>
      <c r="P1357" s="17"/>
      <c r="Q1357" s="17"/>
      <c r="R1357" s="17"/>
      <c r="S1357" s="17"/>
      <c r="T1357" s="17"/>
      <c r="U1357" s="17"/>
    </row>
    <row r="1358" spans="2:21" x14ac:dyDescent="0.5">
      <c r="B1358" s="24" t="s">
        <v>46</v>
      </c>
      <c r="C1358" s="17"/>
      <c r="D1358" s="17"/>
      <c r="E1358" s="17"/>
      <c r="F1358" s="17"/>
      <c r="G1358" s="17"/>
      <c r="H1358" s="17"/>
      <c r="I1358" s="17"/>
      <c r="J1358" s="17"/>
      <c r="K1358" s="17"/>
      <c r="L1358" s="17"/>
      <c r="M1358" s="17"/>
      <c r="N1358" s="17"/>
      <c r="O1358" s="17"/>
      <c r="P1358" s="17"/>
      <c r="Q1358" s="17"/>
      <c r="R1358" s="17"/>
      <c r="S1358" s="17"/>
      <c r="T1358" s="17"/>
      <c r="U1358" s="17"/>
    </row>
    <row r="1359" spans="2:21" x14ac:dyDescent="0.5">
      <c r="B1359" t="s">
        <v>499</v>
      </c>
      <c r="C1359" s="17">
        <v>5.1443512395979399E-2</v>
      </c>
      <c r="D1359" s="17">
        <v>5.0852932735679597E-2</v>
      </c>
      <c r="E1359" s="17">
        <v>5.23958445011318E-2</v>
      </c>
      <c r="F1359" s="17"/>
      <c r="G1359" s="17">
        <v>8.8780189957094802E-2</v>
      </c>
      <c r="H1359" s="17">
        <v>7.4530267603149694E-2</v>
      </c>
      <c r="I1359" s="17">
        <v>6.2668871875297003E-2</v>
      </c>
      <c r="J1359" s="17">
        <v>4.0177075806007802E-2</v>
      </c>
      <c r="K1359" s="17">
        <v>2.6993677385648101E-2</v>
      </c>
      <c r="L1359" s="17">
        <v>4.6919010576950797E-2</v>
      </c>
      <c r="M1359" s="17"/>
      <c r="N1359" s="17">
        <v>3.9243588915121898E-2</v>
      </c>
      <c r="O1359" s="17">
        <v>8.2455317654421198E-2</v>
      </c>
      <c r="P1359" s="17">
        <v>5.2608521053258597E-2</v>
      </c>
      <c r="Q1359" s="17">
        <v>4.8822634094980999E-2</v>
      </c>
      <c r="R1359" s="17">
        <v>2.9312567351530198E-2</v>
      </c>
      <c r="S1359" s="17"/>
      <c r="T1359" s="17">
        <v>8.1627912141121806E-2</v>
      </c>
      <c r="U1359" s="17">
        <v>4.3840957846704103E-2</v>
      </c>
    </row>
    <row r="1360" spans="2:21" x14ac:dyDescent="0.5">
      <c r="B1360" t="s">
        <v>500</v>
      </c>
      <c r="C1360" s="17">
        <v>0.28859448919564201</v>
      </c>
      <c r="D1360" s="17">
        <v>0.30733214788212698</v>
      </c>
      <c r="E1360" s="17">
        <v>0.26944240237498901</v>
      </c>
      <c r="F1360" s="17"/>
      <c r="G1360" s="17">
        <v>0.29340007906334198</v>
      </c>
      <c r="H1360" s="17">
        <v>0.29473346951173701</v>
      </c>
      <c r="I1360" s="17">
        <v>0.29772064086039102</v>
      </c>
      <c r="J1360" s="17">
        <v>0.346529544588357</v>
      </c>
      <c r="K1360" s="17">
        <v>0.26848539347429101</v>
      </c>
      <c r="L1360" s="17">
        <v>0.25265640410582302</v>
      </c>
      <c r="M1360" s="17"/>
      <c r="N1360" s="17">
        <v>0.29083909512108203</v>
      </c>
      <c r="O1360" s="17">
        <v>0.27435537343111999</v>
      </c>
      <c r="P1360" s="17">
        <v>0.28611250416339701</v>
      </c>
      <c r="Q1360" s="17">
        <v>0.245980455293939</v>
      </c>
      <c r="R1360" s="17">
        <v>0.40353791071906803</v>
      </c>
      <c r="S1360" s="17"/>
      <c r="T1360" s="17">
        <v>0.34056626248836402</v>
      </c>
      <c r="U1360" s="17">
        <v>0.2755043418077</v>
      </c>
    </row>
    <row r="1361" spans="2:21" x14ac:dyDescent="0.5">
      <c r="B1361" t="s">
        <v>501</v>
      </c>
      <c r="C1361" s="17">
        <v>0.22442073542515201</v>
      </c>
      <c r="D1361" s="17">
        <v>0.24883487013243399</v>
      </c>
      <c r="E1361" s="17">
        <v>0.20345347068148201</v>
      </c>
      <c r="F1361" s="17"/>
      <c r="G1361" s="17">
        <v>0.32621372455782</v>
      </c>
      <c r="H1361" s="17">
        <v>0.31316430395390699</v>
      </c>
      <c r="I1361" s="17">
        <v>0.19002232460086901</v>
      </c>
      <c r="J1361" s="17">
        <v>0.22430021987208901</v>
      </c>
      <c r="K1361" s="17">
        <v>0.23136045554839901</v>
      </c>
      <c r="L1361" s="17">
        <v>0.168323464041332</v>
      </c>
      <c r="M1361" s="17"/>
      <c r="N1361" s="17">
        <v>0.21962608770754899</v>
      </c>
      <c r="O1361" s="17">
        <v>0.24408835073291399</v>
      </c>
      <c r="P1361" s="17">
        <v>0.19804453491381099</v>
      </c>
      <c r="Q1361" s="17">
        <v>0.23405012006465301</v>
      </c>
      <c r="R1361" s="17">
        <v>0.228615009059943</v>
      </c>
      <c r="S1361" s="17"/>
      <c r="T1361" s="17">
        <v>0.218024451811206</v>
      </c>
      <c r="U1361" s="17">
        <v>0.226031769452605</v>
      </c>
    </row>
    <row r="1362" spans="2:21" x14ac:dyDescent="0.5">
      <c r="B1362" t="s">
        <v>502</v>
      </c>
      <c r="C1362" s="17">
        <v>0.27003964228940303</v>
      </c>
      <c r="D1362" s="17">
        <v>0.25325345355932199</v>
      </c>
      <c r="E1362" s="17">
        <v>0.28777717797968899</v>
      </c>
      <c r="F1362" s="17"/>
      <c r="G1362" s="17">
        <v>0.17357402755808901</v>
      </c>
      <c r="H1362" s="17">
        <v>0.20464786783773301</v>
      </c>
      <c r="I1362" s="17">
        <v>0.329339103301449</v>
      </c>
      <c r="J1362" s="17">
        <v>0.23355801647838101</v>
      </c>
      <c r="K1362" s="17">
        <v>0.29086515217540898</v>
      </c>
      <c r="L1362" s="17">
        <v>0.30811027070054597</v>
      </c>
      <c r="M1362" s="17"/>
      <c r="N1362" s="17">
        <v>0.307772466996169</v>
      </c>
      <c r="O1362" s="17">
        <v>0.268469614152964</v>
      </c>
      <c r="P1362" s="17">
        <v>0.233076060882146</v>
      </c>
      <c r="Q1362" s="17">
        <v>0.27321333891034899</v>
      </c>
      <c r="R1362" s="17">
        <v>0.240427081464996</v>
      </c>
      <c r="S1362" s="17"/>
      <c r="T1362" s="17">
        <v>0.20594674003066399</v>
      </c>
      <c r="U1362" s="17">
        <v>0.28618274235955998</v>
      </c>
    </row>
    <row r="1363" spans="2:21" x14ac:dyDescent="0.5">
      <c r="B1363" t="s">
        <v>503</v>
      </c>
      <c r="C1363" s="17">
        <v>8.5413715436422399E-2</v>
      </c>
      <c r="D1363" s="17">
        <v>0.10175503147326199</v>
      </c>
      <c r="E1363" s="17">
        <v>6.8888585726542703E-2</v>
      </c>
      <c r="F1363" s="17"/>
      <c r="G1363" s="17">
        <v>3.8966880493072897E-2</v>
      </c>
      <c r="H1363" s="17">
        <v>6.5541490668767396E-2</v>
      </c>
      <c r="I1363" s="17">
        <v>5.81517765012209E-2</v>
      </c>
      <c r="J1363" s="17">
        <v>8.0519418034771195E-2</v>
      </c>
      <c r="K1363" s="17">
        <v>9.2637325364402404E-2</v>
      </c>
      <c r="L1363" s="17">
        <v>0.121664188182879</v>
      </c>
      <c r="M1363" s="17"/>
      <c r="N1363" s="17">
        <v>7.5007610377286205E-2</v>
      </c>
      <c r="O1363" s="17">
        <v>7.4174685665407997E-2</v>
      </c>
      <c r="P1363" s="17">
        <v>8.8769053717106194E-2</v>
      </c>
      <c r="Q1363" s="17">
        <v>0.115639485539852</v>
      </c>
      <c r="R1363" s="17">
        <v>6.1027943651849499E-2</v>
      </c>
      <c r="S1363" s="17"/>
      <c r="T1363" s="17">
        <v>0.102205272934701</v>
      </c>
      <c r="U1363" s="17">
        <v>8.1184420405683799E-2</v>
      </c>
    </row>
    <row r="1364" spans="2:21" x14ac:dyDescent="0.5">
      <c r="B1364" t="s">
        <v>76</v>
      </c>
      <c r="C1364" s="17">
        <v>8.0087905257400505E-2</v>
      </c>
      <c r="D1364" s="17">
        <v>3.79715642171745E-2</v>
      </c>
      <c r="E1364" s="17">
        <v>0.118042518736165</v>
      </c>
      <c r="F1364" s="17"/>
      <c r="G1364" s="17">
        <v>7.9065098370582301E-2</v>
      </c>
      <c r="H1364" s="17">
        <v>4.7382600424705899E-2</v>
      </c>
      <c r="I1364" s="17">
        <v>6.2097282860773498E-2</v>
      </c>
      <c r="J1364" s="17">
        <v>7.4915725220393997E-2</v>
      </c>
      <c r="K1364" s="17">
        <v>8.9657996051850097E-2</v>
      </c>
      <c r="L1364" s="17">
        <v>0.102326662392469</v>
      </c>
      <c r="M1364" s="17"/>
      <c r="N1364" s="17">
        <v>6.7511150882791901E-2</v>
      </c>
      <c r="O1364" s="17">
        <v>5.6456658363173401E-2</v>
      </c>
      <c r="P1364" s="17">
        <v>0.141389325270282</v>
      </c>
      <c r="Q1364" s="17">
        <v>8.2293966096225302E-2</v>
      </c>
      <c r="R1364" s="17">
        <v>3.7079487752613598E-2</v>
      </c>
      <c r="S1364" s="17"/>
      <c r="T1364" s="17">
        <v>5.16293605939422E-2</v>
      </c>
      <c r="U1364" s="17">
        <v>8.7255768127747907E-2</v>
      </c>
    </row>
    <row r="1365" spans="2:21" x14ac:dyDescent="0.5">
      <c r="C1365" s="17"/>
      <c r="D1365" s="17"/>
      <c r="E1365" s="17"/>
      <c r="F1365" s="17"/>
      <c r="G1365" s="17"/>
      <c r="H1365" s="17"/>
      <c r="I1365" s="17"/>
      <c r="J1365" s="17"/>
      <c r="K1365" s="17"/>
      <c r="L1365" s="17"/>
      <c r="M1365" s="17"/>
      <c r="N1365" s="17"/>
      <c r="O1365" s="17"/>
      <c r="P1365" s="17"/>
      <c r="Q1365" s="17"/>
      <c r="R1365" s="17"/>
      <c r="S1365" s="17"/>
      <c r="T1365" s="17"/>
      <c r="U1365" s="17"/>
    </row>
    <row r="1366" spans="2:21" x14ac:dyDescent="0.5">
      <c r="B1366" s="6" t="s">
        <v>507</v>
      </c>
      <c r="C1366" s="17"/>
      <c r="D1366" s="17"/>
      <c r="E1366" s="17"/>
      <c r="F1366" s="17"/>
      <c r="G1366" s="17"/>
      <c r="H1366" s="17"/>
      <c r="I1366" s="17"/>
      <c r="J1366" s="17"/>
      <c r="K1366" s="17"/>
      <c r="L1366" s="17"/>
      <c r="M1366" s="17"/>
      <c r="N1366" s="17"/>
      <c r="O1366" s="17"/>
      <c r="P1366" s="17"/>
      <c r="Q1366" s="17"/>
      <c r="R1366" s="17"/>
      <c r="S1366" s="17"/>
      <c r="T1366" s="17"/>
      <c r="U1366" s="17"/>
    </row>
    <row r="1367" spans="2:21" x14ac:dyDescent="0.5">
      <c r="B1367" s="24" t="s">
        <v>46</v>
      </c>
      <c r="C1367" s="17"/>
      <c r="D1367" s="17"/>
      <c r="E1367" s="17"/>
      <c r="F1367" s="17"/>
      <c r="G1367" s="17"/>
      <c r="H1367" s="17"/>
      <c r="I1367" s="17"/>
      <c r="J1367" s="17"/>
      <c r="K1367" s="17"/>
      <c r="L1367" s="17"/>
      <c r="M1367" s="17"/>
      <c r="N1367" s="17"/>
      <c r="O1367" s="17"/>
      <c r="P1367" s="17"/>
      <c r="Q1367" s="17"/>
      <c r="R1367" s="17"/>
      <c r="S1367" s="17"/>
      <c r="T1367" s="17"/>
      <c r="U1367" s="17"/>
    </row>
    <row r="1368" spans="2:21" x14ac:dyDescent="0.5">
      <c r="B1368" t="s">
        <v>499</v>
      </c>
      <c r="C1368" s="17">
        <v>3.7493039326189199E-2</v>
      </c>
      <c r="D1368" s="17">
        <v>4.6085651969420501E-2</v>
      </c>
      <c r="E1368" s="17">
        <v>2.9788804882862299E-2</v>
      </c>
      <c r="F1368" s="17"/>
      <c r="G1368" s="17">
        <v>7.0947231324172896E-2</v>
      </c>
      <c r="H1368" s="17">
        <v>6.8434461201206803E-2</v>
      </c>
      <c r="I1368" s="17">
        <v>3.9589881795664902E-2</v>
      </c>
      <c r="J1368" s="17">
        <v>4.5546142232837601E-2</v>
      </c>
      <c r="K1368" s="17">
        <v>0</v>
      </c>
      <c r="L1368" s="17">
        <v>3.0529905130215501E-2</v>
      </c>
      <c r="M1368" s="17"/>
      <c r="N1368" s="17">
        <v>2.5789029241137799E-2</v>
      </c>
      <c r="O1368" s="17">
        <v>4.5762240627714397E-2</v>
      </c>
      <c r="P1368" s="17">
        <v>4.66646653036372E-2</v>
      </c>
      <c r="Q1368" s="17">
        <v>3.8820214930283002E-2</v>
      </c>
      <c r="R1368" s="17">
        <v>3.1987948318843003E-2</v>
      </c>
      <c r="S1368" s="17"/>
      <c r="T1368" s="17">
        <v>7.1525030247793303E-2</v>
      </c>
      <c r="U1368" s="17">
        <v>2.8921390739949801E-2</v>
      </c>
    </row>
    <row r="1369" spans="2:21" x14ac:dyDescent="0.5">
      <c r="B1369" t="s">
        <v>500</v>
      </c>
      <c r="C1369" s="17">
        <v>0.232056198638174</v>
      </c>
      <c r="D1369" s="17">
        <v>0.24918744922370401</v>
      </c>
      <c r="E1369" s="17">
        <v>0.21605476937498799</v>
      </c>
      <c r="F1369" s="17"/>
      <c r="G1369" s="17">
        <v>0.29016698532874502</v>
      </c>
      <c r="H1369" s="17">
        <v>0.30333559798833098</v>
      </c>
      <c r="I1369" s="17">
        <v>0.31883969776082999</v>
      </c>
      <c r="J1369" s="17">
        <v>0.23680748378262101</v>
      </c>
      <c r="K1369" s="17">
        <v>0.16655260193246599</v>
      </c>
      <c r="L1369" s="17">
        <v>0.173857261457975</v>
      </c>
      <c r="M1369" s="17"/>
      <c r="N1369" s="17">
        <v>0.18940258043781899</v>
      </c>
      <c r="O1369" s="17">
        <v>0.28107980431003399</v>
      </c>
      <c r="P1369" s="17">
        <v>0.24332464804446699</v>
      </c>
      <c r="Q1369" s="17">
        <v>0.21368442876287699</v>
      </c>
      <c r="R1369" s="17">
        <v>0.26772146406858199</v>
      </c>
      <c r="S1369" s="17"/>
      <c r="T1369" s="17">
        <v>0.30531428619391998</v>
      </c>
      <c r="U1369" s="17">
        <v>0.21360466037600401</v>
      </c>
    </row>
    <row r="1370" spans="2:21" x14ac:dyDescent="0.5">
      <c r="B1370" t="s">
        <v>501</v>
      </c>
      <c r="C1370" s="17">
        <v>0.22178692054757701</v>
      </c>
      <c r="D1370" s="17">
        <v>0.26854896604878298</v>
      </c>
      <c r="E1370" s="17">
        <v>0.17999842731739801</v>
      </c>
      <c r="F1370" s="17"/>
      <c r="G1370" s="17">
        <v>0.26231313668817902</v>
      </c>
      <c r="H1370" s="17">
        <v>0.30827525034592601</v>
      </c>
      <c r="I1370" s="17">
        <v>0.16514115527571499</v>
      </c>
      <c r="J1370" s="17">
        <v>0.24083479075943101</v>
      </c>
      <c r="K1370" s="17">
        <v>0.22813788461589701</v>
      </c>
      <c r="L1370" s="17">
        <v>0.18422900406065201</v>
      </c>
      <c r="M1370" s="17"/>
      <c r="N1370" s="17">
        <v>0.244472915344284</v>
      </c>
      <c r="O1370" s="17">
        <v>0.24579178015258099</v>
      </c>
      <c r="P1370" s="17">
        <v>0.18957137112047401</v>
      </c>
      <c r="Q1370" s="17">
        <v>0.19297900736395601</v>
      </c>
      <c r="R1370" s="17">
        <v>0.24257594309362601</v>
      </c>
      <c r="S1370" s="17"/>
      <c r="T1370" s="17">
        <v>0.216910124759564</v>
      </c>
      <c r="U1370" s="17">
        <v>0.22301524068371001</v>
      </c>
    </row>
    <row r="1371" spans="2:21" x14ac:dyDescent="0.5">
      <c r="B1371" t="s">
        <v>502</v>
      </c>
      <c r="C1371" s="17">
        <v>0.30944459064205998</v>
      </c>
      <c r="D1371" s="17">
        <v>0.27963989392381</v>
      </c>
      <c r="E1371" s="17">
        <v>0.33750970247034701</v>
      </c>
      <c r="F1371" s="17"/>
      <c r="G1371" s="17">
        <v>0.26240845310109301</v>
      </c>
      <c r="H1371" s="17">
        <v>0.206489832975458</v>
      </c>
      <c r="I1371" s="17">
        <v>0.31292364241767201</v>
      </c>
      <c r="J1371" s="17">
        <v>0.26835540447862799</v>
      </c>
      <c r="K1371" s="17">
        <v>0.37309453574252399</v>
      </c>
      <c r="L1371" s="17">
        <v>0.35598934498212098</v>
      </c>
      <c r="M1371" s="17"/>
      <c r="N1371" s="17">
        <v>0.33531434167646701</v>
      </c>
      <c r="O1371" s="17">
        <v>0.27531648733736303</v>
      </c>
      <c r="P1371" s="17">
        <v>0.30921080703630899</v>
      </c>
      <c r="Q1371" s="17">
        <v>0.30579145139268599</v>
      </c>
      <c r="R1371" s="17">
        <v>0.31505250343368202</v>
      </c>
      <c r="S1371" s="17"/>
      <c r="T1371" s="17">
        <v>0.24020923075021799</v>
      </c>
      <c r="U1371" s="17">
        <v>0.32688292318339601</v>
      </c>
    </row>
    <row r="1372" spans="2:21" x14ac:dyDescent="0.5">
      <c r="B1372" t="s">
        <v>503</v>
      </c>
      <c r="C1372" s="17">
        <v>0.110585189156776</v>
      </c>
      <c r="D1372" s="17">
        <v>0.113848105613526</v>
      </c>
      <c r="E1372" s="17">
        <v>0.106429967193332</v>
      </c>
      <c r="F1372" s="17"/>
      <c r="G1372" s="17">
        <v>3.09541455841865E-2</v>
      </c>
      <c r="H1372" s="17">
        <v>6.7029955726516405E-2</v>
      </c>
      <c r="I1372" s="17">
        <v>0.10124282753031801</v>
      </c>
      <c r="J1372" s="17">
        <v>0.116104098073087</v>
      </c>
      <c r="K1372" s="17">
        <v>0.120514974573818</v>
      </c>
      <c r="L1372" s="17">
        <v>0.14896002893195001</v>
      </c>
      <c r="M1372" s="17"/>
      <c r="N1372" s="17">
        <v>0.11733805888830701</v>
      </c>
      <c r="O1372" s="17">
        <v>9.8102978780247804E-2</v>
      </c>
      <c r="P1372" s="17">
        <v>7.6060946200536605E-2</v>
      </c>
      <c r="Q1372" s="17">
        <v>0.154088582548287</v>
      </c>
      <c r="R1372" s="17">
        <v>8.6999414168377101E-2</v>
      </c>
      <c r="S1372" s="17"/>
      <c r="T1372" s="17">
        <v>0.11984677417315399</v>
      </c>
      <c r="U1372" s="17">
        <v>0.108252470736191</v>
      </c>
    </row>
    <row r="1373" spans="2:21" x14ac:dyDescent="0.5">
      <c r="B1373" t="s">
        <v>76</v>
      </c>
      <c r="C1373" s="17">
        <v>8.86340616892239E-2</v>
      </c>
      <c r="D1373" s="17">
        <v>4.2689933220757502E-2</v>
      </c>
      <c r="E1373" s="17">
        <v>0.13021832876107201</v>
      </c>
      <c r="F1373" s="17"/>
      <c r="G1373" s="17">
        <v>8.3210047973623497E-2</v>
      </c>
      <c r="H1373" s="17">
        <v>4.6434901762561903E-2</v>
      </c>
      <c r="I1373" s="17">
        <v>6.22627952198005E-2</v>
      </c>
      <c r="J1373" s="17">
        <v>9.2352080673394704E-2</v>
      </c>
      <c r="K1373" s="17">
        <v>0.111700003135296</v>
      </c>
      <c r="L1373" s="17">
        <v>0.106434455437087</v>
      </c>
      <c r="M1373" s="17"/>
      <c r="N1373" s="17">
        <v>8.7683074411986001E-2</v>
      </c>
      <c r="O1373" s="17">
        <v>5.3946708792060198E-2</v>
      </c>
      <c r="P1373" s="17">
        <v>0.13516756229457699</v>
      </c>
      <c r="Q1373" s="17">
        <v>9.4636315001910401E-2</v>
      </c>
      <c r="R1373" s="17">
        <v>5.5662726916890198E-2</v>
      </c>
      <c r="S1373" s="17"/>
      <c r="T1373" s="17">
        <v>4.6194553875350798E-2</v>
      </c>
      <c r="U1373" s="17">
        <v>9.9323314280748101E-2</v>
      </c>
    </row>
    <row r="1374" spans="2:21" x14ac:dyDescent="0.5">
      <c r="C1374" s="17"/>
      <c r="D1374" s="17"/>
      <c r="E1374" s="17"/>
      <c r="F1374" s="17"/>
      <c r="G1374" s="17"/>
      <c r="H1374" s="17"/>
      <c r="I1374" s="17"/>
      <c r="J1374" s="17"/>
      <c r="K1374" s="17"/>
      <c r="L1374" s="17"/>
      <c r="M1374" s="17"/>
      <c r="N1374" s="17"/>
      <c r="O1374" s="17"/>
      <c r="P1374" s="17"/>
      <c r="Q1374" s="17"/>
      <c r="R1374" s="17"/>
      <c r="S1374" s="17"/>
      <c r="T1374" s="17"/>
      <c r="U1374" s="17"/>
    </row>
    <row r="1375" spans="2:21" x14ac:dyDescent="0.5">
      <c r="B1375" s="6" t="s">
        <v>508</v>
      </c>
      <c r="C1375" s="17"/>
      <c r="D1375" s="17"/>
      <c r="E1375" s="17"/>
      <c r="F1375" s="17"/>
      <c r="G1375" s="17"/>
      <c r="H1375" s="17"/>
      <c r="I1375" s="17"/>
      <c r="J1375" s="17"/>
      <c r="K1375" s="17"/>
      <c r="L1375" s="17"/>
      <c r="M1375" s="17"/>
      <c r="N1375" s="17"/>
      <c r="O1375" s="17"/>
      <c r="P1375" s="17"/>
      <c r="Q1375" s="17"/>
      <c r="R1375" s="17"/>
      <c r="S1375" s="17"/>
      <c r="T1375" s="17"/>
      <c r="U1375" s="17"/>
    </row>
    <row r="1376" spans="2:21" x14ac:dyDescent="0.5">
      <c r="B1376" s="24" t="s">
        <v>46</v>
      </c>
      <c r="C1376" s="17"/>
      <c r="D1376" s="17"/>
      <c r="E1376" s="17"/>
      <c r="F1376" s="17"/>
      <c r="G1376" s="17"/>
      <c r="H1376" s="17"/>
      <c r="I1376" s="17"/>
      <c r="J1376" s="17"/>
      <c r="K1376" s="17"/>
      <c r="L1376" s="17"/>
      <c r="M1376" s="17"/>
      <c r="N1376" s="17"/>
      <c r="O1376" s="17"/>
      <c r="P1376" s="17"/>
      <c r="Q1376" s="17"/>
      <c r="R1376" s="17"/>
      <c r="S1376" s="17"/>
      <c r="T1376" s="17"/>
      <c r="U1376" s="17"/>
    </row>
    <row r="1377" spans="2:21" x14ac:dyDescent="0.5">
      <c r="B1377" t="s">
        <v>499</v>
      </c>
      <c r="C1377" s="17">
        <v>2.4797984847859899E-2</v>
      </c>
      <c r="D1377" s="17">
        <v>2.4847276791758102E-2</v>
      </c>
      <c r="E1377" s="17">
        <v>2.4946196602158001E-2</v>
      </c>
      <c r="F1377" s="17"/>
      <c r="G1377" s="17">
        <v>2.09924508781789E-2</v>
      </c>
      <c r="H1377" s="17">
        <v>6.1352835072116398E-2</v>
      </c>
      <c r="I1377" s="17">
        <v>3.7156815485242897E-2</v>
      </c>
      <c r="J1377" s="17">
        <v>2.84066458823388E-2</v>
      </c>
      <c r="K1377" s="17">
        <v>0</v>
      </c>
      <c r="L1377" s="17">
        <v>1.5926362293665699E-2</v>
      </c>
      <c r="M1377" s="17"/>
      <c r="N1377" s="17">
        <v>1.2286626421467901E-2</v>
      </c>
      <c r="O1377" s="17">
        <v>3.9720017516352499E-2</v>
      </c>
      <c r="P1377" s="17">
        <v>2.30774905976842E-2</v>
      </c>
      <c r="Q1377" s="17">
        <v>3.0490695851599699E-2</v>
      </c>
      <c r="R1377" s="17">
        <v>1.9943263360790602E-2</v>
      </c>
      <c r="S1377" s="17"/>
      <c r="T1377" s="17">
        <v>3.8607988439068999E-2</v>
      </c>
      <c r="U1377" s="17">
        <v>2.1319654766283499E-2</v>
      </c>
    </row>
    <row r="1378" spans="2:21" x14ac:dyDescent="0.5">
      <c r="B1378" t="s">
        <v>500</v>
      </c>
      <c r="C1378" s="17">
        <v>0.16523174949904301</v>
      </c>
      <c r="D1378" s="17">
        <v>0.18363810217874599</v>
      </c>
      <c r="E1378" s="17">
        <v>0.14752047504392399</v>
      </c>
      <c r="F1378" s="17"/>
      <c r="G1378" s="17">
        <v>0.25309456447775103</v>
      </c>
      <c r="H1378" s="17">
        <v>0.23238890062725401</v>
      </c>
      <c r="I1378" s="17">
        <v>0.234383151382411</v>
      </c>
      <c r="J1378" s="17">
        <v>0.19936536777972499</v>
      </c>
      <c r="K1378" s="17">
        <v>9.00200028812565E-2</v>
      </c>
      <c r="L1378" s="17">
        <v>9.5603414432954004E-2</v>
      </c>
      <c r="M1378" s="17"/>
      <c r="N1378" s="17">
        <v>0.13648192270634299</v>
      </c>
      <c r="O1378" s="17">
        <v>0.187902906080332</v>
      </c>
      <c r="P1378" s="17">
        <v>0.21968074623293299</v>
      </c>
      <c r="Q1378" s="17">
        <v>0.129140312374181</v>
      </c>
      <c r="R1378" s="17">
        <v>0.172747365598965</v>
      </c>
      <c r="S1378" s="17"/>
      <c r="T1378" s="17">
        <v>0.23739490790852599</v>
      </c>
      <c r="U1378" s="17">
        <v>0.147055991395906</v>
      </c>
    </row>
    <row r="1379" spans="2:21" x14ac:dyDescent="0.5">
      <c r="B1379" t="s">
        <v>501</v>
      </c>
      <c r="C1379" s="17">
        <v>0.18291008815191601</v>
      </c>
      <c r="D1379" s="17">
        <v>0.22236042068186801</v>
      </c>
      <c r="E1379" s="17">
        <v>0.147622784248016</v>
      </c>
      <c r="F1379" s="17"/>
      <c r="G1379" s="17">
        <v>0.26733572160749097</v>
      </c>
      <c r="H1379" s="17">
        <v>0.289403947904109</v>
      </c>
      <c r="I1379" s="17">
        <v>0.16816601490668501</v>
      </c>
      <c r="J1379" s="17">
        <v>0.165853898261796</v>
      </c>
      <c r="K1379" s="17">
        <v>0.18026598503174701</v>
      </c>
      <c r="L1379" s="17">
        <v>0.13096727573513001</v>
      </c>
      <c r="M1379" s="17"/>
      <c r="N1379" s="17">
        <v>0.19515568227781499</v>
      </c>
      <c r="O1379" s="17">
        <v>0.21163795649257999</v>
      </c>
      <c r="P1379" s="17">
        <v>0.17325092839786899</v>
      </c>
      <c r="Q1379" s="17">
        <v>0.145968450791543</v>
      </c>
      <c r="R1379" s="17">
        <v>0.19710490346495399</v>
      </c>
      <c r="S1379" s="17"/>
      <c r="T1379" s="17">
        <v>0.20061873789444401</v>
      </c>
      <c r="U1379" s="17">
        <v>0.17844980480030601</v>
      </c>
    </row>
    <row r="1380" spans="2:21" x14ac:dyDescent="0.5">
      <c r="B1380" t="s">
        <v>502</v>
      </c>
      <c r="C1380" s="17">
        <v>0.363719013787416</v>
      </c>
      <c r="D1380" s="17">
        <v>0.35194793117512602</v>
      </c>
      <c r="E1380" s="17">
        <v>0.375423899930723</v>
      </c>
      <c r="F1380" s="17"/>
      <c r="G1380" s="17">
        <v>0.25062238691656302</v>
      </c>
      <c r="H1380" s="17">
        <v>0.27596994643998701</v>
      </c>
      <c r="I1380" s="17">
        <v>0.341483650759072</v>
      </c>
      <c r="J1380" s="17">
        <v>0.36648502834271601</v>
      </c>
      <c r="K1380" s="17">
        <v>0.41665481637360802</v>
      </c>
      <c r="L1380" s="17">
        <v>0.41376845730052297</v>
      </c>
      <c r="M1380" s="17"/>
      <c r="N1380" s="17">
        <v>0.38000290662570202</v>
      </c>
      <c r="O1380" s="17">
        <v>0.39592080581279698</v>
      </c>
      <c r="P1380" s="17">
        <v>0.298057955742426</v>
      </c>
      <c r="Q1380" s="17">
        <v>0.36797352350808599</v>
      </c>
      <c r="R1380" s="17">
        <v>0.376441120910185</v>
      </c>
      <c r="S1380" s="17"/>
      <c r="T1380" s="17">
        <v>0.29730147061240503</v>
      </c>
      <c r="U1380" s="17">
        <v>0.38044762191877801</v>
      </c>
    </row>
    <row r="1381" spans="2:21" x14ac:dyDescent="0.5">
      <c r="B1381" t="s">
        <v>503</v>
      </c>
      <c r="C1381" s="17">
        <v>0.173911696998066</v>
      </c>
      <c r="D1381" s="17">
        <v>0.16987110368192099</v>
      </c>
      <c r="E1381" s="17">
        <v>0.17704996253782099</v>
      </c>
      <c r="F1381" s="17"/>
      <c r="G1381" s="17">
        <v>0.10531896141104299</v>
      </c>
      <c r="H1381" s="17">
        <v>9.2554070869683203E-2</v>
      </c>
      <c r="I1381" s="17">
        <v>0.15545939384430299</v>
      </c>
      <c r="J1381" s="17">
        <v>0.14350871765472201</v>
      </c>
      <c r="K1381" s="17">
        <v>0.211837465423792</v>
      </c>
      <c r="L1381" s="17">
        <v>0.237822457777082</v>
      </c>
      <c r="M1381" s="17"/>
      <c r="N1381" s="17">
        <v>0.185185302466885</v>
      </c>
      <c r="O1381" s="17">
        <v>0.10233963193033201</v>
      </c>
      <c r="P1381" s="17">
        <v>0.15752000320919701</v>
      </c>
      <c r="Q1381" s="17">
        <v>0.23967938800479499</v>
      </c>
      <c r="R1381" s="17">
        <v>0.16494822451597699</v>
      </c>
      <c r="S1381" s="17"/>
      <c r="T1381" s="17">
        <v>0.16991423197481201</v>
      </c>
      <c r="U1381" s="17">
        <v>0.174918539809409</v>
      </c>
    </row>
    <row r="1382" spans="2:21" x14ac:dyDescent="0.5">
      <c r="B1382" t="s">
        <v>76</v>
      </c>
      <c r="C1382" s="17">
        <v>8.9429466715699804E-2</v>
      </c>
      <c r="D1382" s="17">
        <v>4.7335165490581102E-2</v>
      </c>
      <c r="E1382" s="17">
        <v>0.127436681637359</v>
      </c>
      <c r="F1382" s="17"/>
      <c r="G1382" s="17">
        <v>0.102635914708973</v>
      </c>
      <c r="H1382" s="17">
        <v>4.833029908685E-2</v>
      </c>
      <c r="I1382" s="17">
        <v>6.3350973622285506E-2</v>
      </c>
      <c r="J1382" s="17">
        <v>9.6380342078702899E-2</v>
      </c>
      <c r="K1382" s="17">
        <v>0.101221730289597</v>
      </c>
      <c r="L1382" s="17">
        <v>0.105912032460645</v>
      </c>
      <c r="M1382" s="17"/>
      <c r="N1382" s="17">
        <v>9.0887559501787799E-2</v>
      </c>
      <c r="O1382" s="17">
        <v>6.2478682167606499E-2</v>
      </c>
      <c r="P1382" s="17">
        <v>0.128412875819891</v>
      </c>
      <c r="Q1382" s="17">
        <v>8.6747629469795501E-2</v>
      </c>
      <c r="R1382" s="17">
        <v>6.8815122149128605E-2</v>
      </c>
      <c r="S1382" s="17"/>
      <c r="T1382" s="17">
        <v>5.6162663170743997E-2</v>
      </c>
      <c r="U1382" s="17">
        <v>9.7808387309317096E-2</v>
      </c>
    </row>
    <row r="1383" spans="2:21" x14ac:dyDescent="0.5">
      <c r="C1383" s="17"/>
      <c r="D1383" s="17"/>
      <c r="E1383" s="17"/>
      <c r="F1383" s="17"/>
      <c r="G1383" s="17"/>
      <c r="H1383" s="17"/>
      <c r="I1383" s="17"/>
      <c r="J1383" s="17"/>
      <c r="K1383" s="17"/>
      <c r="L1383" s="17"/>
      <c r="M1383" s="17"/>
      <c r="N1383" s="17"/>
      <c r="O1383" s="17"/>
      <c r="P1383" s="17"/>
      <c r="Q1383" s="17"/>
      <c r="R1383" s="17"/>
      <c r="S1383" s="17"/>
      <c r="T1383" s="17"/>
      <c r="U1383" s="17"/>
    </row>
    <row r="1384" spans="2:21" x14ac:dyDescent="0.5">
      <c r="B1384" s="6" t="s">
        <v>515</v>
      </c>
      <c r="C1384" s="17"/>
      <c r="D1384" s="17"/>
      <c r="E1384" s="17"/>
      <c r="F1384" s="17"/>
      <c r="G1384" s="17"/>
      <c r="H1384" s="17"/>
      <c r="I1384" s="17"/>
      <c r="J1384" s="17"/>
      <c r="K1384" s="17"/>
      <c r="L1384" s="17"/>
      <c r="M1384" s="17"/>
      <c r="N1384" s="17"/>
      <c r="O1384" s="17"/>
      <c r="P1384" s="17"/>
      <c r="Q1384" s="17"/>
      <c r="R1384" s="17"/>
      <c r="S1384" s="17"/>
      <c r="T1384" s="17"/>
      <c r="U1384" s="17"/>
    </row>
    <row r="1385" spans="2:21" x14ac:dyDescent="0.5">
      <c r="B1385" s="24" t="s">
        <v>46</v>
      </c>
      <c r="C1385" s="17"/>
      <c r="D1385" s="17"/>
      <c r="E1385" s="17"/>
      <c r="F1385" s="17"/>
      <c r="G1385" s="17"/>
      <c r="H1385" s="17"/>
      <c r="I1385" s="17"/>
      <c r="J1385" s="17"/>
      <c r="K1385" s="17"/>
      <c r="L1385" s="17"/>
      <c r="M1385" s="17"/>
      <c r="N1385" s="17"/>
      <c r="O1385" s="17"/>
      <c r="P1385" s="17"/>
      <c r="Q1385" s="17"/>
      <c r="R1385" s="17"/>
      <c r="S1385" s="17"/>
      <c r="T1385" s="17"/>
      <c r="U1385" s="17"/>
    </row>
    <row r="1386" spans="2:21" x14ac:dyDescent="0.5">
      <c r="B1386" t="s">
        <v>509</v>
      </c>
      <c r="C1386" s="17">
        <v>0.63969301988698002</v>
      </c>
      <c r="D1386" s="17">
        <v>0.64401981206122005</v>
      </c>
      <c r="E1386" s="17">
        <v>0.63482947721416305</v>
      </c>
      <c r="F1386" s="17"/>
      <c r="G1386" s="17">
        <v>0.57970907468103805</v>
      </c>
      <c r="H1386" s="17">
        <v>0.63523561406914097</v>
      </c>
      <c r="I1386" s="17">
        <v>0.63357089751203399</v>
      </c>
      <c r="J1386" s="17">
        <v>0.64928162095668795</v>
      </c>
      <c r="K1386" s="17">
        <v>0.64304911614832605</v>
      </c>
      <c r="L1386" s="17">
        <v>0.65421529376754495</v>
      </c>
      <c r="M1386" s="17"/>
      <c r="N1386" s="17">
        <v>0.63356342261140897</v>
      </c>
      <c r="O1386" s="17">
        <v>0.62880215426337804</v>
      </c>
      <c r="P1386" s="17">
        <v>0.67489083084983903</v>
      </c>
      <c r="Q1386" s="17">
        <v>0.60577562358760495</v>
      </c>
      <c r="R1386" s="17">
        <v>0.68213376792665203</v>
      </c>
      <c r="S1386" s="17"/>
      <c r="T1386" s="17">
        <v>0.64012093377536206</v>
      </c>
      <c r="U1386" s="17">
        <v>0.63958524107718795</v>
      </c>
    </row>
    <row r="1387" spans="2:21" x14ac:dyDescent="0.5">
      <c r="B1387" t="s">
        <v>510</v>
      </c>
      <c r="C1387" s="17">
        <v>0.56237656574643502</v>
      </c>
      <c r="D1387" s="17">
        <v>0.65180938210031203</v>
      </c>
      <c r="E1387" s="17">
        <v>0.47758312810051101</v>
      </c>
      <c r="F1387" s="17"/>
      <c r="G1387" s="17">
        <v>0.55296424135613098</v>
      </c>
      <c r="H1387" s="17">
        <v>0.60670152423147805</v>
      </c>
      <c r="I1387" s="17">
        <v>0.55556390218191498</v>
      </c>
      <c r="J1387" s="17">
        <v>0.57836272779084696</v>
      </c>
      <c r="K1387" s="17">
        <v>0.50311230006631102</v>
      </c>
      <c r="L1387" s="17">
        <v>0.57521378682222402</v>
      </c>
      <c r="M1387" s="17"/>
      <c r="N1387" s="17">
        <v>0.52373042767231304</v>
      </c>
      <c r="O1387" s="17">
        <v>0.58284479681600698</v>
      </c>
      <c r="P1387" s="17">
        <v>0.52630442051954596</v>
      </c>
      <c r="Q1387" s="17">
        <v>0.59123189592919501</v>
      </c>
      <c r="R1387" s="17">
        <v>0.62555237433983801</v>
      </c>
      <c r="S1387" s="17"/>
      <c r="T1387" s="17">
        <v>0.60824004523226305</v>
      </c>
      <c r="U1387" s="17">
        <v>0.55082491629987995</v>
      </c>
    </row>
    <row r="1388" spans="2:21" x14ac:dyDescent="0.5">
      <c r="B1388" t="s">
        <v>511</v>
      </c>
      <c r="C1388" s="17">
        <v>0.31464057004901502</v>
      </c>
      <c r="D1388" s="17">
        <v>0.31338368449875098</v>
      </c>
      <c r="E1388" s="17">
        <v>0.31617509688135498</v>
      </c>
      <c r="F1388" s="17"/>
      <c r="G1388" s="17">
        <v>0.30630864744534603</v>
      </c>
      <c r="H1388" s="17">
        <v>0.25411605575454899</v>
      </c>
      <c r="I1388" s="17">
        <v>0.33531196216817299</v>
      </c>
      <c r="J1388" s="17">
        <v>0.30137622091643401</v>
      </c>
      <c r="K1388" s="17">
        <v>0.328565452026299</v>
      </c>
      <c r="L1388" s="17">
        <v>0.33357596607580298</v>
      </c>
      <c r="M1388" s="17"/>
      <c r="N1388" s="17">
        <v>0.32038286984377001</v>
      </c>
      <c r="O1388" s="17">
        <v>0.33027140338800898</v>
      </c>
      <c r="P1388" s="17">
        <v>0.31176972831556898</v>
      </c>
      <c r="Q1388" s="17">
        <v>0.316456629218132</v>
      </c>
      <c r="R1388" s="17">
        <v>0.27379697531862102</v>
      </c>
      <c r="S1388" s="17"/>
      <c r="T1388" s="17">
        <v>0.25433153833750799</v>
      </c>
      <c r="U1388" s="17">
        <v>0.32983062541774899</v>
      </c>
    </row>
    <row r="1389" spans="2:21" x14ac:dyDescent="0.5">
      <c r="B1389" t="s">
        <v>512</v>
      </c>
      <c r="C1389" s="17">
        <v>0.240619809189663</v>
      </c>
      <c r="D1389" s="17">
        <v>0.23755003421193599</v>
      </c>
      <c r="E1389" s="17">
        <v>0.24536034558872499</v>
      </c>
      <c r="F1389" s="17"/>
      <c r="G1389" s="17">
        <v>0.29623523669023</v>
      </c>
      <c r="H1389" s="17">
        <v>0.32328469374658497</v>
      </c>
      <c r="I1389" s="17">
        <v>0.201459808392286</v>
      </c>
      <c r="J1389" s="17">
        <v>0.25140038080764598</v>
      </c>
      <c r="K1389" s="17">
        <v>0.21063225314484099</v>
      </c>
      <c r="L1389" s="17">
        <v>0.21935608004003401</v>
      </c>
      <c r="M1389" s="17"/>
      <c r="N1389" s="17">
        <v>0.266735743570582</v>
      </c>
      <c r="O1389" s="17">
        <v>0.235460811891223</v>
      </c>
      <c r="P1389" s="17">
        <v>0.194012596036786</v>
      </c>
      <c r="Q1389" s="17">
        <v>0.25493014528639402</v>
      </c>
      <c r="R1389" s="17">
        <v>0.24007269288407401</v>
      </c>
      <c r="S1389" s="17"/>
      <c r="T1389" s="17">
        <v>0.337815720757288</v>
      </c>
      <c r="U1389" s="17">
        <v>0.21613904343322901</v>
      </c>
    </row>
    <row r="1390" spans="2:21" x14ac:dyDescent="0.5">
      <c r="B1390" t="s">
        <v>513</v>
      </c>
      <c r="C1390" s="17">
        <v>0.180393971178965</v>
      </c>
      <c r="D1390" s="17">
        <v>0.18070208607185401</v>
      </c>
      <c r="E1390" s="17">
        <v>0.17964654413247699</v>
      </c>
      <c r="F1390" s="17"/>
      <c r="G1390" s="17">
        <v>0.27391365351439401</v>
      </c>
      <c r="H1390" s="17">
        <v>0.27998083592265399</v>
      </c>
      <c r="I1390" s="17">
        <v>0.214341333962004</v>
      </c>
      <c r="J1390" s="17">
        <v>0.12745769835537299</v>
      </c>
      <c r="K1390" s="17">
        <v>0.154670201892605</v>
      </c>
      <c r="L1390" s="17">
        <v>0.141610976685979</v>
      </c>
      <c r="M1390" s="17"/>
      <c r="N1390" s="17">
        <v>0.15111455026536799</v>
      </c>
      <c r="O1390" s="17">
        <v>0.26164645810881298</v>
      </c>
      <c r="P1390" s="17">
        <v>0.173181836118667</v>
      </c>
      <c r="Q1390" s="17">
        <v>0.13690874850917001</v>
      </c>
      <c r="R1390" s="17">
        <v>0.212179347351973</v>
      </c>
      <c r="S1390" s="17"/>
      <c r="T1390" s="17">
        <v>0.17092463745580699</v>
      </c>
      <c r="U1390" s="17">
        <v>0.18277901533367599</v>
      </c>
    </row>
    <row r="1391" spans="2:21" x14ac:dyDescent="0.5">
      <c r="B1391" t="s">
        <v>514</v>
      </c>
      <c r="C1391" s="17">
        <v>0.12770102205601999</v>
      </c>
      <c r="D1391" s="17">
        <v>0.154803045190153</v>
      </c>
      <c r="E1391" s="17">
        <v>0.10347495584687599</v>
      </c>
      <c r="F1391" s="17"/>
      <c r="G1391" s="17">
        <v>0.239708746772236</v>
      </c>
      <c r="H1391" s="17">
        <v>0.22050565172112199</v>
      </c>
      <c r="I1391" s="17">
        <v>0.17386343507591201</v>
      </c>
      <c r="J1391" s="17">
        <v>9.6568598543676207E-2</v>
      </c>
      <c r="K1391" s="17">
        <v>8.5503822380835898E-2</v>
      </c>
      <c r="L1391" s="17">
        <v>7.5399466916208496E-2</v>
      </c>
      <c r="M1391" s="17"/>
      <c r="N1391" s="17">
        <v>0.11442355039556</v>
      </c>
      <c r="O1391" s="17">
        <v>0.19050011450359899</v>
      </c>
      <c r="P1391" s="17">
        <v>0.103733939865196</v>
      </c>
      <c r="Q1391" s="17">
        <v>9.7843559290868798E-2</v>
      </c>
      <c r="R1391" s="17">
        <v>0.15477218329162301</v>
      </c>
      <c r="S1391" s="17"/>
      <c r="T1391" s="17">
        <v>0.18251850862300401</v>
      </c>
      <c r="U1391" s="17">
        <v>0.113894123943139</v>
      </c>
    </row>
    <row r="1392" spans="2:21" x14ac:dyDescent="0.5">
      <c r="B1392" t="s">
        <v>64</v>
      </c>
      <c r="C1392" s="17">
        <v>9.1171503526246093E-3</v>
      </c>
      <c r="D1392" s="17">
        <v>1.2994668912147201E-2</v>
      </c>
      <c r="E1392" s="17">
        <v>5.5794574560541401E-3</v>
      </c>
      <c r="F1392" s="17"/>
      <c r="G1392" s="17">
        <v>1.57346626171639E-2</v>
      </c>
      <c r="H1392" s="17">
        <v>5.7798401100030003E-3</v>
      </c>
      <c r="I1392" s="17">
        <v>8.4306327865370408E-3</v>
      </c>
      <c r="J1392" s="17">
        <v>1.6475384320933099E-2</v>
      </c>
      <c r="K1392" s="17">
        <v>1.1073127177506701E-2</v>
      </c>
      <c r="L1392" s="17">
        <v>2.7789051176214702E-3</v>
      </c>
      <c r="M1392" s="17"/>
      <c r="N1392" s="17">
        <v>1.31607228911502E-2</v>
      </c>
      <c r="O1392" s="17">
        <v>6.4685665049674301E-3</v>
      </c>
      <c r="P1392" s="17">
        <v>6.57781956242695E-3</v>
      </c>
      <c r="Q1392" s="17">
        <v>3.1452769518717102E-3</v>
      </c>
      <c r="R1392" s="17">
        <v>2.11929497718026E-2</v>
      </c>
      <c r="S1392" s="17"/>
      <c r="T1392" s="17">
        <v>9.4442087244345496E-3</v>
      </c>
      <c r="U1392" s="17">
        <v>9.0347740544879495E-3</v>
      </c>
    </row>
    <row r="1393" spans="2:21" x14ac:dyDescent="0.5">
      <c r="B1393" t="s">
        <v>76</v>
      </c>
      <c r="C1393" s="17">
        <v>0.10379900816809701</v>
      </c>
      <c r="D1393" s="17">
        <v>6.4748484169107903E-2</v>
      </c>
      <c r="E1393" s="17">
        <v>0.14095822305137201</v>
      </c>
      <c r="F1393" s="17"/>
      <c r="G1393" s="17">
        <v>8.7330342809664105E-2</v>
      </c>
      <c r="H1393" s="17">
        <v>8.8734545494305803E-2</v>
      </c>
      <c r="I1393" s="17">
        <v>7.6965420223750497E-2</v>
      </c>
      <c r="J1393" s="17">
        <v>9.2220167366890302E-2</v>
      </c>
      <c r="K1393" s="17">
        <v>0.126374011782973</v>
      </c>
      <c r="L1393" s="17">
        <v>0.123630994709098</v>
      </c>
      <c r="M1393" s="17"/>
      <c r="N1393" s="17">
        <v>0.104236304756589</v>
      </c>
      <c r="O1393" s="17">
        <v>6.9302737322885694E-2</v>
      </c>
      <c r="P1393" s="17">
        <v>0.14091149265524999</v>
      </c>
      <c r="Q1393" s="17">
        <v>0.11947416472153199</v>
      </c>
      <c r="R1393" s="17">
        <v>6.3718958247550306E-2</v>
      </c>
      <c r="S1393" s="17"/>
      <c r="T1393" s="17">
        <v>8.5367575419991903E-2</v>
      </c>
      <c r="U1393" s="17">
        <v>0.108441339109639</v>
      </c>
    </row>
    <row r="1394" spans="2:21" x14ac:dyDescent="0.5">
      <c r="C1394" s="17"/>
      <c r="D1394" s="17"/>
      <c r="E1394" s="17"/>
      <c r="F1394" s="17"/>
      <c r="G1394" s="17"/>
      <c r="H1394" s="17"/>
      <c r="I1394" s="17"/>
      <c r="J1394" s="17"/>
      <c r="K1394" s="17"/>
      <c r="L1394" s="17"/>
      <c r="M1394" s="17"/>
      <c r="N1394" s="17"/>
      <c r="O1394" s="17"/>
      <c r="P1394" s="17"/>
      <c r="Q1394" s="17"/>
      <c r="R1394" s="17"/>
      <c r="S1394" s="17"/>
      <c r="T1394" s="17"/>
      <c r="U1394" s="17"/>
    </row>
    <row r="1395" spans="2:21" x14ac:dyDescent="0.5">
      <c r="B1395" s="6" t="s">
        <v>516</v>
      </c>
      <c r="C1395" s="17"/>
      <c r="D1395" s="17"/>
      <c r="E1395" s="17"/>
      <c r="F1395" s="17"/>
      <c r="G1395" s="17"/>
      <c r="H1395" s="17"/>
      <c r="I1395" s="17"/>
      <c r="J1395" s="17"/>
      <c r="K1395" s="17"/>
      <c r="L1395" s="17"/>
      <c r="M1395" s="17"/>
      <c r="N1395" s="17"/>
      <c r="O1395" s="17"/>
      <c r="P1395" s="17"/>
      <c r="Q1395" s="17"/>
      <c r="R1395" s="17"/>
      <c r="S1395" s="17"/>
      <c r="T1395" s="17"/>
      <c r="U1395" s="17"/>
    </row>
    <row r="1396" spans="2:21" x14ac:dyDescent="0.5">
      <c r="B1396" s="24" t="s">
        <v>46</v>
      </c>
      <c r="C1396" s="17"/>
      <c r="D1396" s="17"/>
      <c r="E1396" s="17"/>
      <c r="F1396" s="17"/>
      <c r="G1396" s="17"/>
      <c r="H1396" s="17"/>
      <c r="I1396" s="17"/>
      <c r="J1396" s="17"/>
      <c r="K1396" s="17"/>
      <c r="L1396" s="17"/>
      <c r="M1396" s="17"/>
      <c r="N1396" s="17"/>
      <c r="O1396" s="17"/>
      <c r="P1396" s="17"/>
      <c r="Q1396" s="17"/>
      <c r="R1396" s="17"/>
      <c r="S1396" s="17"/>
      <c r="T1396" s="17"/>
      <c r="U1396" s="17"/>
    </row>
    <row r="1397" spans="2:21" x14ac:dyDescent="0.5">
      <c r="B1397" t="s">
        <v>271</v>
      </c>
      <c r="C1397" s="17">
        <v>0.23950861305739801</v>
      </c>
      <c r="D1397" s="17">
        <v>0.22273542032983801</v>
      </c>
      <c r="E1397" s="17">
        <v>0.25699508980448399</v>
      </c>
      <c r="F1397" s="17"/>
      <c r="G1397" s="17">
        <v>0.26481268015765802</v>
      </c>
      <c r="H1397" s="17">
        <v>0.24589239598394499</v>
      </c>
      <c r="I1397" s="17">
        <v>0.205688899868301</v>
      </c>
      <c r="J1397" s="17">
        <v>0.25738117282937201</v>
      </c>
      <c r="K1397" s="17">
        <v>0.24306997816439599</v>
      </c>
      <c r="L1397" s="17">
        <v>0.23287627299988101</v>
      </c>
      <c r="M1397" s="17"/>
      <c r="N1397" s="17">
        <v>0.19756827358347101</v>
      </c>
      <c r="O1397" s="17">
        <v>0.25652263920118901</v>
      </c>
      <c r="P1397" s="17">
        <v>0.26673379570310402</v>
      </c>
      <c r="Q1397" s="17">
        <v>0.253874514218279</v>
      </c>
      <c r="R1397" s="17">
        <v>0.23233081941481701</v>
      </c>
      <c r="S1397" s="17"/>
      <c r="T1397" s="17">
        <v>0.233463114724722</v>
      </c>
      <c r="U1397" s="17">
        <v>0.241031294682337</v>
      </c>
    </row>
    <row r="1398" spans="2:21" x14ac:dyDescent="0.5">
      <c r="B1398" t="s">
        <v>272</v>
      </c>
      <c r="C1398" s="17">
        <v>0.46735262680254502</v>
      </c>
      <c r="D1398" s="17">
        <v>0.48324411894616798</v>
      </c>
      <c r="E1398" s="17">
        <v>0.45224876590844998</v>
      </c>
      <c r="F1398" s="17"/>
      <c r="G1398" s="17">
        <v>0.39004495377131498</v>
      </c>
      <c r="H1398" s="17">
        <v>0.46258912205362102</v>
      </c>
      <c r="I1398" s="17">
        <v>0.48118725530887302</v>
      </c>
      <c r="J1398" s="17">
        <v>0.48157593237113699</v>
      </c>
      <c r="K1398" s="17">
        <v>0.44268497032553999</v>
      </c>
      <c r="L1398" s="17">
        <v>0.49088977817843799</v>
      </c>
      <c r="M1398" s="17"/>
      <c r="N1398" s="17">
        <v>0.52040142668487299</v>
      </c>
      <c r="O1398" s="17">
        <v>0.50852877308664401</v>
      </c>
      <c r="P1398" s="17">
        <v>0.40974612732376298</v>
      </c>
      <c r="Q1398" s="17">
        <v>0.39723495343812798</v>
      </c>
      <c r="R1398" s="17">
        <v>0.51633177879491898</v>
      </c>
      <c r="S1398" s="17"/>
      <c r="T1398" s="17">
        <v>0.49206426684135501</v>
      </c>
      <c r="U1398" s="17">
        <v>0.461128498014715</v>
      </c>
    </row>
    <row r="1399" spans="2:21" x14ac:dyDescent="0.5">
      <c r="B1399" t="s">
        <v>273</v>
      </c>
      <c r="C1399" s="17">
        <v>0.18071302119386701</v>
      </c>
      <c r="D1399" s="17">
        <v>0.21504287169401701</v>
      </c>
      <c r="E1399" s="17">
        <v>0.150174477568669</v>
      </c>
      <c r="F1399" s="17"/>
      <c r="G1399" s="17">
        <v>0.28142370393691901</v>
      </c>
      <c r="H1399" s="17">
        <v>0.201584620505178</v>
      </c>
      <c r="I1399" s="17">
        <v>0.234940644163704</v>
      </c>
      <c r="J1399" s="17">
        <v>0.14763483569192301</v>
      </c>
      <c r="K1399" s="17">
        <v>0.18444738779004799</v>
      </c>
      <c r="L1399" s="17">
        <v>0.13232952276229401</v>
      </c>
      <c r="M1399" s="17"/>
      <c r="N1399" s="17">
        <v>0.16819585163584999</v>
      </c>
      <c r="O1399" s="17">
        <v>0.16825697545972301</v>
      </c>
      <c r="P1399" s="17">
        <v>0.20634360402949101</v>
      </c>
      <c r="Q1399" s="17">
        <v>0.199958771056544</v>
      </c>
      <c r="R1399" s="17">
        <v>0.14639491419866399</v>
      </c>
      <c r="S1399" s="17"/>
      <c r="T1399" s="17">
        <v>0.191015178099608</v>
      </c>
      <c r="U1399" s="17">
        <v>0.17811821359416599</v>
      </c>
    </row>
    <row r="1400" spans="2:21" x14ac:dyDescent="0.5">
      <c r="B1400" t="s">
        <v>274</v>
      </c>
      <c r="C1400" s="17">
        <v>1.8482224385963201E-2</v>
      </c>
      <c r="D1400" s="17">
        <v>2.0745717867462401E-2</v>
      </c>
      <c r="E1400" s="17">
        <v>1.6520106028496E-2</v>
      </c>
      <c r="F1400" s="17"/>
      <c r="G1400" s="17">
        <v>7.68357791718238E-3</v>
      </c>
      <c r="H1400" s="17">
        <v>4.0863856997006703E-2</v>
      </c>
      <c r="I1400" s="17">
        <v>2.3081224477028199E-2</v>
      </c>
      <c r="J1400" s="17">
        <v>2.56829412221799E-2</v>
      </c>
      <c r="K1400" s="17">
        <v>1.1048852094923E-2</v>
      </c>
      <c r="L1400" s="17">
        <v>8.8977983656249801E-3</v>
      </c>
      <c r="M1400" s="17"/>
      <c r="N1400" s="17">
        <v>2.1341987320096199E-2</v>
      </c>
      <c r="O1400" s="17">
        <v>5.5412081033340398E-3</v>
      </c>
      <c r="P1400" s="17">
        <v>2.01245275971914E-2</v>
      </c>
      <c r="Q1400" s="17">
        <v>1.6467400532250601E-2</v>
      </c>
      <c r="R1400" s="17">
        <v>3.5935261310978503E-2</v>
      </c>
      <c r="S1400" s="17"/>
      <c r="T1400" s="17">
        <v>1.76180966202805E-2</v>
      </c>
      <c r="U1400" s="17">
        <v>1.8699872526446899E-2</v>
      </c>
    </row>
    <row r="1401" spans="2:21" x14ac:dyDescent="0.5">
      <c r="B1401" t="s">
        <v>275</v>
      </c>
      <c r="C1401" s="17">
        <v>1.42577029583479E-2</v>
      </c>
      <c r="D1401" s="17">
        <v>1.97497563855304E-2</v>
      </c>
      <c r="E1401" s="17">
        <v>9.2574948470947396E-3</v>
      </c>
      <c r="F1401" s="17"/>
      <c r="G1401" s="17">
        <v>0</v>
      </c>
      <c r="H1401" s="17">
        <v>8.3075361625651305E-3</v>
      </c>
      <c r="I1401" s="17">
        <v>0</v>
      </c>
      <c r="J1401" s="17">
        <v>1.3224849160176201E-2</v>
      </c>
      <c r="K1401" s="17">
        <v>6.6541092367924702E-3</v>
      </c>
      <c r="L1401" s="17">
        <v>3.4338435825315997E-2</v>
      </c>
      <c r="M1401" s="17"/>
      <c r="N1401" s="17">
        <v>2.3125616675088698E-2</v>
      </c>
      <c r="O1401" s="17">
        <v>8.8061858742127103E-3</v>
      </c>
      <c r="P1401" s="17">
        <v>5.2592585310051697E-3</v>
      </c>
      <c r="Q1401" s="17">
        <v>2.1264399550046401E-2</v>
      </c>
      <c r="R1401" s="17">
        <v>3.7082709765212099E-3</v>
      </c>
      <c r="S1401" s="17"/>
      <c r="T1401" s="17">
        <v>5.1657016445555504E-3</v>
      </c>
      <c r="U1401" s="17">
        <v>1.6547708276784399E-2</v>
      </c>
    </row>
    <row r="1402" spans="2:21" x14ac:dyDescent="0.5">
      <c r="B1402" t="s">
        <v>219</v>
      </c>
      <c r="C1402" s="17">
        <v>7.9685811601878806E-2</v>
      </c>
      <c r="D1402" s="17">
        <v>3.8482114776984197E-2</v>
      </c>
      <c r="E1402" s="17">
        <v>0.114804065842806</v>
      </c>
      <c r="F1402" s="17"/>
      <c r="G1402" s="17">
        <v>5.6035084216926899E-2</v>
      </c>
      <c r="H1402" s="17">
        <v>4.0762468297683999E-2</v>
      </c>
      <c r="I1402" s="17">
        <v>5.5101976182094198E-2</v>
      </c>
      <c r="J1402" s="17">
        <v>7.4500268725212204E-2</v>
      </c>
      <c r="K1402" s="17">
        <v>0.11209470238830101</v>
      </c>
      <c r="L1402" s="17">
        <v>0.100668191868446</v>
      </c>
      <c r="M1402" s="17"/>
      <c r="N1402" s="17">
        <v>6.9366844100621106E-2</v>
      </c>
      <c r="O1402" s="17">
        <v>5.2344218274897998E-2</v>
      </c>
      <c r="P1402" s="17">
        <v>9.1792686815445404E-2</v>
      </c>
      <c r="Q1402" s="17">
        <v>0.11119996120475099</v>
      </c>
      <c r="R1402" s="17">
        <v>6.5298955304100306E-2</v>
      </c>
      <c r="S1402" s="17"/>
      <c r="T1402" s="17">
        <v>6.0673642069478999E-2</v>
      </c>
      <c r="U1402" s="17">
        <v>8.4474412905550494E-2</v>
      </c>
    </row>
    <row r="1403" spans="2:21" x14ac:dyDescent="0.5">
      <c r="B1403" t="s">
        <v>276</v>
      </c>
      <c r="C1403" s="17">
        <v>0.70686123985994298</v>
      </c>
      <c r="D1403" s="17">
        <v>0.70597953927600599</v>
      </c>
      <c r="E1403" s="17">
        <v>0.70924385571293502</v>
      </c>
      <c r="F1403" s="17"/>
      <c r="G1403" s="17">
        <v>0.654857633928972</v>
      </c>
      <c r="H1403" s="17">
        <v>0.70848151803756598</v>
      </c>
      <c r="I1403" s="17">
        <v>0.68687615517717404</v>
      </c>
      <c r="J1403" s="17">
        <v>0.73895710520050895</v>
      </c>
      <c r="K1403" s="17">
        <v>0.68575494848993601</v>
      </c>
      <c r="L1403" s="17">
        <v>0.72376605117831905</v>
      </c>
      <c r="M1403" s="17"/>
      <c r="N1403" s="17">
        <v>0.71796970026834395</v>
      </c>
      <c r="O1403" s="17">
        <v>0.76505141228783202</v>
      </c>
      <c r="P1403" s="17">
        <v>0.67647992302686699</v>
      </c>
      <c r="Q1403" s="17">
        <v>0.65110946765640698</v>
      </c>
      <c r="R1403" s="17">
        <v>0.74866259820973602</v>
      </c>
      <c r="S1403" s="17"/>
      <c r="T1403" s="17">
        <v>0.72552738156607699</v>
      </c>
      <c r="U1403" s="17">
        <v>0.70215979269705198</v>
      </c>
    </row>
    <row r="1404" spans="2:21" x14ac:dyDescent="0.5">
      <c r="B1404" t="s">
        <v>277</v>
      </c>
      <c r="C1404" s="17">
        <v>3.2739927344311102E-2</v>
      </c>
      <c r="D1404" s="17">
        <v>4.0495474252992901E-2</v>
      </c>
      <c r="E1404" s="17">
        <v>2.5777600875590698E-2</v>
      </c>
      <c r="F1404" s="17"/>
      <c r="G1404" s="17">
        <v>7.68357791718238E-3</v>
      </c>
      <c r="H1404" s="17">
        <v>4.9171393159571898E-2</v>
      </c>
      <c r="I1404" s="17">
        <v>2.3081224477028199E-2</v>
      </c>
      <c r="J1404" s="17">
        <v>3.8907790382356103E-2</v>
      </c>
      <c r="K1404" s="17">
        <v>1.7702961331715499E-2</v>
      </c>
      <c r="L1404" s="17">
        <v>4.3236234190940998E-2</v>
      </c>
      <c r="M1404" s="17"/>
      <c r="N1404" s="17">
        <v>4.4467603995184901E-2</v>
      </c>
      <c r="O1404" s="17">
        <v>1.43473939775467E-2</v>
      </c>
      <c r="P1404" s="17">
        <v>2.5383786128196601E-2</v>
      </c>
      <c r="Q1404" s="17">
        <v>3.7731800082296998E-2</v>
      </c>
      <c r="R1404" s="17">
        <v>3.96435322874997E-2</v>
      </c>
      <c r="S1404" s="17"/>
      <c r="T1404" s="17">
        <v>2.2783798264836001E-2</v>
      </c>
      <c r="U1404" s="17">
        <v>3.5247580803231301E-2</v>
      </c>
    </row>
    <row r="1405" spans="2:21" x14ac:dyDescent="0.5">
      <c r="B1405" t="s">
        <v>88</v>
      </c>
      <c r="C1405" s="17">
        <v>0.67412131251563201</v>
      </c>
      <c r="D1405" s="17">
        <v>0.66548406502301305</v>
      </c>
      <c r="E1405" s="17">
        <v>0.68346625483734402</v>
      </c>
      <c r="F1405" s="17"/>
      <c r="G1405" s="17">
        <v>0.64717405601179001</v>
      </c>
      <c r="H1405" s="17">
        <v>0.65931012487799401</v>
      </c>
      <c r="I1405" s="17">
        <v>0.66379493070014595</v>
      </c>
      <c r="J1405" s="17">
        <v>0.70004931481815302</v>
      </c>
      <c r="K1405" s="17">
        <v>0.66805198715822001</v>
      </c>
      <c r="L1405" s="17">
        <v>0.68052981698737802</v>
      </c>
      <c r="M1405" s="17"/>
      <c r="N1405" s="17">
        <v>0.67350209627315905</v>
      </c>
      <c r="O1405" s="17">
        <v>0.75070401831028599</v>
      </c>
      <c r="P1405" s="17">
        <v>0.65109613689866996</v>
      </c>
      <c r="Q1405" s="17">
        <v>0.61337766757411005</v>
      </c>
      <c r="R1405" s="17">
        <v>0.70901906592223696</v>
      </c>
      <c r="S1405" s="17"/>
      <c r="T1405" s="17">
        <v>0.70274358330124098</v>
      </c>
      <c r="U1405" s="17">
        <v>0.66691221189382</v>
      </c>
    </row>
    <row r="1406" spans="2:21" x14ac:dyDescent="0.5">
      <c r="C1406" s="17"/>
      <c r="D1406" s="17"/>
      <c r="E1406" s="17"/>
      <c r="F1406" s="17"/>
      <c r="G1406" s="17"/>
      <c r="H1406" s="17"/>
      <c r="I1406" s="17"/>
      <c r="J1406" s="17"/>
      <c r="K1406" s="17"/>
      <c r="L1406" s="17"/>
      <c r="M1406" s="17"/>
      <c r="N1406" s="17"/>
      <c r="O1406" s="17"/>
      <c r="P1406" s="17"/>
      <c r="Q1406" s="17"/>
      <c r="R1406" s="17"/>
      <c r="S1406" s="17"/>
      <c r="T1406" s="17"/>
      <c r="U1406" s="17"/>
    </row>
    <row r="1407" spans="2:21" x14ac:dyDescent="0.5">
      <c r="B1407" s="6" t="s">
        <v>517</v>
      </c>
      <c r="C1407" s="17"/>
      <c r="D1407" s="17"/>
      <c r="E1407" s="17"/>
      <c r="F1407" s="17"/>
      <c r="G1407" s="17"/>
      <c r="H1407" s="17"/>
      <c r="I1407" s="17"/>
      <c r="J1407" s="17"/>
      <c r="K1407" s="17"/>
      <c r="L1407" s="17"/>
      <c r="M1407" s="17"/>
      <c r="N1407" s="17"/>
      <c r="O1407" s="17"/>
      <c r="P1407" s="17"/>
      <c r="Q1407" s="17"/>
      <c r="R1407" s="17"/>
      <c r="S1407" s="17"/>
      <c r="T1407" s="17"/>
      <c r="U1407" s="17"/>
    </row>
    <row r="1408" spans="2:21" x14ac:dyDescent="0.5">
      <c r="B1408" s="24" t="s">
        <v>46</v>
      </c>
      <c r="C1408" s="17"/>
      <c r="D1408" s="17"/>
      <c r="E1408" s="17"/>
      <c r="F1408" s="17"/>
      <c r="G1408" s="17"/>
      <c r="H1408" s="17"/>
      <c r="I1408" s="17"/>
      <c r="J1408" s="17"/>
      <c r="K1408" s="17"/>
      <c r="L1408" s="17"/>
      <c r="M1408" s="17"/>
      <c r="N1408" s="17"/>
      <c r="O1408" s="17"/>
      <c r="P1408" s="17"/>
      <c r="Q1408" s="17"/>
      <c r="R1408" s="17"/>
      <c r="S1408" s="17"/>
      <c r="T1408" s="17"/>
      <c r="U1408" s="17"/>
    </row>
    <row r="1409" spans="2:21" x14ac:dyDescent="0.5">
      <c r="B1409" t="s">
        <v>271</v>
      </c>
      <c r="C1409" s="17">
        <v>0.119891469557363</v>
      </c>
      <c r="D1409" s="17">
        <v>0.129840966088871</v>
      </c>
      <c r="E1409" s="17">
        <v>0.111569220198159</v>
      </c>
      <c r="F1409" s="17"/>
      <c r="G1409" s="17">
        <v>0.16139363161369</v>
      </c>
      <c r="H1409" s="17">
        <v>0.164260145615748</v>
      </c>
      <c r="I1409" s="17">
        <v>0.16619661858193299</v>
      </c>
      <c r="J1409" s="17">
        <v>0.106878758985747</v>
      </c>
      <c r="K1409" s="17">
        <v>0.110291787962098</v>
      </c>
      <c r="L1409" s="17">
        <v>7.75153355392251E-2</v>
      </c>
      <c r="M1409" s="17"/>
      <c r="N1409" s="17">
        <v>0.11556393100060799</v>
      </c>
      <c r="O1409" s="17">
        <v>0.117090319348406</v>
      </c>
      <c r="P1409" s="17">
        <v>0.157134573322675</v>
      </c>
      <c r="Q1409" s="17">
        <v>9.1192758635849899E-2</v>
      </c>
      <c r="R1409" s="17">
        <v>0.12856491951509</v>
      </c>
      <c r="S1409" s="17"/>
      <c r="T1409" s="17">
        <v>0.18383769992149901</v>
      </c>
      <c r="U1409" s="17">
        <v>0.10378531178485</v>
      </c>
    </row>
    <row r="1410" spans="2:21" x14ac:dyDescent="0.5">
      <c r="B1410" t="s">
        <v>272</v>
      </c>
      <c r="C1410" s="17">
        <v>0.38373656871825601</v>
      </c>
      <c r="D1410" s="17">
        <v>0.42558304043742501</v>
      </c>
      <c r="E1410" s="17">
        <v>0.34591830432748399</v>
      </c>
      <c r="F1410" s="17"/>
      <c r="G1410" s="17">
        <v>0.39185487807175701</v>
      </c>
      <c r="H1410" s="17">
        <v>0.39764828341682001</v>
      </c>
      <c r="I1410" s="17">
        <v>0.37340374121039899</v>
      </c>
      <c r="J1410" s="17">
        <v>0.42677179612563299</v>
      </c>
      <c r="K1410" s="17">
        <v>0.34807319601564601</v>
      </c>
      <c r="L1410" s="17">
        <v>0.37370164818623303</v>
      </c>
      <c r="M1410" s="17"/>
      <c r="N1410" s="17">
        <v>0.38491189860209601</v>
      </c>
      <c r="O1410" s="17">
        <v>0.45113000007926701</v>
      </c>
      <c r="P1410" s="17">
        <v>0.32391880421500702</v>
      </c>
      <c r="Q1410" s="17">
        <v>0.36206183411994203</v>
      </c>
      <c r="R1410" s="17">
        <v>0.41491428652791101</v>
      </c>
      <c r="S1410" s="17"/>
      <c r="T1410" s="17">
        <v>0.41312950011010202</v>
      </c>
      <c r="U1410" s="17">
        <v>0.37633336155971098</v>
      </c>
    </row>
    <row r="1411" spans="2:21" x14ac:dyDescent="0.5">
      <c r="B1411" t="s">
        <v>273</v>
      </c>
      <c r="C1411" s="17">
        <v>0.29494857613717101</v>
      </c>
      <c r="D1411" s="17">
        <v>0.30535669969789397</v>
      </c>
      <c r="E1411" s="17">
        <v>0.28756960479061899</v>
      </c>
      <c r="F1411" s="17"/>
      <c r="G1411" s="17">
        <v>0.31140063349263403</v>
      </c>
      <c r="H1411" s="17">
        <v>0.31134137494507103</v>
      </c>
      <c r="I1411" s="17">
        <v>0.30736175532978999</v>
      </c>
      <c r="J1411" s="17">
        <v>0.27472992801280099</v>
      </c>
      <c r="K1411" s="17">
        <v>0.28808034280470901</v>
      </c>
      <c r="L1411" s="17">
        <v>0.29407074371595998</v>
      </c>
      <c r="M1411" s="17"/>
      <c r="N1411" s="17">
        <v>0.31580804965170101</v>
      </c>
      <c r="O1411" s="17">
        <v>0.273848156310942</v>
      </c>
      <c r="P1411" s="17">
        <v>0.28949634575944999</v>
      </c>
      <c r="Q1411" s="17">
        <v>0.305465707434599</v>
      </c>
      <c r="R1411" s="17">
        <v>0.26898965684452603</v>
      </c>
      <c r="S1411" s="17"/>
      <c r="T1411" s="17">
        <v>0.25835669891504498</v>
      </c>
      <c r="U1411" s="17">
        <v>0.304164984115811</v>
      </c>
    </row>
    <row r="1412" spans="2:21" x14ac:dyDescent="0.5">
      <c r="B1412" t="s">
        <v>274</v>
      </c>
      <c r="C1412" s="17">
        <v>6.0192412199023798E-2</v>
      </c>
      <c r="D1412" s="17">
        <v>5.7482911126259001E-2</v>
      </c>
      <c r="E1412" s="17">
        <v>6.1087444637942301E-2</v>
      </c>
      <c r="F1412" s="17"/>
      <c r="G1412" s="17">
        <v>7.8911460479829498E-2</v>
      </c>
      <c r="H1412" s="17">
        <v>4.5014085609697503E-2</v>
      </c>
      <c r="I1412" s="17">
        <v>3.9961991984529897E-2</v>
      </c>
      <c r="J1412" s="17">
        <v>4.70785156625236E-2</v>
      </c>
      <c r="K1412" s="17">
        <v>6.5868803753762806E-2</v>
      </c>
      <c r="L1412" s="17">
        <v>7.7712367435471705E-2</v>
      </c>
      <c r="M1412" s="17"/>
      <c r="N1412" s="17">
        <v>5.7082810847408003E-2</v>
      </c>
      <c r="O1412" s="17">
        <v>5.7023129014008501E-2</v>
      </c>
      <c r="P1412" s="17">
        <v>5.5984198706153301E-2</v>
      </c>
      <c r="Q1412" s="17">
        <v>7.5749901339306994E-2</v>
      </c>
      <c r="R1412" s="17">
        <v>4.8225400564537703E-2</v>
      </c>
      <c r="S1412" s="17"/>
      <c r="T1412" s="17">
        <v>3.1905823967040899E-2</v>
      </c>
      <c r="U1412" s="17">
        <v>6.7316964347229002E-2</v>
      </c>
    </row>
    <row r="1413" spans="2:21" x14ac:dyDescent="0.5">
      <c r="B1413" t="s">
        <v>275</v>
      </c>
      <c r="C1413" s="17">
        <v>2.10811927943509E-2</v>
      </c>
      <c r="D1413" s="17">
        <v>2.42253535148968E-2</v>
      </c>
      <c r="E1413" s="17">
        <v>1.831972355849E-2</v>
      </c>
      <c r="F1413" s="17"/>
      <c r="G1413" s="17">
        <v>0</v>
      </c>
      <c r="H1413" s="17">
        <v>1.6568321894005499E-2</v>
      </c>
      <c r="I1413" s="17">
        <v>7.8633951530865092E-3</v>
      </c>
      <c r="J1413" s="17">
        <v>2.1611554340749201E-2</v>
      </c>
      <c r="K1413" s="17">
        <v>2.5079757782997598E-2</v>
      </c>
      <c r="L1413" s="17">
        <v>3.3629501468971403E-2</v>
      </c>
      <c r="M1413" s="17"/>
      <c r="N1413" s="17">
        <v>1.7286436542913199E-2</v>
      </c>
      <c r="O1413" s="17">
        <v>2.5133516724504399E-2</v>
      </c>
      <c r="P1413" s="17">
        <v>1.8836189305594098E-2</v>
      </c>
      <c r="Q1413" s="17">
        <v>2.2017121653236198E-2</v>
      </c>
      <c r="R1413" s="17">
        <v>2.52782236879775E-2</v>
      </c>
      <c r="S1413" s="17"/>
      <c r="T1413" s="17">
        <v>1.6500886280414299E-2</v>
      </c>
      <c r="U1413" s="17">
        <v>2.22348360809035E-2</v>
      </c>
    </row>
    <row r="1414" spans="2:21" x14ac:dyDescent="0.5">
      <c r="B1414" t="s">
        <v>219</v>
      </c>
      <c r="C1414" s="17">
        <v>0.12014978059383501</v>
      </c>
      <c r="D1414" s="17">
        <v>5.75110291346543E-2</v>
      </c>
      <c r="E1414" s="17">
        <v>0.17553570248730599</v>
      </c>
      <c r="F1414" s="17"/>
      <c r="G1414" s="17">
        <v>5.6439396342090102E-2</v>
      </c>
      <c r="H1414" s="17">
        <v>6.5167788518658204E-2</v>
      </c>
      <c r="I1414" s="17">
        <v>0.10521249774026201</v>
      </c>
      <c r="J1414" s="17">
        <v>0.12292944687254601</v>
      </c>
      <c r="K1414" s="17">
        <v>0.16260611168078701</v>
      </c>
      <c r="L1414" s="17">
        <v>0.143370403654138</v>
      </c>
      <c r="M1414" s="17"/>
      <c r="N1414" s="17">
        <v>0.109346873355273</v>
      </c>
      <c r="O1414" s="17">
        <v>7.5774878522871694E-2</v>
      </c>
      <c r="P1414" s="17">
        <v>0.15462988869111999</v>
      </c>
      <c r="Q1414" s="17">
        <v>0.143512676817066</v>
      </c>
      <c r="R1414" s="17">
        <v>0.11402751285995801</v>
      </c>
      <c r="S1414" s="17"/>
      <c r="T1414" s="17">
        <v>9.62693908058984E-2</v>
      </c>
      <c r="U1414" s="17">
        <v>0.126164542111495</v>
      </c>
    </row>
    <row r="1415" spans="2:21" x14ac:dyDescent="0.5">
      <c r="B1415" t="s">
        <v>276</v>
      </c>
      <c r="C1415" s="17">
        <v>0.50362803827561897</v>
      </c>
      <c r="D1415" s="17">
        <v>0.55542400652629598</v>
      </c>
      <c r="E1415" s="17">
        <v>0.45748752452564201</v>
      </c>
      <c r="F1415" s="17"/>
      <c r="G1415" s="17">
        <v>0.55324850968544703</v>
      </c>
      <c r="H1415" s="17">
        <v>0.56190842903256799</v>
      </c>
      <c r="I1415" s="17">
        <v>0.53960035979233201</v>
      </c>
      <c r="J1415" s="17">
        <v>0.53365055511138004</v>
      </c>
      <c r="K1415" s="17">
        <v>0.458364983977744</v>
      </c>
      <c r="L1415" s="17">
        <v>0.45121698372545799</v>
      </c>
      <c r="M1415" s="17"/>
      <c r="N1415" s="17">
        <v>0.50047582960270398</v>
      </c>
      <c r="O1415" s="17">
        <v>0.56822031942767304</v>
      </c>
      <c r="P1415" s="17">
        <v>0.48105337753768201</v>
      </c>
      <c r="Q1415" s="17">
        <v>0.453254592755791</v>
      </c>
      <c r="R1415" s="17">
        <v>0.54347920604300004</v>
      </c>
      <c r="S1415" s="17"/>
      <c r="T1415" s="17">
        <v>0.59696720003160197</v>
      </c>
      <c r="U1415" s="17">
        <v>0.48011867334456099</v>
      </c>
    </row>
    <row r="1416" spans="2:21" x14ac:dyDescent="0.5">
      <c r="B1416" t="s">
        <v>277</v>
      </c>
      <c r="C1416" s="17">
        <v>8.1273604993374701E-2</v>
      </c>
      <c r="D1416" s="17">
        <v>8.1708264641155798E-2</v>
      </c>
      <c r="E1416" s="17">
        <v>7.9407168196432301E-2</v>
      </c>
      <c r="F1416" s="17"/>
      <c r="G1416" s="17">
        <v>7.8911460479829498E-2</v>
      </c>
      <c r="H1416" s="17">
        <v>6.1582407503703099E-2</v>
      </c>
      <c r="I1416" s="17">
        <v>4.7825387137616401E-2</v>
      </c>
      <c r="J1416" s="17">
        <v>6.8690070003272902E-2</v>
      </c>
      <c r="K1416" s="17">
        <v>9.0948561536760397E-2</v>
      </c>
      <c r="L1416" s="17">
        <v>0.111341868904443</v>
      </c>
      <c r="M1416" s="17"/>
      <c r="N1416" s="17">
        <v>7.4369247390321205E-2</v>
      </c>
      <c r="O1416" s="17">
        <v>8.2156645738512904E-2</v>
      </c>
      <c r="P1416" s="17">
        <v>7.4820388011747396E-2</v>
      </c>
      <c r="Q1416" s="17">
        <v>9.7767022992543307E-2</v>
      </c>
      <c r="R1416" s="17">
        <v>7.3503624252515207E-2</v>
      </c>
      <c r="S1416" s="17"/>
      <c r="T1416" s="17">
        <v>4.8406710247455201E-2</v>
      </c>
      <c r="U1416" s="17">
        <v>8.9551800428132503E-2</v>
      </c>
    </row>
    <row r="1417" spans="2:21" x14ac:dyDescent="0.5">
      <c r="B1417" t="s">
        <v>88</v>
      </c>
      <c r="C1417" s="17">
        <v>0.42235443328224398</v>
      </c>
      <c r="D1417" s="17">
        <v>0.47371574188513998</v>
      </c>
      <c r="E1417" s="17">
        <v>0.37808035632921</v>
      </c>
      <c r="F1417" s="17"/>
      <c r="G1417" s="17">
        <v>0.47433704920561698</v>
      </c>
      <c r="H1417" s="17">
        <v>0.50032602152886496</v>
      </c>
      <c r="I1417" s="17">
        <v>0.49177497265471498</v>
      </c>
      <c r="J1417" s="17">
        <v>0.464960485108107</v>
      </c>
      <c r="K1417" s="17">
        <v>0.36741642244098299</v>
      </c>
      <c r="L1417" s="17">
        <v>0.33987511482101501</v>
      </c>
      <c r="M1417" s="17"/>
      <c r="N1417" s="17">
        <v>0.42610658221238301</v>
      </c>
      <c r="O1417" s="17">
        <v>0.48606367368915998</v>
      </c>
      <c r="P1417" s="17">
        <v>0.40623298952593501</v>
      </c>
      <c r="Q1417" s="17">
        <v>0.35548756976324802</v>
      </c>
      <c r="R1417" s="17">
        <v>0.46997558179048499</v>
      </c>
      <c r="S1417" s="17"/>
      <c r="T1417" s="17">
        <v>0.54856048978414695</v>
      </c>
      <c r="U1417" s="17">
        <v>0.390566872916429</v>
      </c>
    </row>
    <row r="1418" spans="2:21" x14ac:dyDescent="0.5">
      <c r="C1418" s="17"/>
      <c r="D1418" s="17"/>
      <c r="E1418" s="17"/>
      <c r="F1418" s="17"/>
      <c r="G1418" s="17"/>
      <c r="H1418" s="17"/>
      <c r="I1418" s="17"/>
      <c r="J1418" s="17"/>
      <c r="K1418" s="17"/>
      <c r="L1418" s="17"/>
      <c r="M1418" s="17"/>
      <c r="N1418" s="17"/>
      <c r="O1418" s="17"/>
      <c r="P1418" s="17"/>
      <c r="Q1418" s="17"/>
      <c r="R1418" s="17"/>
      <c r="S1418" s="17"/>
      <c r="T1418" s="17"/>
      <c r="U1418" s="17"/>
    </row>
    <row r="1419" spans="2:21" x14ac:dyDescent="0.5">
      <c r="B1419" s="6" t="s">
        <v>525</v>
      </c>
      <c r="C1419" s="17"/>
      <c r="D1419" s="17"/>
      <c r="E1419" s="17"/>
      <c r="F1419" s="17"/>
      <c r="G1419" s="17"/>
      <c r="H1419" s="17"/>
      <c r="I1419" s="17"/>
      <c r="J1419" s="17"/>
      <c r="K1419" s="17"/>
      <c r="L1419" s="17"/>
      <c r="M1419" s="17"/>
      <c r="N1419" s="17"/>
      <c r="O1419" s="17"/>
      <c r="P1419" s="17"/>
      <c r="Q1419" s="17"/>
      <c r="R1419" s="17"/>
      <c r="S1419" s="17"/>
      <c r="T1419" s="17"/>
      <c r="U1419" s="17"/>
    </row>
    <row r="1420" spans="2:21" x14ac:dyDescent="0.5">
      <c r="B1420" s="24" t="s">
        <v>46</v>
      </c>
      <c r="C1420" s="17"/>
      <c r="D1420" s="17"/>
      <c r="E1420" s="17"/>
      <c r="F1420" s="17"/>
      <c r="G1420" s="17"/>
      <c r="H1420" s="17"/>
      <c r="I1420" s="17"/>
      <c r="J1420" s="17"/>
      <c r="K1420" s="17"/>
      <c r="L1420" s="17"/>
      <c r="M1420" s="17"/>
      <c r="N1420" s="17"/>
      <c r="O1420" s="17"/>
      <c r="P1420" s="17"/>
      <c r="Q1420" s="17"/>
      <c r="R1420" s="17"/>
      <c r="S1420" s="17"/>
      <c r="T1420" s="17"/>
      <c r="U1420" s="17"/>
    </row>
    <row r="1421" spans="2:21" x14ac:dyDescent="0.5">
      <c r="B1421" t="s">
        <v>518</v>
      </c>
      <c r="C1421" s="17">
        <v>0.13615454048421699</v>
      </c>
      <c r="D1421" s="17">
        <v>0.19168273132686101</v>
      </c>
      <c r="E1421" s="17">
        <v>8.5536606911230606E-2</v>
      </c>
      <c r="F1421" s="17"/>
      <c r="G1421" s="17">
        <v>0.132315538788391</v>
      </c>
      <c r="H1421" s="17">
        <v>0.199899023084601</v>
      </c>
      <c r="I1421" s="17">
        <v>0.15812438222025699</v>
      </c>
      <c r="J1421" s="17">
        <v>0.143007582308838</v>
      </c>
      <c r="K1421" s="17">
        <v>0.13085813023252801</v>
      </c>
      <c r="L1421" s="17">
        <v>9.5396137967541095E-2</v>
      </c>
      <c r="M1421" s="17"/>
      <c r="N1421" s="17">
        <v>0.13250608482531501</v>
      </c>
      <c r="O1421" s="17">
        <v>0.12569345808047599</v>
      </c>
      <c r="P1421" s="17">
        <v>0.12984142376631599</v>
      </c>
      <c r="Q1421" s="17">
        <v>0.140944086093999</v>
      </c>
      <c r="R1421" s="17">
        <v>0.165286014843784</v>
      </c>
      <c r="S1421" s="17"/>
      <c r="T1421" s="17">
        <v>0.19610382938798299</v>
      </c>
      <c r="U1421" s="17">
        <v>0.121055093653094</v>
      </c>
    </row>
    <row r="1422" spans="2:21" x14ac:dyDescent="0.5">
      <c r="B1422" t="s">
        <v>519</v>
      </c>
      <c r="C1422" s="17">
        <v>0.35532090628824298</v>
      </c>
      <c r="D1422" s="17">
        <v>0.37397448874918698</v>
      </c>
      <c r="E1422" s="17">
        <v>0.33676933427406502</v>
      </c>
      <c r="F1422" s="17"/>
      <c r="G1422" s="17">
        <v>0.40149165931369701</v>
      </c>
      <c r="H1422" s="17">
        <v>0.39066536205360902</v>
      </c>
      <c r="I1422" s="17">
        <v>0.39461266236494202</v>
      </c>
      <c r="J1422" s="17">
        <v>0.34498710149579698</v>
      </c>
      <c r="K1422" s="17">
        <v>0.35295490868382201</v>
      </c>
      <c r="L1422" s="17">
        <v>0.31302556601180798</v>
      </c>
      <c r="M1422" s="17"/>
      <c r="N1422" s="17">
        <v>0.36021075003341801</v>
      </c>
      <c r="O1422" s="17">
        <v>0.42557672494330301</v>
      </c>
      <c r="P1422" s="17">
        <v>0.33710190449981497</v>
      </c>
      <c r="Q1422" s="17">
        <v>0.32743352102439999</v>
      </c>
      <c r="R1422" s="17">
        <v>0.30952216096221402</v>
      </c>
      <c r="S1422" s="17"/>
      <c r="T1422" s="17">
        <v>0.37717336911487098</v>
      </c>
      <c r="U1422" s="17">
        <v>0.34981691939176002</v>
      </c>
    </row>
    <row r="1423" spans="2:21" x14ac:dyDescent="0.5">
      <c r="B1423" t="s">
        <v>520</v>
      </c>
      <c r="C1423" s="17">
        <v>0.29429823496740998</v>
      </c>
      <c r="D1423" s="17">
        <v>0.31231493162945301</v>
      </c>
      <c r="E1423" s="17">
        <v>0.27983239330153697</v>
      </c>
      <c r="F1423" s="17"/>
      <c r="G1423" s="17">
        <v>0.32665061138869</v>
      </c>
      <c r="H1423" s="17">
        <v>0.27411833048207102</v>
      </c>
      <c r="I1423" s="17">
        <v>0.25389154389631502</v>
      </c>
      <c r="J1423" s="17">
        <v>0.336027090830602</v>
      </c>
      <c r="K1423" s="17">
        <v>0.27462278645607902</v>
      </c>
      <c r="L1423" s="17">
        <v>0.29944038891302499</v>
      </c>
      <c r="M1423" s="17"/>
      <c r="N1423" s="17">
        <v>0.27725542498278499</v>
      </c>
      <c r="O1423" s="17">
        <v>0.28430165777658301</v>
      </c>
      <c r="P1423" s="17">
        <v>0.27278998191999199</v>
      </c>
      <c r="Q1423" s="17">
        <v>0.31888310917988999</v>
      </c>
      <c r="R1423" s="17">
        <v>0.34135987077103402</v>
      </c>
      <c r="S1423" s="17"/>
      <c r="T1423" s="17">
        <v>0.298842419275898</v>
      </c>
      <c r="U1423" s="17">
        <v>0.29315368979245499</v>
      </c>
    </row>
    <row r="1424" spans="2:21" x14ac:dyDescent="0.5">
      <c r="B1424" t="s">
        <v>521</v>
      </c>
      <c r="C1424" s="17">
        <v>4.35576725905596E-2</v>
      </c>
      <c r="D1424" s="17">
        <v>4.4213485968406602E-2</v>
      </c>
      <c r="E1424" s="17">
        <v>4.3288186337077698E-2</v>
      </c>
      <c r="F1424" s="17"/>
      <c r="G1424" s="17">
        <v>7.9685171560627793E-2</v>
      </c>
      <c r="H1424" s="17">
        <v>2.8442609572894399E-2</v>
      </c>
      <c r="I1424" s="17">
        <v>4.1373698750152198E-2</v>
      </c>
      <c r="J1424" s="17">
        <v>2.0595509976076599E-2</v>
      </c>
      <c r="K1424" s="17">
        <v>1.13835410849578E-2</v>
      </c>
      <c r="L1424" s="17">
        <v>7.6654386372285999E-2</v>
      </c>
      <c r="M1424" s="17"/>
      <c r="N1424" s="17">
        <v>3.66659078264608E-2</v>
      </c>
      <c r="O1424" s="17">
        <v>4.2751737754212697E-2</v>
      </c>
      <c r="P1424" s="17">
        <v>5.9778695019535998E-2</v>
      </c>
      <c r="Q1424" s="17">
        <v>3.7141578481037697E-2</v>
      </c>
      <c r="R1424" s="17">
        <v>4.6041011836461303E-2</v>
      </c>
      <c r="S1424" s="17"/>
      <c r="T1424" s="17">
        <v>3.5060878324705003E-2</v>
      </c>
      <c r="U1424" s="17">
        <v>4.5697762916872102E-2</v>
      </c>
    </row>
    <row r="1425" spans="2:21" x14ac:dyDescent="0.5">
      <c r="B1425" t="s">
        <v>522</v>
      </c>
      <c r="C1425" s="17">
        <v>1.72426669290929E-2</v>
      </c>
      <c r="D1425" s="17">
        <v>1.4523663405352299E-2</v>
      </c>
      <c r="E1425" s="17">
        <v>1.9908371774556798E-2</v>
      </c>
      <c r="F1425" s="17"/>
      <c r="G1425" s="17">
        <v>0</v>
      </c>
      <c r="H1425" s="17">
        <v>1.2999169287462999E-2</v>
      </c>
      <c r="I1425" s="17">
        <v>3.2083054476457797E-2</v>
      </c>
      <c r="J1425" s="17">
        <v>2.1113121139032302E-2</v>
      </c>
      <c r="K1425" s="17">
        <v>1.71932227952983E-2</v>
      </c>
      <c r="L1425" s="17">
        <v>1.370070219588E-2</v>
      </c>
      <c r="M1425" s="17"/>
      <c r="N1425" s="17">
        <v>1.2232490236616199E-2</v>
      </c>
      <c r="O1425" s="17">
        <v>9.7796809348515892E-3</v>
      </c>
      <c r="P1425" s="17">
        <v>1.9917479725536199E-2</v>
      </c>
      <c r="Q1425" s="17">
        <v>2.2873569957627599E-2</v>
      </c>
      <c r="R1425" s="17">
        <v>2.6178677343312199E-2</v>
      </c>
      <c r="S1425" s="17"/>
      <c r="T1425" s="17">
        <v>2.35905591589421E-2</v>
      </c>
      <c r="U1425" s="17">
        <v>1.5643821255240501E-2</v>
      </c>
    </row>
    <row r="1426" spans="2:21" x14ac:dyDescent="0.5">
      <c r="B1426" t="s">
        <v>76</v>
      </c>
      <c r="C1426" s="17">
        <v>0.153425978740478</v>
      </c>
      <c r="D1426" s="17">
        <v>6.3290698920740601E-2</v>
      </c>
      <c r="E1426" s="17">
        <v>0.23466510740153301</v>
      </c>
      <c r="F1426" s="17"/>
      <c r="G1426" s="17">
        <v>5.9857018948594298E-2</v>
      </c>
      <c r="H1426" s="17">
        <v>9.3875505519360997E-2</v>
      </c>
      <c r="I1426" s="17">
        <v>0.119914658291876</v>
      </c>
      <c r="J1426" s="17">
        <v>0.13426959424965401</v>
      </c>
      <c r="K1426" s="17">
        <v>0.212987410747315</v>
      </c>
      <c r="L1426" s="17">
        <v>0.20178281853945901</v>
      </c>
      <c r="M1426" s="17"/>
      <c r="N1426" s="17">
        <v>0.18112934209540499</v>
      </c>
      <c r="O1426" s="17">
        <v>0.11189674051057399</v>
      </c>
      <c r="P1426" s="17">
        <v>0.18057051506880401</v>
      </c>
      <c r="Q1426" s="17">
        <v>0.15272413526304601</v>
      </c>
      <c r="R1426" s="17">
        <v>0.111612264243194</v>
      </c>
      <c r="S1426" s="17"/>
      <c r="T1426" s="17">
        <v>6.9228944737600703E-2</v>
      </c>
      <c r="U1426" s="17">
        <v>0.174632712990579</v>
      </c>
    </row>
    <row r="1427" spans="2:21" x14ac:dyDescent="0.5">
      <c r="B1427" t="s">
        <v>523</v>
      </c>
      <c r="C1427" s="17">
        <v>0.49147544677245902</v>
      </c>
      <c r="D1427" s="17">
        <v>0.56565722007604802</v>
      </c>
      <c r="E1427" s="17">
        <v>0.42230594118529502</v>
      </c>
      <c r="F1427" s="17"/>
      <c r="G1427" s="17">
        <v>0.53380719810208799</v>
      </c>
      <c r="H1427" s="17">
        <v>0.59056438513820997</v>
      </c>
      <c r="I1427" s="17">
        <v>0.55273704458519901</v>
      </c>
      <c r="J1427" s="17">
        <v>0.48799468380463501</v>
      </c>
      <c r="K1427" s="17">
        <v>0.48381303891635002</v>
      </c>
      <c r="L1427" s="17">
        <v>0.40842170397935001</v>
      </c>
      <c r="M1427" s="17"/>
      <c r="N1427" s="17">
        <v>0.49271683485873302</v>
      </c>
      <c r="O1427" s="17">
        <v>0.55127018302377895</v>
      </c>
      <c r="P1427" s="17">
        <v>0.466943328266131</v>
      </c>
      <c r="Q1427" s="17">
        <v>0.46837760711839899</v>
      </c>
      <c r="R1427" s="17">
        <v>0.47480817580599899</v>
      </c>
      <c r="S1427" s="17"/>
      <c r="T1427" s="17">
        <v>0.57327719850285397</v>
      </c>
      <c r="U1427" s="17">
        <v>0.47087201304485399</v>
      </c>
    </row>
    <row r="1428" spans="2:21" x14ac:dyDescent="0.5">
      <c r="B1428" t="s">
        <v>524</v>
      </c>
      <c r="C1428" s="17">
        <v>6.0800339519652503E-2</v>
      </c>
      <c r="D1428" s="17">
        <v>5.8737149373758797E-2</v>
      </c>
      <c r="E1428" s="17">
        <v>6.3196558111634493E-2</v>
      </c>
      <c r="F1428" s="17"/>
      <c r="G1428" s="17">
        <v>7.9685171560627793E-2</v>
      </c>
      <c r="H1428" s="17">
        <v>4.1441778860357402E-2</v>
      </c>
      <c r="I1428" s="17">
        <v>7.3456753226609994E-2</v>
      </c>
      <c r="J1428" s="17">
        <v>4.1708631115108898E-2</v>
      </c>
      <c r="K1428" s="17">
        <v>2.8576763880256099E-2</v>
      </c>
      <c r="L1428" s="17">
        <v>9.0355088568166E-2</v>
      </c>
      <c r="M1428" s="17"/>
      <c r="N1428" s="17">
        <v>4.8898398063076998E-2</v>
      </c>
      <c r="O1428" s="17">
        <v>5.2531418689064302E-2</v>
      </c>
      <c r="P1428" s="17">
        <v>7.9696174745072207E-2</v>
      </c>
      <c r="Q1428" s="17">
        <v>6.00151484386654E-2</v>
      </c>
      <c r="R1428" s="17">
        <v>7.2219689179773505E-2</v>
      </c>
      <c r="S1428" s="17"/>
      <c r="T1428" s="17">
        <v>5.8651437483647102E-2</v>
      </c>
      <c r="U1428" s="17">
        <v>6.1341584172112697E-2</v>
      </c>
    </row>
    <row r="1429" spans="2:21" x14ac:dyDescent="0.5">
      <c r="B1429" t="s">
        <v>88</v>
      </c>
      <c r="C1429" s="17">
        <v>6.0800339519652503E-2</v>
      </c>
      <c r="D1429" s="17">
        <v>5.8737149373758797E-2</v>
      </c>
      <c r="E1429" s="17">
        <v>6.3196558111634493E-2</v>
      </c>
      <c r="F1429" s="17"/>
      <c r="G1429" s="17">
        <v>7.9685171560627793E-2</v>
      </c>
      <c r="H1429" s="17">
        <v>4.1441778860357402E-2</v>
      </c>
      <c r="I1429" s="17">
        <v>7.3456753226609994E-2</v>
      </c>
      <c r="J1429" s="17">
        <v>4.1708631115108898E-2</v>
      </c>
      <c r="K1429" s="17">
        <v>2.8576763880256099E-2</v>
      </c>
      <c r="L1429" s="17">
        <v>9.0355088568166E-2</v>
      </c>
      <c r="M1429" s="17"/>
      <c r="N1429" s="17">
        <v>4.8898398063076998E-2</v>
      </c>
      <c r="O1429" s="17">
        <v>5.2531418689064302E-2</v>
      </c>
      <c r="P1429" s="17">
        <v>7.9696174745072207E-2</v>
      </c>
      <c r="Q1429" s="17">
        <v>6.00151484386654E-2</v>
      </c>
      <c r="R1429" s="17">
        <v>7.2219689179773505E-2</v>
      </c>
      <c r="S1429" s="17"/>
      <c r="T1429" s="17">
        <v>5.8651437483647102E-2</v>
      </c>
      <c r="U1429" s="17">
        <v>6.1341584172112697E-2</v>
      </c>
    </row>
    <row r="1430" spans="2:21" x14ac:dyDescent="0.5">
      <c r="C1430" s="17"/>
      <c r="D1430" s="17"/>
      <c r="E1430" s="17"/>
      <c r="F1430" s="17"/>
      <c r="G1430" s="17"/>
      <c r="H1430" s="17"/>
      <c r="I1430" s="17"/>
      <c r="J1430" s="17"/>
      <c r="K1430" s="17"/>
      <c r="L1430" s="17"/>
      <c r="M1430" s="17"/>
      <c r="N1430" s="17"/>
      <c r="O1430" s="17"/>
      <c r="P1430" s="17"/>
      <c r="Q1430" s="17"/>
      <c r="R1430" s="17"/>
      <c r="S1430" s="17"/>
      <c r="T1430" s="17"/>
      <c r="U1430" s="17"/>
    </row>
    <row r="1431" spans="2:21" x14ac:dyDescent="0.5">
      <c r="C1431" s="17"/>
      <c r="D1431" s="17"/>
      <c r="E1431" s="17"/>
      <c r="F1431" s="17"/>
      <c r="G1431" s="17"/>
      <c r="H1431" s="17"/>
      <c r="I1431" s="17"/>
      <c r="J1431" s="17"/>
      <c r="K1431" s="17"/>
      <c r="L1431" s="17"/>
      <c r="M1431" s="17"/>
      <c r="N1431" s="17"/>
      <c r="O1431" s="17"/>
      <c r="P1431" s="17"/>
      <c r="Q1431" s="17"/>
      <c r="R1431" s="17"/>
      <c r="S1431" s="17"/>
      <c r="T1431" s="17"/>
      <c r="U1431" s="17"/>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U20"/>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45</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38</v>
      </c>
      <c r="C9" s="17">
        <v>0.55402742746719902</v>
      </c>
      <c r="D9" s="17">
        <v>0.54698456765749603</v>
      </c>
      <c r="E9" s="17">
        <v>0.56094841175513799</v>
      </c>
      <c r="F9" s="17"/>
      <c r="G9" s="17">
        <v>0.59348091925690105</v>
      </c>
      <c r="H9" s="17">
        <v>0.62431893162361796</v>
      </c>
      <c r="I9" s="17">
        <v>0.55113480164088502</v>
      </c>
      <c r="J9" s="17">
        <v>0.550227626267352</v>
      </c>
      <c r="K9" s="17">
        <v>0.54785567467384799</v>
      </c>
      <c r="L9" s="17">
        <v>0.518609233940037</v>
      </c>
      <c r="M9" s="17"/>
      <c r="N9" s="17">
        <v>0.53431859635401402</v>
      </c>
      <c r="O9" s="17">
        <v>0.653897244124792</v>
      </c>
      <c r="P9" s="17">
        <v>0.62126208397737503</v>
      </c>
      <c r="Q9" s="17">
        <v>0.46909341651532799</v>
      </c>
      <c r="R9" s="17">
        <v>0.48095648833242999</v>
      </c>
      <c r="S9" s="17"/>
      <c r="T9" s="17">
        <v>0.56957133847029695</v>
      </c>
      <c r="U9" s="17">
        <v>0.55011237756367604</v>
      </c>
    </row>
    <row r="10" spans="2:21" x14ac:dyDescent="0.5">
      <c r="B10" s="18" t="s">
        <v>39</v>
      </c>
      <c r="C10" s="17">
        <v>0.46624134120710198</v>
      </c>
      <c r="D10" s="17">
        <v>0.52698864151215297</v>
      </c>
      <c r="E10" s="17">
        <v>0.40552232129250199</v>
      </c>
      <c r="F10" s="17"/>
      <c r="G10" s="17">
        <v>0.49128707512692799</v>
      </c>
      <c r="H10" s="17">
        <v>0.50859019492987201</v>
      </c>
      <c r="I10" s="17">
        <v>0.52423614795356299</v>
      </c>
      <c r="J10" s="17">
        <v>0.53966449333143696</v>
      </c>
      <c r="K10" s="17">
        <v>0.421581392243494</v>
      </c>
      <c r="L10" s="17">
        <v>0.386538197626275</v>
      </c>
      <c r="M10" s="17"/>
      <c r="N10" s="17">
        <v>0.43259270354053803</v>
      </c>
      <c r="O10" s="17">
        <v>0.48127700228625298</v>
      </c>
      <c r="P10" s="17">
        <v>0.47980053363730402</v>
      </c>
      <c r="Q10" s="17">
        <v>0.52294980719997197</v>
      </c>
      <c r="R10" s="17">
        <v>0.37725516989648999</v>
      </c>
      <c r="S10" s="17"/>
      <c r="T10" s="17">
        <v>0.539527360382136</v>
      </c>
      <c r="U10" s="17">
        <v>0.44778276779892601</v>
      </c>
    </row>
    <row r="11" spans="2:21" x14ac:dyDescent="0.5">
      <c r="B11" s="18" t="s">
        <v>40</v>
      </c>
      <c r="C11" s="17">
        <v>0.40093838870371501</v>
      </c>
      <c r="D11" s="17">
        <v>0.34924441839127701</v>
      </c>
      <c r="E11" s="17">
        <v>0.45219133334417499</v>
      </c>
      <c r="F11" s="17"/>
      <c r="G11" s="17">
        <v>0.68659379367707296</v>
      </c>
      <c r="H11" s="17">
        <v>0.43108964364638103</v>
      </c>
      <c r="I11" s="17">
        <v>0.358509935079452</v>
      </c>
      <c r="J11" s="17">
        <v>0.32770354415570502</v>
      </c>
      <c r="K11" s="17">
        <v>0.33943173826668699</v>
      </c>
      <c r="L11" s="17">
        <v>0.413660459427453</v>
      </c>
      <c r="M11" s="17"/>
      <c r="N11" s="17">
        <v>0.44472657578910701</v>
      </c>
      <c r="O11" s="17">
        <v>0.43057974454169401</v>
      </c>
      <c r="P11" s="17">
        <v>0.34525642353249503</v>
      </c>
      <c r="Q11" s="17">
        <v>0.35161555521274801</v>
      </c>
      <c r="R11" s="17">
        <v>0.44585094695715199</v>
      </c>
      <c r="S11" s="17"/>
      <c r="T11" s="17">
        <v>0.37768873273931403</v>
      </c>
      <c r="U11" s="17">
        <v>0.40679428708876297</v>
      </c>
    </row>
    <row r="12" spans="2:21" x14ac:dyDescent="0.5">
      <c r="B12" s="18" t="s">
        <v>41</v>
      </c>
      <c r="C12" s="17">
        <v>0.38638673362931297</v>
      </c>
      <c r="D12" s="17">
        <v>0.422424206333123</v>
      </c>
      <c r="E12" s="17">
        <v>0.353770591324716</v>
      </c>
      <c r="F12" s="17"/>
      <c r="G12" s="17">
        <v>0.44457611536325597</v>
      </c>
      <c r="H12" s="17">
        <v>0.43354051341836097</v>
      </c>
      <c r="I12" s="17">
        <v>0.32871363631852202</v>
      </c>
      <c r="J12" s="17">
        <v>0.35766466438031302</v>
      </c>
      <c r="K12" s="17">
        <v>0.37626486583007301</v>
      </c>
      <c r="L12" s="17">
        <v>0.40475374297447902</v>
      </c>
      <c r="M12" s="17"/>
      <c r="N12" s="17">
        <v>0.32726688846315199</v>
      </c>
      <c r="O12" s="17">
        <v>0.47378385152215902</v>
      </c>
      <c r="P12" s="17">
        <v>0.45759762248278602</v>
      </c>
      <c r="Q12" s="17">
        <v>0.32526582733157</v>
      </c>
      <c r="R12" s="17">
        <v>0.37517970388273603</v>
      </c>
      <c r="S12" s="17"/>
      <c r="T12" s="17">
        <v>0.51299696437870901</v>
      </c>
      <c r="U12" s="17">
        <v>0.35449737376475299</v>
      </c>
    </row>
    <row r="13" spans="2:21" ht="28.7" x14ac:dyDescent="0.5">
      <c r="B13" s="18" t="s">
        <v>42</v>
      </c>
      <c r="C13" s="17">
        <v>0.190677103115516</v>
      </c>
      <c r="D13" s="17">
        <v>0.19587510991420201</v>
      </c>
      <c r="E13" s="17">
        <v>0.185458829272767</v>
      </c>
      <c r="F13" s="17"/>
      <c r="G13" s="17">
        <v>0.21983307559943699</v>
      </c>
      <c r="H13" s="17">
        <v>0.22964845884118901</v>
      </c>
      <c r="I13" s="17">
        <v>0.20220295312040301</v>
      </c>
      <c r="J13" s="17">
        <v>0.21147926485082899</v>
      </c>
      <c r="K13" s="17">
        <v>0.164394833583418</v>
      </c>
      <c r="L13" s="17">
        <v>0.16056965587542399</v>
      </c>
      <c r="M13" s="17"/>
      <c r="N13" s="17">
        <v>0.22682981199341901</v>
      </c>
      <c r="O13" s="17">
        <v>0.185366941624483</v>
      </c>
      <c r="P13" s="17">
        <v>0.16043210145969899</v>
      </c>
      <c r="Q13" s="17">
        <v>0.171595592394098</v>
      </c>
      <c r="R13" s="17">
        <v>0.20663547557633499</v>
      </c>
      <c r="S13" s="17"/>
      <c r="T13" s="17">
        <v>0.19529956469245899</v>
      </c>
      <c r="U13" s="17">
        <v>0.18951284221957801</v>
      </c>
    </row>
    <row r="14" spans="2:21" ht="28.7" x14ac:dyDescent="0.5">
      <c r="B14" s="18" t="s">
        <v>43</v>
      </c>
      <c r="C14" s="17">
        <v>0.13156398419086601</v>
      </c>
      <c r="D14" s="17">
        <v>0.15208980744115699</v>
      </c>
      <c r="E14" s="17">
        <v>0.113489038059865</v>
      </c>
      <c r="F14" s="17"/>
      <c r="G14" s="17">
        <v>0.17804602094768701</v>
      </c>
      <c r="H14" s="17">
        <v>0.20057836628324099</v>
      </c>
      <c r="I14" s="17">
        <v>0.139804187666385</v>
      </c>
      <c r="J14" s="17">
        <v>0.132380381255846</v>
      </c>
      <c r="K14" s="17">
        <v>0.123761087436958</v>
      </c>
      <c r="L14" s="17">
        <v>8.6520124526119305E-2</v>
      </c>
      <c r="M14" s="17"/>
      <c r="N14" s="17">
        <v>8.9927487089683206E-2</v>
      </c>
      <c r="O14" s="17">
        <v>0.27133709689642799</v>
      </c>
      <c r="P14" s="17">
        <v>0.165037100535563</v>
      </c>
      <c r="Q14" s="17">
        <v>4.5719174479143199E-2</v>
      </c>
      <c r="R14" s="17">
        <v>0.104461377229458</v>
      </c>
      <c r="S14" s="17"/>
      <c r="T14" s="17">
        <v>0.18633418493512799</v>
      </c>
      <c r="U14" s="17">
        <v>0.117768995973483</v>
      </c>
    </row>
    <row r="15" spans="2:21" x14ac:dyDescent="0.5">
      <c r="B15" s="18" t="s">
        <v>44</v>
      </c>
      <c r="C15" s="19">
        <v>8.8061000303486903E-2</v>
      </c>
      <c r="D15" s="19">
        <v>9.0144543164101198E-2</v>
      </c>
      <c r="E15" s="19">
        <v>8.6810958189594306E-2</v>
      </c>
      <c r="F15" s="19"/>
      <c r="G15" s="19">
        <v>0</v>
      </c>
      <c r="H15" s="19">
        <v>4.3334845494848097E-2</v>
      </c>
      <c r="I15" s="19">
        <v>0.100346934187639</v>
      </c>
      <c r="J15" s="19">
        <v>0.107782016148498</v>
      </c>
      <c r="K15" s="19">
        <v>0.111122704187561</v>
      </c>
      <c r="L15" s="19">
        <v>9.9910252318401005E-2</v>
      </c>
      <c r="M15" s="19"/>
      <c r="N15" s="19">
        <v>9.7912492682253702E-2</v>
      </c>
      <c r="O15" s="19">
        <v>2.5193142654201101E-2</v>
      </c>
      <c r="P15" s="19">
        <v>7.9975068555003803E-2</v>
      </c>
      <c r="Q15" s="19">
        <v>0.127226815865042</v>
      </c>
      <c r="R15" s="19">
        <v>0.108266943527801</v>
      </c>
      <c r="S15" s="19"/>
      <c r="T15" s="19">
        <v>3.5008482019048902E-2</v>
      </c>
      <c r="U15" s="19">
        <v>0.10142335528285901</v>
      </c>
    </row>
    <row r="16" spans="2:21" x14ac:dyDescent="0.5">
      <c r="B16" s="16"/>
    </row>
    <row r="17" spans="2:2" x14ac:dyDescent="0.5">
      <c r="B17" t="s">
        <v>47</v>
      </c>
    </row>
    <row r="18" spans="2:2" x14ac:dyDescent="0.5">
      <c r="B18" t="s">
        <v>48</v>
      </c>
    </row>
    <row r="20" spans="2:2" x14ac:dyDescent="0.5">
      <c r="B20"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U18"/>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53</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49</v>
      </c>
      <c r="C9" s="17">
        <v>0.75990562504456705</v>
      </c>
      <c r="D9" s="17">
        <v>0.76850062324921997</v>
      </c>
      <c r="E9" s="17">
        <v>0.752010282875334</v>
      </c>
      <c r="F9" s="17"/>
      <c r="G9" s="17">
        <v>0.69111615264969495</v>
      </c>
      <c r="H9" s="17">
        <v>0.82002640749532196</v>
      </c>
      <c r="I9" s="17">
        <v>0.754310117322193</v>
      </c>
      <c r="J9" s="17">
        <v>0.75338558648391896</v>
      </c>
      <c r="K9" s="17">
        <v>0.74430770703386295</v>
      </c>
      <c r="L9" s="17">
        <v>0.77053412374959296</v>
      </c>
      <c r="M9" s="17"/>
      <c r="N9" s="17">
        <v>0.73735288082485695</v>
      </c>
      <c r="O9" s="17">
        <v>0.79725060216853505</v>
      </c>
      <c r="P9" s="17">
        <v>0.76035475940152897</v>
      </c>
      <c r="Q9" s="17">
        <v>0.73547802445641997</v>
      </c>
      <c r="R9" s="17">
        <v>0.79951351951925098</v>
      </c>
      <c r="S9" s="17"/>
      <c r="T9" s="17">
        <v>0.78139046668587298</v>
      </c>
      <c r="U9" s="17">
        <v>0.75449423101521096</v>
      </c>
    </row>
    <row r="10" spans="2:21" ht="28.7" x14ac:dyDescent="0.5">
      <c r="B10" s="18" t="s">
        <v>50</v>
      </c>
      <c r="C10" s="17">
        <v>0.66045096669687997</v>
      </c>
      <c r="D10" s="17">
        <v>0.612339003148196</v>
      </c>
      <c r="E10" s="17">
        <v>0.70455796035768203</v>
      </c>
      <c r="F10" s="17"/>
      <c r="G10" s="17">
        <v>0.63977724281188497</v>
      </c>
      <c r="H10" s="17">
        <v>0.62099144261510997</v>
      </c>
      <c r="I10" s="17">
        <v>0.63064720812133002</v>
      </c>
      <c r="J10" s="17">
        <v>0.67951161596296294</v>
      </c>
      <c r="K10" s="17">
        <v>0.64720915064283302</v>
      </c>
      <c r="L10" s="17">
        <v>0.69576981961159301</v>
      </c>
      <c r="M10" s="17"/>
      <c r="N10" s="17">
        <v>0.67905543864138895</v>
      </c>
      <c r="O10" s="17">
        <v>0.67268485278842705</v>
      </c>
      <c r="P10" s="17">
        <v>0.68457929772035198</v>
      </c>
      <c r="Q10" s="17">
        <v>0.62380805950057505</v>
      </c>
      <c r="R10" s="17">
        <v>0.62632106272048704</v>
      </c>
      <c r="S10" s="17"/>
      <c r="T10" s="17">
        <v>0.66679292520265798</v>
      </c>
      <c r="U10" s="17">
        <v>0.65885361555203303</v>
      </c>
    </row>
    <row r="11" spans="2:21" x14ac:dyDescent="0.5">
      <c r="B11" s="18" t="s">
        <v>51</v>
      </c>
      <c r="C11" s="17">
        <v>0.46708446290691902</v>
      </c>
      <c r="D11" s="17">
        <v>0.438145262691643</v>
      </c>
      <c r="E11" s="17">
        <v>0.49359407456260301</v>
      </c>
      <c r="F11" s="17"/>
      <c r="G11" s="17">
        <v>0.64359777361403403</v>
      </c>
      <c r="H11" s="17">
        <v>0.50188645073094296</v>
      </c>
      <c r="I11" s="17">
        <v>0.50259894073371703</v>
      </c>
      <c r="J11" s="17">
        <v>0.457797311631087</v>
      </c>
      <c r="K11" s="17">
        <v>0.4479706151508</v>
      </c>
      <c r="L11" s="17">
        <v>0.39806885337243703</v>
      </c>
      <c r="M11" s="17"/>
      <c r="N11" s="17">
        <v>0.44912299582238002</v>
      </c>
      <c r="O11" s="17">
        <v>0.51262846833934095</v>
      </c>
      <c r="P11" s="17">
        <v>0.48245092185102401</v>
      </c>
      <c r="Q11" s="17">
        <v>0.433129314704854</v>
      </c>
      <c r="R11" s="17">
        <v>0.47365659330446103</v>
      </c>
      <c r="S11" s="17"/>
      <c r="T11" s="17">
        <v>0.42335149162124203</v>
      </c>
      <c r="U11" s="17">
        <v>0.47809950056241401</v>
      </c>
    </row>
    <row r="12" spans="2:21" ht="43" x14ac:dyDescent="0.5">
      <c r="B12" s="18" t="s">
        <v>52</v>
      </c>
      <c r="C12" s="17">
        <v>0.15445738265775499</v>
      </c>
      <c r="D12" s="17">
        <v>0.21845311153317201</v>
      </c>
      <c r="E12" s="17">
        <v>9.6101430096293905E-2</v>
      </c>
      <c r="F12" s="17"/>
      <c r="G12" s="17">
        <v>0.355222834135557</v>
      </c>
      <c r="H12" s="17">
        <v>0.19784196422806</v>
      </c>
      <c r="I12" s="17">
        <v>0.20650632097340399</v>
      </c>
      <c r="J12" s="17">
        <v>0.122301273010907</v>
      </c>
      <c r="K12" s="17">
        <v>9.0165045737773994E-2</v>
      </c>
      <c r="L12" s="17">
        <v>0.10942851725788499</v>
      </c>
      <c r="M12" s="17"/>
      <c r="N12" s="17">
        <v>0.165375521649715</v>
      </c>
      <c r="O12" s="17">
        <v>0.22984600267072</v>
      </c>
      <c r="P12" s="17">
        <v>0.112034013608925</v>
      </c>
      <c r="Q12" s="17">
        <v>0.13575811818331601</v>
      </c>
      <c r="R12" s="17">
        <v>0.10921566603565699</v>
      </c>
      <c r="S12" s="17"/>
      <c r="T12" s="17">
        <v>0.239707057907494</v>
      </c>
      <c r="U12" s="17">
        <v>0.132985519315551</v>
      </c>
    </row>
    <row r="13" spans="2:21" x14ac:dyDescent="0.5">
      <c r="B13" s="18" t="s">
        <v>44</v>
      </c>
      <c r="C13" s="19">
        <v>2.9948683335208299E-2</v>
      </c>
      <c r="D13" s="19">
        <v>2.7531559530150101E-2</v>
      </c>
      <c r="E13" s="19">
        <v>3.2432858116842003E-2</v>
      </c>
      <c r="F13" s="19"/>
      <c r="G13" s="19">
        <v>1.48779219020116E-2</v>
      </c>
      <c r="H13" s="19">
        <v>2.0124540984093098E-2</v>
      </c>
      <c r="I13" s="19">
        <v>2.7807759783615101E-2</v>
      </c>
      <c r="J13" s="19">
        <v>2.6172139918166401E-2</v>
      </c>
      <c r="K13" s="19">
        <v>4.35307719767331E-2</v>
      </c>
      <c r="L13" s="19">
        <v>3.4054183139147001E-2</v>
      </c>
      <c r="M13" s="19"/>
      <c r="N13" s="19">
        <v>3.5200163532879497E-2</v>
      </c>
      <c r="O13" s="19">
        <v>1.5354616352235799E-2</v>
      </c>
      <c r="P13" s="19">
        <v>3.1181677704436101E-2</v>
      </c>
      <c r="Q13" s="19">
        <v>3.7354074992471203E-2</v>
      </c>
      <c r="R13" s="19">
        <v>2.52313481992241E-2</v>
      </c>
      <c r="S13" s="19"/>
      <c r="T13" s="19">
        <v>2.2608626751271E-2</v>
      </c>
      <c r="U13" s="19">
        <v>3.1797425766574003E-2</v>
      </c>
    </row>
    <row r="14" spans="2:21" x14ac:dyDescent="0.5">
      <c r="B14" s="16"/>
    </row>
    <row r="15" spans="2:21" x14ac:dyDescent="0.5">
      <c r="B15" t="s">
        <v>47</v>
      </c>
    </row>
    <row r="16" spans="2:21" x14ac:dyDescent="0.5">
      <c r="B16" t="s">
        <v>48</v>
      </c>
    </row>
    <row r="18" spans="2:2" x14ac:dyDescent="0.5">
      <c r="B18"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U25"/>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66</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54</v>
      </c>
      <c r="C9" s="17">
        <v>0.60885132447202095</v>
      </c>
      <c r="D9" s="17">
        <v>0.56889434961395002</v>
      </c>
      <c r="E9" s="17">
        <v>0.64683665736483698</v>
      </c>
      <c r="F9" s="17"/>
      <c r="G9" s="17">
        <v>0.56343554658793504</v>
      </c>
      <c r="H9" s="17">
        <v>0.60332574068068801</v>
      </c>
      <c r="I9" s="17">
        <v>0.604224648793103</v>
      </c>
      <c r="J9" s="17">
        <v>0.570376514667288</v>
      </c>
      <c r="K9" s="17">
        <v>0.67106588623614605</v>
      </c>
      <c r="L9" s="17">
        <v>0.61446457350161199</v>
      </c>
      <c r="M9" s="17"/>
      <c r="N9" s="17">
        <v>0.62159502300226699</v>
      </c>
      <c r="O9" s="17">
        <v>0.60581236537352801</v>
      </c>
      <c r="P9" s="17">
        <v>0.63113945820852402</v>
      </c>
      <c r="Q9" s="17">
        <v>0.58738746646361195</v>
      </c>
      <c r="R9" s="17">
        <v>0.58775363763445698</v>
      </c>
      <c r="S9" s="17"/>
      <c r="T9" s="17">
        <v>0.61086578591657903</v>
      </c>
      <c r="U9" s="17">
        <v>0.60834394141491199</v>
      </c>
    </row>
    <row r="10" spans="2:21" x14ac:dyDescent="0.5">
      <c r="B10" s="18" t="s">
        <v>55</v>
      </c>
      <c r="C10" s="17">
        <v>0.50315079929539896</v>
      </c>
      <c r="D10" s="17">
        <v>0.54281933921085501</v>
      </c>
      <c r="E10" s="17">
        <v>0.46631055837323099</v>
      </c>
      <c r="F10" s="17"/>
      <c r="G10" s="17">
        <v>0.60242352381598896</v>
      </c>
      <c r="H10" s="17">
        <v>0.62578690482072896</v>
      </c>
      <c r="I10" s="17">
        <v>0.496194170062708</v>
      </c>
      <c r="J10" s="17">
        <v>0.50430441026033201</v>
      </c>
      <c r="K10" s="17">
        <v>0.46923626058840201</v>
      </c>
      <c r="L10" s="17">
        <v>0.442566781446596</v>
      </c>
      <c r="M10" s="17"/>
      <c r="N10" s="17">
        <v>0.48711247452481599</v>
      </c>
      <c r="O10" s="17">
        <v>0.52595655374019101</v>
      </c>
      <c r="P10" s="17">
        <v>0.49649837075074899</v>
      </c>
      <c r="Q10" s="17">
        <v>0.49513319660795901</v>
      </c>
      <c r="R10" s="17">
        <v>0.53092302609526498</v>
      </c>
      <c r="S10" s="17"/>
      <c r="T10" s="17">
        <v>0.53896781908777303</v>
      </c>
      <c r="U10" s="17">
        <v>0.49412955490879101</v>
      </c>
    </row>
    <row r="11" spans="2:21" x14ac:dyDescent="0.5">
      <c r="B11" s="18" t="s">
        <v>56</v>
      </c>
      <c r="C11" s="17">
        <v>0.457664317051307</v>
      </c>
      <c r="D11" s="17">
        <v>0.43457245796668897</v>
      </c>
      <c r="E11" s="17">
        <v>0.48064146455722001</v>
      </c>
      <c r="F11" s="17"/>
      <c r="G11" s="17">
        <v>0.30974409954146298</v>
      </c>
      <c r="H11" s="17">
        <v>0.308327115935428</v>
      </c>
      <c r="I11" s="17">
        <v>0.49807439975294499</v>
      </c>
      <c r="J11" s="17">
        <v>0.4644357293775</v>
      </c>
      <c r="K11" s="17">
        <v>0.45647018861102201</v>
      </c>
      <c r="L11" s="17">
        <v>0.54344171091495097</v>
      </c>
      <c r="M11" s="17"/>
      <c r="N11" s="17">
        <v>0.42374132453584801</v>
      </c>
      <c r="O11" s="17">
        <v>0.44698254831322798</v>
      </c>
      <c r="P11" s="17">
        <v>0.50549583089818295</v>
      </c>
      <c r="Q11" s="17">
        <v>0.49686732434014103</v>
      </c>
      <c r="R11" s="17">
        <v>0.39015969099754</v>
      </c>
      <c r="S11" s="17"/>
      <c r="T11" s="17">
        <v>0.386677905872223</v>
      </c>
      <c r="U11" s="17">
        <v>0.47554368744803399</v>
      </c>
    </row>
    <row r="12" spans="2:21" x14ac:dyDescent="0.5">
      <c r="B12" s="18" t="s">
        <v>57</v>
      </c>
      <c r="C12" s="17">
        <v>0.271980129085996</v>
      </c>
      <c r="D12" s="17">
        <v>0.29671658534223699</v>
      </c>
      <c r="E12" s="17">
        <v>0.25108510102090098</v>
      </c>
      <c r="F12" s="17"/>
      <c r="G12" s="17">
        <v>0.16787333221412501</v>
      </c>
      <c r="H12" s="17">
        <v>0.18916028076466901</v>
      </c>
      <c r="I12" s="17">
        <v>0.216484262087039</v>
      </c>
      <c r="J12" s="17">
        <v>0.26888551525972298</v>
      </c>
      <c r="K12" s="17">
        <v>0.28368582265098202</v>
      </c>
      <c r="L12" s="17">
        <v>0.36492816720018001</v>
      </c>
      <c r="M12" s="17"/>
      <c r="N12" s="17">
        <v>0.29391256533493199</v>
      </c>
      <c r="O12" s="17">
        <v>0.25986678154128801</v>
      </c>
      <c r="P12" s="17">
        <v>0.19720169736385901</v>
      </c>
      <c r="Q12" s="17">
        <v>0.294057519034917</v>
      </c>
      <c r="R12" s="17">
        <v>0.32913039176185199</v>
      </c>
      <c r="S12" s="17"/>
      <c r="T12" s="17">
        <v>0.26004874982881598</v>
      </c>
      <c r="U12" s="17">
        <v>0.27498528944752998</v>
      </c>
    </row>
    <row r="13" spans="2:21" x14ac:dyDescent="0.5">
      <c r="B13" s="18" t="s">
        <v>58</v>
      </c>
      <c r="C13" s="17">
        <v>0.23467233549553099</v>
      </c>
      <c r="D13" s="17">
        <v>0.27357298860210899</v>
      </c>
      <c r="E13" s="17">
        <v>0.19831803355147301</v>
      </c>
      <c r="F13" s="17"/>
      <c r="G13" s="17">
        <v>0.19147410537130799</v>
      </c>
      <c r="H13" s="17">
        <v>0.21363434214798599</v>
      </c>
      <c r="I13" s="17">
        <v>0.22480596688703</v>
      </c>
      <c r="J13" s="17">
        <v>0.26672464439113802</v>
      </c>
      <c r="K13" s="17">
        <v>0.21210195315632699</v>
      </c>
      <c r="L13" s="17">
        <v>0.25467816918561798</v>
      </c>
      <c r="M13" s="17"/>
      <c r="N13" s="17">
        <v>0.26622461856381202</v>
      </c>
      <c r="O13" s="17">
        <v>0.29119073868902501</v>
      </c>
      <c r="P13" s="17">
        <v>0.19440749199277199</v>
      </c>
      <c r="Q13" s="17">
        <v>0.18715460590981001</v>
      </c>
      <c r="R13" s="17">
        <v>0.22958837404684801</v>
      </c>
      <c r="S13" s="17"/>
      <c r="T13" s="17">
        <v>0.29212973406820703</v>
      </c>
      <c r="U13" s="17">
        <v>0.22020052188994399</v>
      </c>
    </row>
    <row r="14" spans="2:21" x14ac:dyDescent="0.5">
      <c r="B14" s="18" t="s">
        <v>59</v>
      </c>
      <c r="C14" s="17">
        <v>0.168989274880949</v>
      </c>
      <c r="D14" s="17">
        <v>0.16864748335462201</v>
      </c>
      <c r="E14" s="17">
        <v>0.166659503204309</v>
      </c>
      <c r="F14" s="17"/>
      <c r="G14" s="17">
        <v>0.14715239542868899</v>
      </c>
      <c r="H14" s="17">
        <v>0.19694981022188601</v>
      </c>
      <c r="I14" s="17">
        <v>0.154660949062702</v>
      </c>
      <c r="J14" s="17">
        <v>0.154551522587457</v>
      </c>
      <c r="K14" s="17">
        <v>0.15701839299432599</v>
      </c>
      <c r="L14" s="17">
        <v>0.18795104686713099</v>
      </c>
      <c r="M14" s="17"/>
      <c r="N14" s="17">
        <v>0.172204081212571</v>
      </c>
      <c r="O14" s="17">
        <v>0.173272817908318</v>
      </c>
      <c r="P14" s="17">
        <v>0.18798886113649699</v>
      </c>
      <c r="Q14" s="17">
        <v>0.17094128256993699</v>
      </c>
      <c r="R14" s="17">
        <v>0.114583137356077</v>
      </c>
      <c r="S14" s="17"/>
      <c r="T14" s="17">
        <v>0.20401326948020401</v>
      </c>
      <c r="U14" s="17">
        <v>0.160167770006822</v>
      </c>
    </row>
    <row r="15" spans="2:21" x14ac:dyDescent="0.5">
      <c r="B15" s="18" t="s">
        <v>60</v>
      </c>
      <c r="C15" s="17">
        <v>0.14035931376840199</v>
      </c>
      <c r="D15" s="17">
        <v>0.178438991129616</v>
      </c>
      <c r="E15" s="17">
        <v>0.106014725454422</v>
      </c>
      <c r="F15" s="17"/>
      <c r="G15" s="17">
        <v>0.249946936929797</v>
      </c>
      <c r="H15" s="17">
        <v>0.180540682801823</v>
      </c>
      <c r="I15" s="17">
        <v>0.17329351961205</v>
      </c>
      <c r="J15" s="17">
        <v>0.119677905678651</v>
      </c>
      <c r="K15" s="17">
        <v>9.9427894347398404E-2</v>
      </c>
      <c r="L15" s="17">
        <v>0.11170744317699299</v>
      </c>
      <c r="M15" s="17"/>
      <c r="N15" s="17">
        <v>0.11924799325196</v>
      </c>
      <c r="O15" s="17">
        <v>0.20635390469446199</v>
      </c>
      <c r="P15" s="17">
        <v>0.13898421264192201</v>
      </c>
      <c r="Q15" s="17">
        <v>0.123189134293336</v>
      </c>
      <c r="R15" s="17">
        <v>0.112915012427346</v>
      </c>
      <c r="S15" s="17"/>
      <c r="T15" s="17">
        <v>0.18952638925200799</v>
      </c>
      <c r="U15" s="17">
        <v>0.127975586526895</v>
      </c>
    </row>
    <row r="16" spans="2:21" x14ac:dyDescent="0.5">
      <c r="B16" s="18" t="s">
        <v>61</v>
      </c>
      <c r="C16" s="17">
        <v>0.119717233139637</v>
      </c>
      <c r="D16" s="17">
        <v>0.108238258262632</v>
      </c>
      <c r="E16" s="17">
        <v>0.13133845359844601</v>
      </c>
      <c r="F16" s="17"/>
      <c r="G16" s="17">
        <v>0.1220007117479</v>
      </c>
      <c r="H16" s="17">
        <v>0.11315028538703301</v>
      </c>
      <c r="I16" s="17">
        <v>0.14346241440829099</v>
      </c>
      <c r="J16" s="17">
        <v>0.107610333591504</v>
      </c>
      <c r="K16" s="17">
        <v>0.10730564456047099</v>
      </c>
      <c r="L16" s="17">
        <v>0.12527215568578801</v>
      </c>
      <c r="M16" s="17"/>
      <c r="N16" s="17">
        <v>9.9019664188307294E-2</v>
      </c>
      <c r="O16" s="17">
        <v>0.111087699752158</v>
      </c>
      <c r="P16" s="17">
        <v>0.125010424171071</v>
      </c>
      <c r="Q16" s="17">
        <v>0.12966690189771099</v>
      </c>
      <c r="R16" s="17">
        <v>0.155517306044505</v>
      </c>
      <c r="S16" s="17"/>
      <c r="T16" s="17">
        <v>9.2452104113749503E-2</v>
      </c>
      <c r="U16" s="17">
        <v>0.12658451002645599</v>
      </c>
    </row>
    <row r="17" spans="2:21" x14ac:dyDescent="0.5">
      <c r="B17" s="18" t="s">
        <v>62</v>
      </c>
      <c r="C17" s="17">
        <v>8.1600108736601895E-2</v>
      </c>
      <c r="D17" s="17">
        <v>7.7542097083105194E-2</v>
      </c>
      <c r="E17" s="17">
        <v>8.6015831189391295E-2</v>
      </c>
      <c r="F17" s="17"/>
      <c r="G17" s="17">
        <v>0.21764040994665901</v>
      </c>
      <c r="H17" s="17">
        <v>0.17145015824260401</v>
      </c>
      <c r="I17" s="17">
        <v>6.5818162863649499E-2</v>
      </c>
      <c r="J17" s="17">
        <v>7.0437194601003505E-2</v>
      </c>
      <c r="K17" s="17">
        <v>5.1835750316118603E-2</v>
      </c>
      <c r="L17" s="17">
        <v>3.5381753206702102E-2</v>
      </c>
      <c r="M17" s="17"/>
      <c r="N17" s="17">
        <v>7.1371536148531506E-2</v>
      </c>
      <c r="O17" s="17">
        <v>8.6726923886483495E-2</v>
      </c>
      <c r="P17" s="17">
        <v>0.111762257652539</v>
      </c>
      <c r="Q17" s="17">
        <v>7.0687910466374099E-2</v>
      </c>
      <c r="R17" s="17">
        <v>6.5783783945873295E-2</v>
      </c>
      <c r="S17" s="17"/>
      <c r="T17" s="17">
        <v>7.6613935144787995E-2</v>
      </c>
      <c r="U17" s="17">
        <v>8.2855977895637298E-2</v>
      </c>
    </row>
    <row r="18" spans="2:21" x14ac:dyDescent="0.5">
      <c r="B18" s="18" t="s">
        <v>63</v>
      </c>
      <c r="C18" s="17">
        <v>7.0508797035178206E-2</v>
      </c>
      <c r="D18" s="17">
        <v>8.5308547941106996E-2</v>
      </c>
      <c r="E18" s="17">
        <v>5.72855968678447E-2</v>
      </c>
      <c r="F18" s="17"/>
      <c r="G18" s="17">
        <v>0.15249379913594499</v>
      </c>
      <c r="H18" s="17">
        <v>0.140505188846928</v>
      </c>
      <c r="I18" s="17">
        <v>5.2365928654737097E-2</v>
      </c>
      <c r="J18" s="17">
        <v>7.73390236265704E-2</v>
      </c>
      <c r="K18" s="17">
        <v>5.3058908047681097E-2</v>
      </c>
      <c r="L18" s="17">
        <v>3.0610577255254599E-2</v>
      </c>
      <c r="M18" s="17"/>
      <c r="N18" s="17">
        <v>7.3364349977206395E-2</v>
      </c>
      <c r="O18" s="17">
        <v>6.9625703948499401E-2</v>
      </c>
      <c r="P18" s="17">
        <v>6.3725895974267102E-2</v>
      </c>
      <c r="Q18" s="17">
        <v>7.11636050791805E-2</v>
      </c>
      <c r="R18" s="17">
        <v>7.6027510193567696E-2</v>
      </c>
      <c r="S18" s="17"/>
      <c r="T18" s="17">
        <v>6.3223481509070797E-2</v>
      </c>
      <c r="U18" s="17">
        <v>7.2343751818561897E-2</v>
      </c>
    </row>
    <row r="19" spans="2:21" x14ac:dyDescent="0.5">
      <c r="B19" s="18" t="s">
        <v>64</v>
      </c>
      <c r="C19" s="17">
        <v>3.7214866985937199E-2</v>
      </c>
      <c r="D19" s="17">
        <v>4.3039672147967799E-2</v>
      </c>
      <c r="E19" s="17">
        <v>3.2084628788577201E-2</v>
      </c>
      <c r="F19" s="17"/>
      <c r="G19" s="17">
        <v>1.1892729729521901E-2</v>
      </c>
      <c r="H19" s="17">
        <v>2.5074644866530899E-2</v>
      </c>
      <c r="I19" s="17">
        <v>2.3156391505702499E-2</v>
      </c>
      <c r="J19" s="17">
        <v>6.4726328100614794E-2</v>
      </c>
      <c r="K19" s="17">
        <v>7.77169417442857E-2</v>
      </c>
      <c r="L19" s="17">
        <v>1.3595195524987801E-2</v>
      </c>
      <c r="M19" s="17"/>
      <c r="N19" s="17">
        <v>6.2610772749289806E-2</v>
      </c>
      <c r="O19" s="17">
        <v>7.0969953608524903E-3</v>
      </c>
      <c r="P19" s="17">
        <v>2.8836539268007499E-2</v>
      </c>
      <c r="Q19" s="17">
        <v>3.8189514256296402E-2</v>
      </c>
      <c r="R19" s="17">
        <v>4.1827548223858403E-2</v>
      </c>
      <c r="S19" s="17"/>
      <c r="T19" s="17">
        <v>4.0776179264452303E-2</v>
      </c>
      <c r="U19" s="17">
        <v>3.63178781078074E-2</v>
      </c>
    </row>
    <row r="20" spans="2:21" x14ac:dyDescent="0.5">
      <c r="B20" s="18" t="s">
        <v>65</v>
      </c>
      <c r="C20" s="19">
        <v>3.4264403307014697E-2</v>
      </c>
      <c r="D20" s="19">
        <v>1.1970355660057301E-2</v>
      </c>
      <c r="E20" s="19">
        <v>5.3410499588204097E-2</v>
      </c>
      <c r="F20" s="19"/>
      <c r="G20" s="19">
        <v>2.84076918702411E-2</v>
      </c>
      <c r="H20" s="19">
        <v>2.4116801478614499E-2</v>
      </c>
      <c r="I20" s="19">
        <v>4.8897239166732102E-2</v>
      </c>
      <c r="J20" s="19">
        <v>2.4047876546049399E-2</v>
      </c>
      <c r="K20" s="19">
        <v>4.7432087216004698E-2</v>
      </c>
      <c r="L20" s="19">
        <v>3.1396032243319501E-2</v>
      </c>
      <c r="M20" s="19"/>
      <c r="N20" s="19">
        <v>3.4570741084508402E-2</v>
      </c>
      <c r="O20" s="19">
        <v>1.52721118351515E-2</v>
      </c>
      <c r="P20" s="19">
        <v>5.7839994719841997E-2</v>
      </c>
      <c r="Q20" s="19">
        <v>2.5485061562206101E-2</v>
      </c>
      <c r="R20" s="19">
        <v>4.3235510161038701E-2</v>
      </c>
      <c r="S20" s="19"/>
      <c r="T20" s="19">
        <v>2.9609881653060999E-2</v>
      </c>
      <c r="U20" s="19">
        <v>3.5436739184943201E-2</v>
      </c>
    </row>
    <row r="21" spans="2:21" x14ac:dyDescent="0.5">
      <c r="B21" s="16"/>
    </row>
    <row r="22" spans="2:21" x14ac:dyDescent="0.5">
      <c r="B22" t="s">
        <v>47</v>
      </c>
    </row>
    <row r="23" spans="2:21" x14ac:dyDescent="0.5">
      <c r="B23" t="s">
        <v>48</v>
      </c>
    </row>
    <row r="25" spans="2:21" x14ac:dyDescent="0.5">
      <c r="B2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U25"/>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67</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55</v>
      </c>
      <c r="C9" s="17">
        <v>0.51841808613384899</v>
      </c>
      <c r="D9" s="17">
        <v>0.54427533566819797</v>
      </c>
      <c r="E9" s="17">
        <v>0.494438147858142</v>
      </c>
      <c r="F9" s="17"/>
      <c r="G9" s="17">
        <v>0.48828573080076398</v>
      </c>
      <c r="H9" s="17">
        <v>0.469968343489165</v>
      </c>
      <c r="I9" s="17">
        <v>0.53420594772205199</v>
      </c>
      <c r="J9" s="17">
        <v>0.51547753000172603</v>
      </c>
      <c r="K9" s="17">
        <v>0.55297744611837296</v>
      </c>
      <c r="L9" s="17">
        <v>0.52102602241234797</v>
      </c>
      <c r="M9" s="17"/>
      <c r="N9" s="17">
        <v>0.494925520009311</v>
      </c>
      <c r="O9" s="17">
        <v>0.56089031212373397</v>
      </c>
      <c r="P9" s="17">
        <v>0.49073531869078901</v>
      </c>
      <c r="Q9" s="17">
        <v>0.52064234770082496</v>
      </c>
      <c r="R9" s="17">
        <v>0.54590168435458897</v>
      </c>
      <c r="S9" s="17"/>
      <c r="T9" s="17">
        <v>0.57290186302424995</v>
      </c>
      <c r="U9" s="17">
        <v>0.50469523958539397</v>
      </c>
    </row>
    <row r="10" spans="2:21" x14ac:dyDescent="0.5">
      <c r="B10" s="18" t="s">
        <v>58</v>
      </c>
      <c r="C10" s="17">
        <v>0.46946164882478603</v>
      </c>
      <c r="D10" s="17">
        <v>0.54301724072139601</v>
      </c>
      <c r="E10" s="17">
        <v>0.400928093694849</v>
      </c>
      <c r="F10" s="17"/>
      <c r="G10" s="17">
        <v>0.42145727732487798</v>
      </c>
      <c r="H10" s="17">
        <v>0.43892200483932398</v>
      </c>
      <c r="I10" s="17">
        <v>0.452988821129235</v>
      </c>
      <c r="J10" s="17">
        <v>0.48897840952165</v>
      </c>
      <c r="K10" s="17">
        <v>0.49500653217322799</v>
      </c>
      <c r="L10" s="17">
        <v>0.47703731425236201</v>
      </c>
      <c r="M10" s="17"/>
      <c r="N10" s="17">
        <v>0.47669096185119703</v>
      </c>
      <c r="O10" s="17">
        <v>0.50408380416457899</v>
      </c>
      <c r="P10" s="17">
        <v>0.43709286577638801</v>
      </c>
      <c r="Q10" s="17">
        <v>0.45748522687998699</v>
      </c>
      <c r="R10" s="17">
        <v>0.47390394920905698</v>
      </c>
      <c r="S10" s="17"/>
      <c r="T10" s="17">
        <v>0.46508942936926401</v>
      </c>
      <c r="U10" s="17">
        <v>0.47056288115647599</v>
      </c>
    </row>
    <row r="11" spans="2:21" x14ac:dyDescent="0.5">
      <c r="B11" s="18" t="s">
        <v>62</v>
      </c>
      <c r="C11" s="17">
        <v>0.25836008449512998</v>
      </c>
      <c r="D11" s="17">
        <v>0.264531051654118</v>
      </c>
      <c r="E11" s="17">
        <v>0.25254053836963097</v>
      </c>
      <c r="F11" s="17"/>
      <c r="G11" s="17">
        <v>0.39281162311941098</v>
      </c>
      <c r="H11" s="17">
        <v>0.27872811359086702</v>
      </c>
      <c r="I11" s="17">
        <v>0.230142377108877</v>
      </c>
      <c r="J11" s="17">
        <v>0.25449184398652203</v>
      </c>
      <c r="K11" s="17">
        <v>0.21439999770665899</v>
      </c>
      <c r="L11" s="17">
        <v>0.25458659097897601</v>
      </c>
      <c r="M11" s="17"/>
      <c r="N11" s="17">
        <v>0.25900858482169897</v>
      </c>
      <c r="O11" s="17">
        <v>0.23863369669531501</v>
      </c>
      <c r="P11" s="17">
        <v>0.303245886512925</v>
      </c>
      <c r="Q11" s="17">
        <v>0.235478864151384</v>
      </c>
      <c r="R11" s="17">
        <v>0.25886109795891699</v>
      </c>
      <c r="S11" s="17"/>
      <c r="T11" s="17">
        <v>0.25829861699058199</v>
      </c>
      <c r="U11" s="17">
        <v>0.25837556633542702</v>
      </c>
    </row>
    <row r="12" spans="2:21" x14ac:dyDescent="0.5">
      <c r="B12" s="18" t="s">
        <v>63</v>
      </c>
      <c r="C12" s="17">
        <v>0.23853699252473201</v>
      </c>
      <c r="D12" s="17">
        <v>0.26063670301379499</v>
      </c>
      <c r="E12" s="17">
        <v>0.2158638373798</v>
      </c>
      <c r="F12" s="17"/>
      <c r="G12" s="17">
        <v>0.24765109297250901</v>
      </c>
      <c r="H12" s="17">
        <v>0.238127210093212</v>
      </c>
      <c r="I12" s="17">
        <v>0.230302611367763</v>
      </c>
      <c r="J12" s="17">
        <v>0.27080883245655102</v>
      </c>
      <c r="K12" s="17">
        <v>0.24593992607279899</v>
      </c>
      <c r="L12" s="17">
        <v>0.21380051939179301</v>
      </c>
      <c r="M12" s="17"/>
      <c r="N12" s="17">
        <v>0.27512747014966699</v>
      </c>
      <c r="O12" s="17">
        <v>0.295916614323955</v>
      </c>
      <c r="P12" s="17">
        <v>0.189638387876645</v>
      </c>
      <c r="Q12" s="17">
        <v>0.18650321393743099</v>
      </c>
      <c r="R12" s="17">
        <v>0.24479909058704999</v>
      </c>
      <c r="S12" s="17"/>
      <c r="T12" s="17">
        <v>0.225832091456659</v>
      </c>
      <c r="U12" s="17">
        <v>0.24173698007554301</v>
      </c>
    </row>
    <row r="13" spans="2:21" x14ac:dyDescent="0.5">
      <c r="B13" s="18" t="s">
        <v>54</v>
      </c>
      <c r="C13" s="17">
        <v>0.14834432092723801</v>
      </c>
      <c r="D13" s="17">
        <v>0.16135330646373</v>
      </c>
      <c r="E13" s="17">
        <v>0.137397108749408</v>
      </c>
      <c r="F13" s="17"/>
      <c r="G13" s="17">
        <v>0.19220352414701</v>
      </c>
      <c r="H13" s="17">
        <v>0.185529101229959</v>
      </c>
      <c r="I13" s="17">
        <v>0.145511046261461</v>
      </c>
      <c r="J13" s="17">
        <v>0.13061127147825999</v>
      </c>
      <c r="K13" s="17">
        <v>0.12588872397488601</v>
      </c>
      <c r="L13" s="17">
        <v>0.14623608984250799</v>
      </c>
      <c r="M13" s="17"/>
      <c r="N13" s="17">
        <v>0.16062814239454501</v>
      </c>
      <c r="O13" s="17">
        <v>0.117780650378647</v>
      </c>
      <c r="P13" s="17">
        <v>0.114150391377897</v>
      </c>
      <c r="Q13" s="17">
        <v>0.183814860504394</v>
      </c>
      <c r="R13" s="17">
        <v>0.160006415366928</v>
      </c>
      <c r="S13" s="17"/>
      <c r="T13" s="17">
        <v>0.14382435918824499</v>
      </c>
      <c r="U13" s="17">
        <v>0.149482765155762</v>
      </c>
    </row>
    <row r="14" spans="2:21" x14ac:dyDescent="0.5">
      <c r="B14" s="18" t="s">
        <v>59</v>
      </c>
      <c r="C14" s="17">
        <v>0.110576244137586</v>
      </c>
      <c r="D14" s="17">
        <v>0.119056191856937</v>
      </c>
      <c r="E14" s="17">
        <v>0.103548887633239</v>
      </c>
      <c r="F14" s="17"/>
      <c r="G14" s="17">
        <v>0.13552209726909101</v>
      </c>
      <c r="H14" s="17">
        <v>0.13552566617443401</v>
      </c>
      <c r="I14" s="17">
        <v>7.5701953590763899E-2</v>
      </c>
      <c r="J14" s="17">
        <v>0.11433910907874401</v>
      </c>
      <c r="K14" s="17">
        <v>0.13007848043304299</v>
      </c>
      <c r="L14" s="17">
        <v>9.5840268650915106E-2</v>
      </c>
      <c r="M14" s="17"/>
      <c r="N14" s="17">
        <v>0.12395576705413</v>
      </c>
      <c r="O14" s="17">
        <v>9.6613856896121994E-2</v>
      </c>
      <c r="P14" s="17">
        <v>0.12943262634319999</v>
      </c>
      <c r="Q14" s="17">
        <v>9.5182468555566696E-2</v>
      </c>
      <c r="R14" s="17">
        <v>0.100898953929006</v>
      </c>
      <c r="S14" s="17"/>
      <c r="T14" s="17">
        <v>0.124030299958291</v>
      </c>
      <c r="U14" s="17">
        <v>0.10718756673636</v>
      </c>
    </row>
    <row r="15" spans="2:21" x14ac:dyDescent="0.5">
      <c r="B15" s="18" t="s">
        <v>60</v>
      </c>
      <c r="C15" s="17">
        <v>9.7799794319349001E-2</v>
      </c>
      <c r="D15" s="17">
        <v>0.116681660193834</v>
      </c>
      <c r="E15" s="17">
        <v>8.0990714980903405E-2</v>
      </c>
      <c r="F15" s="17"/>
      <c r="G15" s="17">
        <v>0.16134113412098</v>
      </c>
      <c r="H15" s="17">
        <v>0.110384488127608</v>
      </c>
      <c r="I15" s="17">
        <v>9.4451859658272699E-2</v>
      </c>
      <c r="J15" s="17">
        <v>9.1837195125097498E-2</v>
      </c>
      <c r="K15" s="17">
        <v>9.3153651433439399E-2</v>
      </c>
      <c r="L15" s="17">
        <v>8.1988943957499699E-2</v>
      </c>
      <c r="M15" s="17"/>
      <c r="N15" s="17">
        <v>0.12735707188820999</v>
      </c>
      <c r="O15" s="17">
        <v>0.10195426987242499</v>
      </c>
      <c r="P15" s="17">
        <v>8.7624756985459407E-2</v>
      </c>
      <c r="Q15" s="17">
        <v>8.6204812405590303E-2</v>
      </c>
      <c r="R15" s="17">
        <v>6.0564745329524598E-2</v>
      </c>
      <c r="S15" s="17"/>
      <c r="T15" s="17">
        <v>0.15770820841230901</v>
      </c>
      <c r="U15" s="17">
        <v>8.2710642640074702E-2</v>
      </c>
    </row>
    <row r="16" spans="2:21" x14ac:dyDescent="0.5">
      <c r="B16" s="18" t="s">
        <v>56</v>
      </c>
      <c r="C16" s="17">
        <v>6.7660744857883703E-2</v>
      </c>
      <c r="D16" s="17">
        <v>7.58833877688012E-2</v>
      </c>
      <c r="E16" s="17">
        <v>6.05369836927733E-2</v>
      </c>
      <c r="F16" s="17"/>
      <c r="G16" s="17">
        <v>0.13559438125870099</v>
      </c>
      <c r="H16" s="17">
        <v>9.3194401713201605E-2</v>
      </c>
      <c r="I16" s="17">
        <v>0.100401167493145</v>
      </c>
      <c r="J16" s="17">
        <v>4.9857226282097003E-2</v>
      </c>
      <c r="K16" s="17">
        <v>3.1904339735947702E-2</v>
      </c>
      <c r="L16" s="17">
        <v>5.2907363611711403E-2</v>
      </c>
      <c r="M16" s="17"/>
      <c r="N16" s="17">
        <v>4.5700141298332803E-2</v>
      </c>
      <c r="O16" s="17">
        <v>5.48581680428053E-2</v>
      </c>
      <c r="P16" s="17">
        <v>0.13073345959206401</v>
      </c>
      <c r="Q16" s="17">
        <v>5.1123489884573999E-2</v>
      </c>
      <c r="R16" s="17">
        <v>6.4897324464308001E-2</v>
      </c>
      <c r="S16" s="17"/>
      <c r="T16" s="17">
        <v>7.2395083321301706E-2</v>
      </c>
      <c r="U16" s="17">
        <v>6.6468305494279595E-2</v>
      </c>
    </row>
    <row r="17" spans="2:21" x14ac:dyDescent="0.5">
      <c r="B17" s="18" t="s">
        <v>61</v>
      </c>
      <c r="C17" s="17">
        <v>6.2750889112869995E-2</v>
      </c>
      <c r="D17" s="17">
        <v>6.3236570233374298E-2</v>
      </c>
      <c r="E17" s="17">
        <v>6.2789978738483396E-2</v>
      </c>
      <c r="F17" s="17"/>
      <c r="G17" s="17">
        <v>8.8799963165474893E-2</v>
      </c>
      <c r="H17" s="17">
        <v>0.108885092039353</v>
      </c>
      <c r="I17" s="17">
        <v>6.6255255044767106E-2</v>
      </c>
      <c r="J17" s="17">
        <v>4.7223778168194799E-2</v>
      </c>
      <c r="K17" s="17">
        <v>5.0352694900023601E-2</v>
      </c>
      <c r="L17" s="17">
        <v>5.0677244933722297E-2</v>
      </c>
      <c r="M17" s="17"/>
      <c r="N17" s="17">
        <v>5.3638000162633898E-2</v>
      </c>
      <c r="O17" s="17">
        <v>9.2788722685876998E-2</v>
      </c>
      <c r="P17" s="17">
        <v>6.1191789816297797E-2</v>
      </c>
      <c r="Q17" s="17">
        <v>4.5386590965457697E-2</v>
      </c>
      <c r="R17" s="17">
        <v>7.0993634294120103E-2</v>
      </c>
      <c r="S17" s="17"/>
      <c r="T17" s="17">
        <v>8.1499376767434503E-2</v>
      </c>
      <c r="U17" s="17">
        <v>5.8028701449251499E-2</v>
      </c>
    </row>
    <row r="18" spans="2:21" x14ac:dyDescent="0.5">
      <c r="B18" s="18" t="s">
        <v>57</v>
      </c>
      <c r="C18" s="17">
        <v>6.1202255116724398E-2</v>
      </c>
      <c r="D18" s="17">
        <v>7.3556865420740802E-2</v>
      </c>
      <c r="E18" s="17">
        <v>5.0182060747291798E-2</v>
      </c>
      <c r="F18" s="17"/>
      <c r="G18" s="17">
        <v>0.114072026040289</v>
      </c>
      <c r="H18" s="17">
        <v>8.9959814067072E-2</v>
      </c>
      <c r="I18" s="17">
        <v>4.4309382972311698E-2</v>
      </c>
      <c r="J18" s="17">
        <v>4.5169355657331697E-2</v>
      </c>
      <c r="K18" s="17">
        <v>3.0537886969957E-2</v>
      </c>
      <c r="L18" s="17">
        <v>7.1775459503326602E-2</v>
      </c>
      <c r="M18" s="17"/>
      <c r="N18" s="17">
        <v>5.4331769592779702E-2</v>
      </c>
      <c r="O18" s="17">
        <v>8.7638898020046194E-2</v>
      </c>
      <c r="P18" s="17">
        <v>4.1849576378462899E-2</v>
      </c>
      <c r="Q18" s="17">
        <v>5.0511435595517601E-2</v>
      </c>
      <c r="R18" s="17">
        <v>8.8665520650926297E-2</v>
      </c>
      <c r="S18" s="17"/>
      <c r="T18" s="17">
        <v>8.5643902249866705E-2</v>
      </c>
      <c r="U18" s="17">
        <v>5.5046129529573898E-2</v>
      </c>
    </row>
    <row r="19" spans="2:21" x14ac:dyDescent="0.5">
      <c r="B19" s="18" t="s">
        <v>64</v>
      </c>
      <c r="C19" s="17">
        <v>1.3750179007993701E-2</v>
      </c>
      <c r="D19" s="17">
        <v>1.50430621276221E-2</v>
      </c>
      <c r="E19" s="17">
        <v>1.26544319413833E-2</v>
      </c>
      <c r="F19" s="17"/>
      <c r="G19" s="17">
        <v>0</v>
      </c>
      <c r="H19" s="17">
        <v>0</v>
      </c>
      <c r="I19" s="17">
        <v>7.4352391162591401E-3</v>
      </c>
      <c r="J19" s="17">
        <v>2.89303332557562E-2</v>
      </c>
      <c r="K19" s="17">
        <v>2.93347937894388E-2</v>
      </c>
      <c r="L19" s="17">
        <v>7.30565678767898E-3</v>
      </c>
      <c r="M19" s="17"/>
      <c r="N19" s="17">
        <v>1.9132265442048602E-2</v>
      </c>
      <c r="O19" s="17">
        <v>3.65972121450792E-3</v>
      </c>
      <c r="P19" s="17">
        <v>1.4386977025724199E-2</v>
      </c>
      <c r="Q19" s="17">
        <v>1.49792460512705E-2</v>
      </c>
      <c r="R19" s="17">
        <v>1.48152613628559E-2</v>
      </c>
      <c r="S19" s="17"/>
      <c r="T19" s="17">
        <v>1.22824244864071E-2</v>
      </c>
      <c r="U19" s="17">
        <v>1.4119862815176401E-2</v>
      </c>
    </row>
    <row r="20" spans="2:21" x14ac:dyDescent="0.5">
      <c r="B20" s="18" t="s">
        <v>65</v>
      </c>
      <c r="C20" s="19">
        <v>0.15895750568887099</v>
      </c>
      <c r="D20" s="19">
        <v>8.8182177577829202E-2</v>
      </c>
      <c r="E20" s="19">
        <v>0.22409296474250301</v>
      </c>
      <c r="F20" s="19"/>
      <c r="G20" s="19">
        <v>9.7339132566353806E-2</v>
      </c>
      <c r="H20" s="19">
        <v>0.15965813461751099</v>
      </c>
      <c r="I20" s="19">
        <v>0.168835882453608</v>
      </c>
      <c r="J20" s="19">
        <v>0.13389470137406001</v>
      </c>
      <c r="K20" s="19">
        <v>0.169964500060173</v>
      </c>
      <c r="L20" s="19">
        <v>0.18183030222968399</v>
      </c>
      <c r="M20" s="19"/>
      <c r="N20" s="19">
        <v>0.14848520391655801</v>
      </c>
      <c r="O20" s="19">
        <v>0.113928305263357</v>
      </c>
      <c r="P20" s="19">
        <v>0.22047967356648099</v>
      </c>
      <c r="Q20" s="19">
        <v>0.17231430737863901</v>
      </c>
      <c r="R20" s="19">
        <v>0.12511053237777001</v>
      </c>
      <c r="S20" s="19"/>
      <c r="T20" s="19">
        <v>0.10967038576931</v>
      </c>
      <c r="U20" s="19">
        <v>0.171371468561379</v>
      </c>
    </row>
    <row r="21" spans="2:21" x14ac:dyDescent="0.5">
      <c r="B21" s="16"/>
    </row>
    <row r="22" spans="2:21" x14ac:dyDescent="0.5">
      <c r="B22" t="s">
        <v>47</v>
      </c>
    </row>
    <row r="23" spans="2:21" x14ac:dyDescent="0.5">
      <c r="B23" t="s">
        <v>48</v>
      </c>
    </row>
    <row r="25" spans="2:21" x14ac:dyDescent="0.5">
      <c r="B2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F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6" width="20.703125" customWidth="1"/>
  </cols>
  <sheetData>
    <row r="2" spans="2:6" ht="40" customHeight="1" x14ac:dyDescent="0.5">
      <c r="D2" s="30" t="s">
        <v>77</v>
      </c>
      <c r="E2" s="26"/>
      <c r="F2" s="26"/>
    </row>
    <row r="6" spans="2:6" ht="50" customHeight="1" x14ac:dyDescent="0.5">
      <c r="B6" s="20" t="s">
        <v>15</v>
      </c>
      <c r="C6" s="20" t="s">
        <v>68</v>
      </c>
      <c r="D6" s="20" t="s">
        <v>69</v>
      </c>
      <c r="E6" s="20" t="s">
        <v>70</v>
      </c>
    </row>
    <row r="7" spans="2:6" x14ac:dyDescent="0.5">
      <c r="B7" s="18" t="s">
        <v>71</v>
      </c>
      <c r="C7" s="17">
        <v>2.13515067410497E-2</v>
      </c>
      <c r="D7" s="17">
        <v>6.5861279063379102E-2</v>
      </c>
      <c r="E7" s="17">
        <v>3.9535078206605997E-2</v>
      </c>
    </row>
    <row r="8" spans="2:6" x14ac:dyDescent="0.5">
      <c r="B8" s="18" t="s">
        <v>72</v>
      </c>
      <c r="C8" s="17">
        <v>0.169101715179092</v>
      </c>
      <c r="D8" s="17">
        <v>0.38113741117512201</v>
      </c>
      <c r="E8" s="17">
        <v>0.40695486081891502</v>
      </c>
    </row>
    <row r="9" spans="2:6" x14ac:dyDescent="0.5">
      <c r="B9" s="18" t="s">
        <v>73</v>
      </c>
      <c r="C9" s="17">
        <v>0.38389923418384098</v>
      </c>
      <c r="D9" s="17">
        <v>0.32386817766551401</v>
      </c>
      <c r="E9" s="17">
        <v>0.33415179898244202</v>
      </c>
    </row>
    <row r="10" spans="2:6" x14ac:dyDescent="0.5">
      <c r="B10" s="18" t="s">
        <v>74</v>
      </c>
      <c r="C10" s="17">
        <v>0.25872551304906999</v>
      </c>
      <c r="D10" s="17">
        <v>0.12787499771052199</v>
      </c>
      <c r="E10" s="17">
        <v>0.14200817614398301</v>
      </c>
    </row>
    <row r="11" spans="2:6" x14ac:dyDescent="0.5">
      <c r="B11" s="18" t="s">
        <v>75</v>
      </c>
      <c r="C11" s="17">
        <v>0.108186337481653</v>
      </c>
      <c r="D11" s="17">
        <v>4.9780692288363203E-2</v>
      </c>
      <c r="E11" s="17">
        <v>4.2102804581472801E-2</v>
      </c>
    </row>
    <row r="12" spans="2:6" x14ac:dyDescent="0.5">
      <c r="B12" s="18" t="s">
        <v>76</v>
      </c>
      <c r="C12" s="17">
        <v>5.8735693365294397E-2</v>
      </c>
      <c r="D12" s="17">
        <v>5.1477442097099799E-2</v>
      </c>
      <c r="E12" s="17">
        <v>3.5247281266581498E-2</v>
      </c>
    </row>
    <row r="13" spans="2:6" x14ac:dyDescent="0.5">
      <c r="B13" s="16"/>
      <c r="C13" s="16"/>
      <c r="D13" s="16"/>
      <c r="E13" s="16"/>
    </row>
    <row r="14" spans="2:6" x14ac:dyDescent="0.5">
      <c r="B14" t="s">
        <v>47</v>
      </c>
    </row>
    <row r="15" spans="2:6" x14ac:dyDescent="0.5">
      <c r="B15" t="s">
        <v>48</v>
      </c>
    </row>
    <row r="19" spans="2:2" x14ac:dyDescent="0.5">
      <c r="B19"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U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78</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71</v>
      </c>
      <c r="C9" s="17">
        <v>2.13515067410497E-2</v>
      </c>
      <c r="D9" s="17">
        <v>2.02776248737816E-2</v>
      </c>
      <c r="E9" s="17">
        <v>2.2518152219503901E-2</v>
      </c>
      <c r="F9" s="17"/>
      <c r="G9" s="17">
        <v>2.7512794872552902E-2</v>
      </c>
      <c r="H9" s="17">
        <v>1.8799039620962899E-2</v>
      </c>
      <c r="I9" s="17">
        <v>1.19286623427128E-2</v>
      </c>
      <c r="J9" s="17">
        <v>2.6890565605949501E-2</v>
      </c>
      <c r="K9" s="17">
        <v>3.6896516541543398E-2</v>
      </c>
      <c r="L9" s="17">
        <v>1.2194041179112301E-2</v>
      </c>
      <c r="M9" s="17"/>
      <c r="N9" s="17">
        <v>2.47047834758947E-2</v>
      </c>
      <c r="O9" s="17">
        <v>3.3537791558598297E-2</v>
      </c>
      <c r="P9" s="17">
        <v>2.09986426783965E-2</v>
      </c>
      <c r="Q9" s="17">
        <v>1.4011565259215399E-2</v>
      </c>
      <c r="R9" s="17">
        <v>7.4165419530424102E-3</v>
      </c>
      <c r="S9" s="17"/>
      <c r="T9" s="17">
        <v>4.3440059691650199E-2</v>
      </c>
      <c r="U9" s="17">
        <v>1.57880557485044E-2</v>
      </c>
    </row>
    <row r="10" spans="2:21" x14ac:dyDescent="0.5">
      <c r="B10" s="18" t="s">
        <v>72</v>
      </c>
      <c r="C10" s="17">
        <v>0.169101715179092</v>
      </c>
      <c r="D10" s="17">
        <v>0.184744495308694</v>
      </c>
      <c r="E10" s="17">
        <v>0.15586552946465401</v>
      </c>
      <c r="F10" s="17"/>
      <c r="G10" s="17">
        <v>0.23648419558133099</v>
      </c>
      <c r="H10" s="17">
        <v>0.17198703765613099</v>
      </c>
      <c r="I10" s="17">
        <v>0.138285694917375</v>
      </c>
      <c r="J10" s="17">
        <v>0.205150871130102</v>
      </c>
      <c r="K10" s="17">
        <v>0.15668403056986999</v>
      </c>
      <c r="L10" s="17">
        <v>0.147561906411176</v>
      </c>
      <c r="M10" s="17"/>
      <c r="N10" s="17">
        <v>0.108374755554807</v>
      </c>
      <c r="O10" s="17">
        <v>0.23533415653036899</v>
      </c>
      <c r="P10" s="17">
        <v>0.160038908421821</v>
      </c>
      <c r="Q10" s="17">
        <v>0.170802512088854</v>
      </c>
      <c r="R10" s="17">
        <v>0.21296223227085401</v>
      </c>
      <c r="S10" s="17"/>
      <c r="T10" s="17">
        <v>0.20766308874953801</v>
      </c>
      <c r="U10" s="17">
        <v>0.15938924951670999</v>
      </c>
    </row>
    <row r="11" spans="2:21" x14ac:dyDescent="0.5">
      <c r="B11" s="18" t="s">
        <v>73</v>
      </c>
      <c r="C11" s="17">
        <v>0.38389923418384098</v>
      </c>
      <c r="D11" s="17">
        <v>0.407160283126006</v>
      </c>
      <c r="E11" s="17">
        <v>0.36128288090467398</v>
      </c>
      <c r="F11" s="17"/>
      <c r="G11" s="17">
        <v>0.37745733079940702</v>
      </c>
      <c r="H11" s="17">
        <v>0.38104540316143398</v>
      </c>
      <c r="I11" s="17">
        <v>0.35993274116673601</v>
      </c>
      <c r="J11" s="17">
        <v>0.36267446891086902</v>
      </c>
      <c r="K11" s="17">
        <v>0.38376787596768502</v>
      </c>
      <c r="L11" s="17">
        <v>0.41453913919403201</v>
      </c>
      <c r="M11" s="17"/>
      <c r="N11" s="17">
        <v>0.43186677207590302</v>
      </c>
      <c r="O11" s="17">
        <v>0.360109477163575</v>
      </c>
      <c r="P11" s="17">
        <v>0.38090096387284</v>
      </c>
      <c r="Q11" s="17">
        <v>0.37260793941382597</v>
      </c>
      <c r="R11" s="17">
        <v>0.33767064908301098</v>
      </c>
      <c r="S11" s="17"/>
      <c r="T11" s="17">
        <v>0.383136236348325</v>
      </c>
      <c r="U11" s="17">
        <v>0.38409141069602898</v>
      </c>
    </row>
    <row r="12" spans="2:21" x14ac:dyDescent="0.5">
      <c r="B12" s="18" t="s">
        <v>74</v>
      </c>
      <c r="C12" s="17">
        <v>0.25872551304906999</v>
      </c>
      <c r="D12" s="17">
        <v>0.26059977360610498</v>
      </c>
      <c r="E12" s="17">
        <v>0.25702227768532998</v>
      </c>
      <c r="F12" s="17"/>
      <c r="G12" s="17">
        <v>0.25054379159888102</v>
      </c>
      <c r="H12" s="17">
        <v>0.28042738698076403</v>
      </c>
      <c r="I12" s="17">
        <v>0.26266054535342298</v>
      </c>
      <c r="J12" s="17">
        <v>0.24015186892141699</v>
      </c>
      <c r="K12" s="17">
        <v>0.27737295720643701</v>
      </c>
      <c r="L12" s="17">
        <v>0.25019292241677399</v>
      </c>
      <c r="M12" s="17"/>
      <c r="N12" s="17">
        <v>0.24920997705129999</v>
      </c>
      <c r="O12" s="17">
        <v>0.243376179046289</v>
      </c>
      <c r="P12" s="17">
        <v>0.26867681366801299</v>
      </c>
      <c r="Q12" s="17">
        <v>0.255083476635665</v>
      </c>
      <c r="R12" s="17">
        <v>0.29933629216885799</v>
      </c>
      <c r="S12" s="17"/>
      <c r="T12" s="17">
        <v>0.236667800157179</v>
      </c>
      <c r="U12" s="17">
        <v>0.26428119634602998</v>
      </c>
    </row>
    <row r="13" spans="2:21" x14ac:dyDescent="0.5">
      <c r="B13" s="18" t="s">
        <v>75</v>
      </c>
      <c r="C13" s="17">
        <v>0.108186337481653</v>
      </c>
      <c r="D13" s="17">
        <v>0.117414646060264</v>
      </c>
      <c r="E13" s="17">
        <v>0.100443728681121</v>
      </c>
      <c r="F13" s="17"/>
      <c r="G13" s="17">
        <v>8.1531821477150407E-2</v>
      </c>
      <c r="H13" s="17">
        <v>0.120030847327443</v>
      </c>
      <c r="I13" s="17">
        <v>0.16960982306900799</v>
      </c>
      <c r="J13" s="17">
        <v>0.102902231439196</v>
      </c>
      <c r="K13" s="17">
        <v>0.10078287996178199</v>
      </c>
      <c r="L13" s="17">
        <v>8.5990454793999402E-2</v>
      </c>
      <c r="M13" s="17"/>
      <c r="N13" s="17">
        <v>0.12591078166438699</v>
      </c>
      <c r="O13" s="17">
        <v>9.0206879642992704E-2</v>
      </c>
      <c r="P13" s="17">
        <v>0.10305498832011099</v>
      </c>
      <c r="Q13" s="17">
        <v>0.10767484751522099</v>
      </c>
      <c r="R13" s="17">
        <v>0.107169936106794</v>
      </c>
      <c r="S13" s="17"/>
      <c r="T13" s="17">
        <v>8.7907946897673298E-2</v>
      </c>
      <c r="U13" s="17">
        <v>0.11329386229208201</v>
      </c>
    </row>
    <row r="14" spans="2:21" x14ac:dyDescent="0.5">
      <c r="B14" s="18" t="s">
        <v>76</v>
      </c>
      <c r="C14" s="19">
        <v>5.8735693365294397E-2</v>
      </c>
      <c r="D14" s="19">
        <v>9.8031770251496599E-3</v>
      </c>
      <c r="E14" s="19">
        <v>0.102867431044718</v>
      </c>
      <c r="F14" s="19"/>
      <c r="G14" s="19">
        <v>2.6470065670677001E-2</v>
      </c>
      <c r="H14" s="19">
        <v>2.7710285253266E-2</v>
      </c>
      <c r="I14" s="19">
        <v>5.7582533150745401E-2</v>
      </c>
      <c r="J14" s="19">
        <v>6.22299939924661E-2</v>
      </c>
      <c r="K14" s="19">
        <v>4.4495739752682999E-2</v>
      </c>
      <c r="L14" s="19">
        <v>8.9521536004906296E-2</v>
      </c>
      <c r="M14" s="19"/>
      <c r="N14" s="19">
        <v>5.9932930177708003E-2</v>
      </c>
      <c r="O14" s="19">
        <v>3.7435516058176001E-2</v>
      </c>
      <c r="P14" s="19">
        <v>6.6329683038818602E-2</v>
      </c>
      <c r="Q14" s="19">
        <v>7.98196590872189E-2</v>
      </c>
      <c r="R14" s="19">
        <v>3.5444348417440999E-2</v>
      </c>
      <c r="S14" s="19"/>
      <c r="T14" s="19">
        <v>4.1184868155635199E-2</v>
      </c>
      <c r="U14" s="19">
        <v>6.3156225400645E-2</v>
      </c>
    </row>
    <row r="15" spans="2:21" x14ac:dyDescent="0.5">
      <c r="B15" s="16"/>
    </row>
    <row r="16" spans="2:21" x14ac:dyDescent="0.5">
      <c r="B16" t="s">
        <v>47</v>
      </c>
    </row>
    <row r="17" spans="2:2" x14ac:dyDescent="0.5">
      <c r="B17" t="s">
        <v>48</v>
      </c>
    </row>
    <row r="19" spans="2:2" x14ac:dyDescent="0.5">
      <c r="B19"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U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79</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71</v>
      </c>
      <c r="C9" s="17">
        <v>6.5861279063379102E-2</v>
      </c>
      <c r="D9" s="17">
        <v>6.7613228818606097E-2</v>
      </c>
      <c r="E9" s="17">
        <v>6.2873549811644794E-2</v>
      </c>
      <c r="F9" s="17"/>
      <c r="G9" s="17">
        <v>5.4653166190686699E-2</v>
      </c>
      <c r="H9" s="17">
        <v>0.11099240837742</v>
      </c>
      <c r="I9" s="17">
        <v>8.9857189560807404E-2</v>
      </c>
      <c r="J9" s="17">
        <v>0.106446273657487</v>
      </c>
      <c r="K9" s="17">
        <v>2.8847179211079599E-2</v>
      </c>
      <c r="L9" s="17">
        <v>3.1554112836583999E-2</v>
      </c>
      <c r="M9" s="17"/>
      <c r="N9" s="17">
        <v>6.6252861939677596E-2</v>
      </c>
      <c r="O9" s="17">
        <v>6.4188515355248596E-2</v>
      </c>
      <c r="P9" s="17">
        <v>8.0361797150710207E-2</v>
      </c>
      <c r="Q9" s="17">
        <v>4.3635207608987897E-2</v>
      </c>
      <c r="R9" s="17">
        <v>8.8604812956468701E-2</v>
      </c>
      <c r="S9" s="17"/>
      <c r="T9" s="17">
        <v>6.5369859468218106E-2</v>
      </c>
      <c r="U9" s="17">
        <v>6.5985053076125302E-2</v>
      </c>
    </row>
    <row r="10" spans="2:21" x14ac:dyDescent="0.5">
      <c r="B10" s="18" t="s">
        <v>72</v>
      </c>
      <c r="C10" s="17">
        <v>0.38113741117512201</v>
      </c>
      <c r="D10" s="17">
        <v>0.40408475564274898</v>
      </c>
      <c r="E10" s="17">
        <v>0.36066399325825699</v>
      </c>
      <c r="F10" s="17"/>
      <c r="G10" s="17">
        <v>0.54324561866994603</v>
      </c>
      <c r="H10" s="17">
        <v>0.48497625365414199</v>
      </c>
      <c r="I10" s="17">
        <v>0.35736159550314101</v>
      </c>
      <c r="J10" s="17">
        <v>0.35890994546619798</v>
      </c>
      <c r="K10" s="17">
        <v>0.35943771429579402</v>
      </c>
      <c r="L10" s="17">
        <v>0.327619428764027</v>
      </c>
      <c r="M10" s="17"/>
      <c r="N10" s="17">
        <v>0.38387968524995197</v>
      </c>
      <c r="O10" s="17">
        <v>0.44067130134181998</v>
      </c>
      <c r="P10" s="17">
        <v>0.35969552628874801</v>
      </c>
      <c r="Q10" s="17">
        <v>0.35950346250058501</v>
      </c>
      <c r="R10" s="17">
        <v>0.35249507940891101</v>
      </c>
      <c r="S10" s="17"/>
      <c r="T10" s="17">
        <v>0.39973371379852601</v>
      </c>
      <c r="U10" s="17">
        <v>0.37645355440463901</v>
      </c>
    </row>
    <row r="11" spans="2:21" x14ac:dyDescent="0.5">
      <c r="B11" s="18" t="s">
        <v>73</v>
      </c>
      <c r="C11" s="17">
        <v>0.32386817766551401</v>
      </c>
      <c r="D11" s="17">
        <v>0.29916537001752702</v>
      </c>
      <c r="E11" s="17">
        <v>0.34553919717442999</v>
      </c>
      <c r="F11" s="17"/>
      <c r="G11" s="17">
        <v>0.31392308109643702</v>
      </c>
      <c r="H11" s="17">
        <v>0.22915940590914599</v>
      </c>
      <c r="I11" s="17">
        <v>0.29216015596912698</v>
      </c>
      <c r="J11" s="17">
        <v>0.27914281212667102</v>
      </c>
      <c r="K11" s="17">
        <v>0.36715685861938802</v>
      </c>
      <c r="L11" s="17">
        <v>0.38985434248058598</v>
      </c>
      <c r="M11" s="17"/>
      <c r="N11" s="17">
        <v>0.305222286444427</v>
      </c>
      <c r="O11" s="17">
        <v>0.31685144481092797</v>
      </c>
      <c r="P11" s="17">
        <v>0.341408678624184</v>
      </c>
      <c r="Q11" s="17">
        <v>0.32660772594220899</v>
      </c>
      <c r="R11" s="17">
        <v>0.34467367518609798</v>
      </c>
      <c r="S11" s="17"/>
      <c r="T11" s="17">
        <v>0.29726672002238302</v>
      </c>
      <c r="U11" s="17">
        <v>0.33056829542600302</v>
      </c>
    </row>
    <row r="12" spans="2:21" x14ac:dyDescent="0.5">
      <c r="B12" s="18" t="s">
        <v>74</v>
      </c>
      <c r="C12" s="17">
        <v>0.12787499771052199</v>
      </c>
      <c r="D12" s="17">
        <v>0.150912790078991</v>
      </c>
      <c r="E12" s="17">
        <v>0.10743312979688301</v>
      </c>
      <c r="F12" s="17"/>
      <c r="G12" s="17">
        <v>5.5400652252249903E-2</v>
      </c>
      <c r="H12" s="17">
        <v>0.10503616747436501</v>
      </c>
      <c r="I12" s="17">
        <v>0.146445578162854</v>
      </c>
      <c r="J12" s="17">
        <v>0.170506479094754</v>
      </c>
      <c r="K12" s="17">
        <v>0.136550936100161</v>
      </c>
      <c r="L12" s="17">
        <v>0.115266961945904</v>
      </c>
      <c r="M12" s="17"/>
      <c r="N12" s="17">
        <v>0.144244838585495</v>
      </c>
      <c r="O12" s="17">
        <v>0.112213147425821</v>
      </c>
      <c r="P12" s="17">
        <v>0.121098954596543</v>
      </c>
      <c r="Q12" s="17">
        <v>0.12734171127555</v>
      </c>
      <c r="R12" s="17">
        <v>0.129085854899049</v>
      </c>
      <c r="S12" s="17"/>
      <c r="T12" s="17">
        <v>0.149237517633309</v>
      </c>
      <c r="U12" s="17">
        <v>0.122494412892065</v>
      </c>
    </row>
    <row r="13" spans="2:21" x14ac:dyDescent="0.5">
      <c r="B13" s="18" t="s">
        <v>75</v>
      </c>
      <c r="C13" s="17">
        <v>4.9780692288363203E-2</v>
      </c>
      <c r="D13" s="17">
        <v>6.7659086444616004E-2</v>
      </c>
      <c r="E13" s="17">
        <v>3.3529767729179101E-2</v>
      </c>
      <c r="F13" s="17"/>
      <c r="G13" s="17">
        <v>2.49228633612892E-2</v>
      </c>
      <c r="H13" s="17">
        <v>4.8714734880618102E-2</v>
      </c>
      <c r="I13" s="17">
        <v>5.8277135321205098E-2</v>
      </c>
      <c r="J13" s="17">
        <v>5.1532285567097602E-2</v>
      </c>
      <c r="K13" s="17">
        <v>5.0000315240763801E-2</v>
      </c>
      <c r="L13" s="17">
        <v>5.1760616222913898E-2</v>
      </c>
      <c r="M13" s="17"/>
      <c r="N13" s="17">
        <v>4.1776958080168597E-2</v>
      </c>
      <c r="O13" s="17">
        <v>4.2041677897726198E-2</v>
      </c>
      <c r="P13" s="17">
        <v>3.5143022904987303E-2</v>
      </c>
      <c r="Q13" s="17">
        <v>7.6278741455169996E-2</v>
      </c>
      <c r="R13" s="17">
        <v>5.3901281887080703E-2</v>
      </c>
      <c r="S13" s="17"/>
      <c r="T13" s="17">
        <v>4.5509691264220498E-2</v>
      </c>
      <c r="U13" s="17">
        <v>5.0856430700927803E-2</v>
      </c>
    </row>
    <row r="14" spans="2:21" x14ac:dyDescent="0.5">
      <c r="B14" s="18" t="s">
        <v>76</v>
      </c>
      <c r="C14" s="19">
        <v>5.1477442097099799E-2</v>
      </c>
      <c r="D14" s="19">
        <v>1.05647689975108E-2</v>
      </c>
      <c r="E14" s="19">
        <v>8.9960362229606697E-2</v>
      </c>
      <c r="F14" s="19"/>
      <c r="G14" s="19">
        <v>7.8546184293913496E-3</v>
      </c>
      <c r="H14" s="19">
        <v>2.1121029704308601E-2</v>
      </c>
      <c r="I14" s="19">
        <v>5.5898345482864799E-2</v>
      </c>
      <c r="J14" s="19">
        <v>3.3462204087792997E-2</v>
      </c>
      <c r="K14" s="19">
        <v>5.8006996532813999E-2</v>
      </c>
      <c r="L14" s="19">
        <v>8.3944537749985101E-2</v>
      </c>
      <c r="M14" s="19"/>
      <c r="N14" s="19">
        <v>5.8623369700280301E-2</v>
      </c>
      <c r="O14" s="19">
        <v>2.4033913168456399E-2</v>
      </c>
      <c r="P14" s="19">
        <v>6.22920204348274E-2</v>
      </c>
      <c r="Q14" s="19">
        <v>6.6633151217498798E-2</v>
      </c>
      <c r="R14" s="19">
        <v>3.1239295662392402E-2</v>
      </c>
      <c r="S14" s="19"/>
      <c r="T14" s="19">
        <v>4.2882497813343398E-2</v>
      </c>
      <c r="U14" s="19">
        <v>5.3642253500240399E-2</v>
      </c>
    </row>
    <row r="15" spans="2:21" x14ac:dyDescent="0.5">
      <c r="B15" s="16"/>
    </row>
    <row r="16" spans="2:21" x14ac:dyDescent="0.5">
      <c r="B16" t="s">
        <v>47</v>
      </c>
    </row>
    <row r="17" spans="2:2" x14ac:dyDescent="0.5">
      <c r="B17" t="s">
        <v>48</v>
      </c>
    </row>
    <row r="19" spans="2:2" x14ac:dyDescent="0.5">
      <c r="B19"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U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80</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71</v>
      </c>
      <c r="C9" s="17">
        <v>3.9535078206605997E-2</v>
      </c>
      <c r="D9" s="17">
        <v>3.4868364680717197E-2</v>
      </c>
      <c r="E9" s="17">
        <v>4.41881199874967E-2</v>
      </c>
      <c r="F9" s="17"/>
      <c r="G9" s="17">
        <v>4.1068720500034697E-2</v>
      </c>
      <c r="H9" s="17">
        <v>5.41201576038568E-2</v>
      </c>
      <c r="I9" s="17">
        <v>3.8265458702771399E-2</v>
      </c>
      <c r="J9" s="17">
        <v>6.01758388711447E-2</v>
      </c>
      <c r="K9" s="17">
        <v>3.1863153217655302E-2</v>
      </c>
      <c r="L9" s="17">
        <v>2.39453811138878E-2</v>
      </c>
      <c r="M9" s="17"/>
      <c r="N9" s="17">
        <v>2.7871625585439101E-2</v>
      </c>
      <c r="O9" s="17">
        <v>5.35747463270091E-2</v>
      </c>
      <c r="P9" s="17">
        <v>3.3223886180009397E-2</v>
      </c>
      <c r="Q9" s="17">
        <v>4.6708962960441802E-2</v>
      </c>
      <c r="R9" s="17">
        <v>3.9400996571591101E-2</v>
      </c>
      <c r="S9" s="17"/>
      <c r="T9" s="17">
        <v>4.5066003034753298E-2</v>
      </c>
      <c r="U9" s="17">
        <v>3.8142002377072597E-2</v>
      </c>
    </row>
    <row r="10" spans="2:21" x14ac:dyDescent="0.5">
      <c r="B10" s="18" t="s">
        <v>72</v>
      </c>
      <c r="C10" s="17">
        <v>0.40695486081891502</v>
      </c>
      <c r="D10" s="17">
        <v>0.423957171262766</v>
      </c>
      <c r="E10" s="17">
        <v>0.39244235536847699</v>
      </c>
      <c r="F10" s="17"/>
      <c r="G10" s="17">
        <v>0.35175386427806099</v>
      </c>
      <c r="H10" s="17">
        <v>0.41994308858535301</v>
      </c>
      <c r="I10" s="17">
        <v>0.368715168549411</v>
      </c>
      <c r="J10" s="17">
        <v>0.43364431541164999</v>
      </c>
      <c r="K10" s="17">
        <v>0.43869481844904601</v>
      </c>
      <c r="L10" s="17">
        <v>0.39997684054854798</v>
      </c>
      <c r="M10" s="17"/>
      <c r="N10" s="17">
        <v>0.41619323200629399</v>
      </c>
      <c r="O10" s="17">
        <v>0.45941633854254499</v>
      </c>
      <c r="P10" s="17">
        <v>0.385564731626167</v>
      </c>
      <c r="Q10" s="17">
        <v>0.347504233178975</v>
      </c>
      <c r="R10" s="17">
        <v>0.45510507530808703</v>
      </c>
      <c r="S10" s="17"/>
      <c r="T10" s="17">
        <v>0.40063625045698498</v>
      </c>
      <c r="U10" s="17">
        <v>0.40854633125920198</v>
      </c>
    </row>
    <row r="11" spans="2:21" x14ac:dyDescent="0.5">
      <c r="B11" s="18" t="s">
        <v>73</v>
      </c>
      <c r="C11" s="17">
        <v>0.33415179898244202</v>
      </c>
      <c r="D11" s="17">
        <v>0.33153518776576202</v>
      </c>
      <c r="E11" s="17">
        <v>0.337104620558832</v>
      </c>
      <c r="F11" s="17"/>
      <c r="G11" s="17">
        <v>0.32886014936054198</v>
      </c>
      <c r="H11" s="17">
        <v>0.35159810515031598</v>
      </c>
      <c r="I11" s="17">
        <v>0.35364607479320398</v>
      </c>
      <c r="J11" s="17">
        <v>0.29590567909503601</v>
      </c>
      <c r="K11" s="17">
        <v>0.27082958105475702</v>
      </c>
      <c r="L11" s="17">
        <v>0.38322468858586101</v>
      </c>
      <c r="M11" s="17"/>
      <c r="N11" s="17">
        <v>0.32185737478506399</v>
      </c>
      <c r="O11" s="17">
        <v>0.30648965113649501</v>
      </c>
      <c r="P11" s="17">
        <v>0.38235039219563699</v>
      </c>
      <c r="Q11" s="17">
        <v>0.34835897440390101</v>
      </c>
      <c r="R11" s="17">
        <v>0.29611674766940699</v>
      </c>
      <c r="S11" s="17"/>
      <c r="T11" s="17">
        <v>0.33008304725555898</v>
      </c>
      <c r="U11" s="17">
        <v>0.33517659679893902</v>
      </c>
    </row>
    <row r="12" spans="2:21" x14ac:dyDescent="0.5">
      <c r="B12" s="18" t="s">
        <v>74</v>
      </c>
      <c r="C12" s="17">
        <v>0.14200817614398301</v>
      </c>
      <c r="D12" s="17">
        <v>0.14857035616301301</v>
      </c>
      <c r="E12" s="17">
        <v>0.13315549768721799</v>
      </c>
      <c r="F12" s="17"/>
      <c r="G12" s="17">
        <v>0.17993234482209999</v>
      </c>
      <c r="H12" s="17">
        <v>0.104429972355756</v>
      </c>
      <c r="I12" s="17">
        <v>0.155972352599312</v>
      </c>
      <c r="J12" s="17">
        <v>0.12526524664670799</v>
      </c>
      <c r="K12" s="17">
        <v>0.18451468858981299</v>
      </c>
      <c r="L12" s="17">
        <v>0.124839492605959</v>
      </c>
      <c r="M12" s="17"/>
      <c r="N12" s="17">
        <v>0.15458446334648601</v>
      </c>
      <c r="O12" s="17">
        <v>0.122881835932595</v>
      </c>
      <c r="P12" s="17">
        <v>0.11703744988558699</v>
      </c>
      <c r="Q12" s="17">
        <v>0.16906696194975099</v>
      </c>
      <c r="R12" s="17">
        <v>0.13344406596167499</v>
      </c>
      <c r="S12" s="17"/>
      <c r="T12" s="17">
        <v>0.140655923145282</v>
      </c>
      <c r="U12" s="17">
        <v>0.14234876854515199</v>
      </c>
    </row>
    <row r="13" spans="2:21" x14ac:dyDescent="0.5">
      <c r="B13" s="18" t="s">
        <v>75</v>
      </c>
      <c r="C13" s="17">
        <v>4.2102804581472801E-2</v>
      </c>
      <c r="D13" s="17">
        <v>5.3010990340330799E-2</v>
      </c>
      <c r="E13" s="17">
        <v>3.2279399880566197E-2</v>
      </c>
      <c r="F13" s="17"/>
      <c r="G13" s="17">
        <v>8.35818688634756E-2</v>
      </c>
      <c r="H13" s="17">
        <v>5.6145259001059197E-2</v>
      </c>
      <c r="I13" s="17">
        <v>4.0272146660109698E-2</v>
      </c>
      <c r="J13" s="17">
        <v>4.4136788081596198E-2</v>
      </c>
      <c r="K13" s="17">
        <v>2.9704624310259699E-2</v>
      </c>
      <c r="L13" s="17">
        <v>3.0811833897575899E-2</v>
      </c>
      <c r="M13" s="17"/>
      <c r="N13" s="17">
        <v>4.8212244482009503E-2</v>
      </c>
      <c r="O13" s="17">
        <v>3.4930438490878103E-2</v>
      </c>
      <c r="P13" s="17">
        <v>3.4173696846179602E-2</v>
      </c>
      <c r="Q13" s="17">
        <v>4.2673151789263598E-2</v>
      </c>
      <c r="R13" s="17">
        <v>5.3151808503945998E-2</v>
      </c>
      <c r="S13" s="17"/>
      <c r="T13" s="17">
        <v>4.5113536799111002E-2</v>
      </c>
      <c r="U13" s="17">
        <v>4.1344490481768401E-2</v>
      </c>
    </row>
    <row r="14" spans="2:21" x14ac:dyDescent="0.5">
      <c r="B14" s="18" t="s">
        <v>76</v>
      </c>
      <c r="C14" s="19">
        <v>3.5247281266581498E-2</v>
      </c>
      <c r="D14" s="19">
        <v>8.0579297874106507E-3</v>
      </c>
      <c r="E14" s="19">
        <v>6.0830006517410398E-2</v>
      </c>
      <c r="F14" s="19"/>
      <c r="G14" s="19">
        <v>1.4803052175786501E-2</v>
      </c>
      <c r="H14" s="19">
        <v>1.3763417303659001E-2</v>
      </c>
      <c r="I14" s="19">
        <v>4.3128798695192101E-2</v>
      </c>
      <c r="J14" s="19">
        <v>4.0872131893865397E-2</v>
      </c>
      <c r="K14" s="19">
        <v>4.43931343784702E-2</v>
      </c>
      <c r="L14" s="19">
        <v>3.7201763248169498E-2</v>
      </c>
      <c r="M14" s="19"/>
      <c r="N14" s="19">
        <v>3.12810597947073E-2</v>
      </c>
      <c r="O14" s="19">
        <v>2.2706989570477901E-2</v>
      </c>
      <c r="P14" s="19">
        <v>4.7649843266419703E-2</v>
      </c>
      <c r="Q14" s="19">
        <v>4.5687715717667603E-2</v>
      </c>
      <c r="R14" s="19">
        <v>2.27813059852944E-2</v>
      </c>
      <c r="S14" s="19"/>
      <c r="T14" s="19">
        <v>3.8445239308309002E-2</v>
      </c>
      <c r="U14" s="19">
        <v>3.4441810537867101E-2</v>
      </c>
    </row>
    <row r="15" spans="2:21" x14ac:dyDescent="0.5">
      <c r="B15" s="16"/>
    </row>
    <row r="16" spans="2:21" x14ac:dyDescent="0.5">
      <c r="B16" t="s">
        <v>47</v>
      </c>
    </row>
    <row r="17" spans="2:2" x14ac:dyDescent="0.5">
      <c r="B17" t="s">
        <v>48</v>
      </c>
    </row>
    <row r="19" spans="2:2" x14ac:dyDescent="0.5">
      <c r="B19"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89</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81</v>
      </c>
      <c r="C9" s="17">
        <v>3.7974693718487398E-2</v>
      </c>
      <c r="D9" s="17">
        <v>4.8584929446588002E-2</v>
      </c>
      <c r="E9" s="17">
        <v>2.6523732491793399E-2</v>
      </c>
      <c r="F9" s="17"/>
      <c r="G9" s="17">
        <v>9.7092501583441307E-2</v>
      </c>
      <c r="H9" s="17">
        <v>3.1802244388157902E-2</v>
      </c>
      <c r="I9" s="17">
        <v>3.1441507865298798E-2</v>
      </c>
      <c r="J9" s="17">
        <v>5.2447235104458298E-2</v>
      </c>
      <c r="K9" s="17">
        <v>3.8086499506232503E-2</v>
      </c>
      <c r="L9" s="17">
        <v>1.6740657721111801E-2</v>
      </c>
      <c r="M9" s="17"/>
      <c r="N9" s="17">
        <v>2.7282707903316598E-2</v>
      </c>
      <c r="O9" s="17">
        <v>6.6391233380766301E-2</v>
      </c>
      <c r="P9" s="17">
        <v>3.0721854200522699E-2</v>
      </c>
      <c r="Q9" s="17">
        <v>3.6619187148203197E-2</v>
      </c>
      <c r="R9" s="17">
        <v>2.9446898982211801E-2</v>
      </c>
      <c r="S9" s="17"/>
      <c r="T9" s="17">
        <v>4.8366020455744597E-2</v>
      </c>
      <c r="U9" s="17">
        <v>3.5357426884415198E-2</v>
      </c>
    </row>
    <row r="10" spans="2:21" x14ac:dyDescent="0.5">
      <c r="B10" s="18" t="s">
        <v>82</v>
      </c>
      <c r="C10" s="17">
        <v>0.419611496037337</v>
      </c>
      <c r="D10" s="17">
        <v>0.44508949966380001</v>
      </c>
      <c r="E10" s="17">
        <v>0.39708376568958598</v>
      </c>
      <c r="F10" s="17"/>
      <c r="G10" s="17">
        <v>0.329186017183976</v>
      </c>
      <c r="H10" s="17">
        <v>0.48824912281147498</v>
      </c>
      <c r="I10" s="17">
        <v>0.41092850376554901</v>
      </c>
      <c r="J10" s="17">
        <v>0.41842259891022698</v>
      </c>
      <c r="K10" s="17">
        <v>0.38213913984955999</v>
      </c>
      <c r="L10" s="17">
        <v>0.44461864719584898</v>
      </c>
      <c r="M10" s="17"/>
      <c r="N10" s="17">
        <v>0.409574153604845</v>
      </c>
      <c r="O10" s="17">
        <v>0.46655804668550299</v>
      </c>
      <c r="P10" s="17">
        <v>0.41597010217535602</v>
      </c>
      <c r="Q10" s="17">
        <v>0.384312811230966</v>
      </c>
      <c r="R10" s="17">
        <v>0.44162408513785401</v>
      </c>
      <c r="S10" s="17"/>
      <c r="T10" s="17">
        <v>0.48230526757541198</v>
      </c>
      <c r="U10" s="17">
        <v>0.40382079547537802</v>
      </c>
    </row>
    <row r="11" spans="2:21" ht="28.7" x14ac:dyDescent="0.5">
      <c r="B11" s="18" t="s">
        <v>83</v>
      </c>
      <c r="C11" s="17">
        <v>0.25672480521098601</v>
      </c>
      <c r="D11" s="17">
        <v>0.23127391071641701</v>
      </c>
      <c r="E11" s="17">
        <v>0.27856659325321298</v>
      </c>
      <c r="F11" s="17"/>
      <c r="G11" s="17">
        <v>0.30848191614633802</v>
      </c>
      <c r="H11" s="17">
        <v>0.20952712857249001</v>
      </c>
      <c r="I11" s="17">
        <v>0.23911747020118199</v>
      </c>
      <c r="J11" s="17">
        <v>0.26201605438172698</v>
      </c>
      <c r="K11" s="17">
        <v>0.290170892451938</v>
      </c>
      <c r="L11" s="17">
        <v>0.247443143106167</v>
      </c>
      <c r="M11" s="17"/>
      <c r="N11" s="17">
        <v>0.26351330490540797</v>
      </c>
      <c r="O11" s="17">
        <v>0.207519396536061</v>
      </c>
      <c r="P11" s="17">
        <v>0.27923359743190701</v>
      </c>
      <c r="Q11" s="17">
        <v>0.27225960281602402</v>
      </c>
      <c r="R11" s="17">
        <v>0.25430424474299401</v>
      </c>
      <c r="S11" s="17"/>
      <c r="T11" s="17">
        <v>0.22318495410577499</v>
      </c>
      <c r="U11" s="17">
        <v>0.26517249838212298</v>
      </c>
    </row>
    <row r="12" spans="2:21" x14ac:dyDescent="0.5">
      <c r="B12" s="18" t="s">
        <v>84</v>
      </c>
      <c r="C12" s="17">
        <v>0.16111965844215501</v>
      </c>
      <c r="D12" s="17">
        <v>0.16314740858072399</v>
      </c>
      <c r="E12" s="17">
        <v>0.160493367588321</v>
      </c>
      <c r="F12" s="17"/>
      <c r="G12" s="17">
        <v>0.173701837777441</v>
      </c>
      <c r="H12" s="17">
        <v>0.175020268717234</v>
      </c>
      <c r="I12" s="17">
        <v>0.13846681165432501</v>
      </c>
      <c r="J12" s="17">
        <v>0.121925537265223</v>
      </c>
      <c r="K12" s="17">
        <v>0.19708651568819199</v>
      </c>
      <c r="L12" s="17">
        <v>0.16738840992590401</v>
      </c>
      <c r="M12" s="17"/>
      <c r="N12" s="17">
        <v>0.189695959406082</v>
      </c>
      <c r="O12" s="17">
        <v>0.14160481247405299</v>
      </c>
      <c r="P12" s="17">
        <v>0.136700961305805</v>
      </c>
      <c r="Q12" s="17">
        <v>0.16632108223945399</v>
      </c>
      <c r="R12" s="17">
        <v>0.15913472910658499</v>
      </c>
      <c r="S12" s="17"/>
      <c r="T12" s="17">
        <v>0.12880637750329099</v>
      </c>
      <c r="U12" s="17">
        <v>0.16925841498785399</v>
      </c>
    </row>
    <row r="13" spans="2:21" x14ac:dyDescent="0.5">
      <c r="B13" s="18" t="s">
        <v>85</v>
      </c>
      <c r="C13" s="17">
        <v>8.63893015303797E-2</v>
      </c>
      <c r="D13" s="17">
        <v>9.3387821422244097E-2</v>
      </c>
      <c r="E13" s="17">
        <v>8.0551495266585907E-2</v>
      </c>
      <c r="F13" s="17"/>
      <c r="G13" s="17">
        <v>8.3683108879412299E-2</v>
      </c>
      <c r="H13" s="17">
        <v>5.9480911023464998E-2</v>
      </c>
      <c r="I13" s="17">
        <v>0.14010004090248401</v>
      </c>
      <c r="J13" s="17">
        <v>8.8734346335481301E-2</v>
      </c>
      <c r="K13" s="17">
        <v>5.1763249607449401E-2</v>
      </c>
      <c r="L13" s="17">
        <v>9.0597204913820797E-2</v>
      </c>
      <c r="M13" s="17"/>
      <c r="N13" s="17">
        <v>8.7233431660026006E-2</v>
      </c>
      <c r="O13" s="17">
        <v>9.0736221893799401E-2</v>
      </c>
      <c r="P13" s="17">
        <v>7.0920466757247905E-2</v>
      </c>
      <c r="Q13" s="17">
        <v>9.4541702584259105E-2</v>
      </c>
      <c r="R13" s="17">
        <v>8.7416453934355196E-2</v>
      </c>
      <c r="S13" s="17"/>
      <c r="T13" s="17">
        <v>9.02125951068318E-2</v>
      </c>
      <c r="U13" s="17">
        <v>8.5426327337807001E-2</v>
      </c>
    </row>
    <row r="14" spans="2:21" x14ac:dyDescent="0.5">
      <c r="B14" s="18" t="s">
        <v>65</v>
      </c>
      <c r="C14" s="17">
        <v>3.8180045060654803E-2</v>
      </c>
      <c r="D14" s="17">
        <v>1.8516430170227801E-2</v>
      </c>
      <c r="E14" s="17">
        <v>5.6781045710501001E-2</v>
      </c>
      <c r="F14" s="17"/>
      <c r="G14" s="17">
        <v>7.8546184293913496E-3</v>
      </c>
      <c r="H14" s="17">
        <v>3.59203244871776E-2</v>
      </c>
      <c r="I14" s="17">
        <v>3.9945665611160697E-2</v>
      </c>
      <c r="J14" s="17">
        <v>5.6454228002883099E-2</v>
      </c>
      <c r="K14" s="17">
        <v>4.0753702896628601E-2</v>
      </c>
      <c r="L14" s="17">
        <v>3.3211937137146499E-2</v>
      </c>
      <c r="M14" s="17"/>
      <c r="N14" s="17">
        <v>2.27004425203228E-2</v>
      </c>
      <c r="O14" s="17">
        <v>2.71902890298172E-2</v>
      </c>
      <c r="P14" s="17">
        <v>6.6453018129161295E-2</v>
      </c>
      <c r="Q14" s="17">
        <v>4.5945613981092599E-2</v>
      </c>
      <c r="R14" s="17">
        <v>2.80735880960001E-2</v>
      </c>
      <c r="S14" s="17"/>
      <c r="T14" s="17">
        <v>2.7124785252945101E-2</v>
      </c>
      <c r="U14" s="17">
        <v>4.0964536932422101E-2</v>
      </c>
    </row>
    <row r="15" spans="2:21" x14ac:dyDescent="0.5">
      <c r="B15" s="18" t="s">
        <v>86</v>
      </c>
      <c r="C15" s="21">
        <v>0.45758618975582499</v>
      </c>
      <c r="D15" s="21">
        <v>0.493674429110388</v>
      </c>
      <c r="E15" s="21">
        <v>0.42360749818137899</v>
      </c>
      <c r="F15" s="21"/>
      <c r="G15" s="21">
        <v>0.42627851876741801</v>
      </c>
      <c r="H15" s="21">
        <v>0.52005136719963296</v>
      </c>
      <c r="I15" s="21">
        <v>0.44237001163084799</v>
      </c>
      <c r="J15" s="21">
        <v>0.47086983401468502</v>
      </c>
      <c r="K15" s="21">
        <v>0.42022563935579299</v>
      </c>
      <c r="L15" s="21">
        <v>0.46135930491696098</v>
      </c>
      <c r="M15" s="21"/>
      <c r="N15" s="21">
        <v>0.436856861508161</v>
      </c>
      <c r="O15" s="21">
        <v>0.53294928006626896</v>
      </c>
      <c r="P15" s="21">
        <v>0.446691956375878</v>
      </c>
      <c r="Q15" s="21">
        <v>0.420931998379169</v>
      </c>
      <c r="R15" s="21">
        <v>0.47107098412006598</v>
      </c>
      <c r="S15" s="21"/>
      <c r="T15" s="21">
        <v>0.53067128803115704</v>
      </c>
      <c r="U15" s="21">
        <v>0.43917822235979398</v>
      </c>
    </row>
    <row r="16" spans="2:21" x14ac:dyDescent="0.5">
      <c r="B16" s="18" t="s">
        <v>87</v>
      </c>
      <c r="C16" s="21">
        <v>0.247508959972535</v>
      </c>
      <c r="D16" s="21">
        <v>0.25653523000296802</v>
      </c>
      <c r="E16" s="21">
        <v>0.241044862854907</v>
      </c>
      <c r="F16" s="21"/>
      <c r="G16" s="21">
        <v>0.25738494665685302</v>
      </c>
      <c r="H16" s="21">
        <v>0.23450117974069901</v>
      </c>
      <c r="I16" s="21">
        <v>0.27856685255680902</v>
      </c>
      <c r="J16" s="21">
        <v>0.21065988360070401</v>
      </c>
      <c r="K16" s="21">
        <v>0.24884976529564101</v>
      </c>
      <c r="L16" s="21">
        <v>0.25798561483972499</v>
      </c>
      <c r="M16" s="21"/>
      <c r="N16" s="21">
        <v>0.27692939106610798</v>
      </c>
      <c r="O16" s="21">
        <v>0.232341034367853</v>
      </c>
      <c r="P16" s="21">
        <v>0.207621428063053</v>
      </c>
      <c r="Q16" s="21">
        <v>0.260862784823714</v>
      </c>
      <c r="R16" s="21">
        <v>0.24655118304094001</v>
      </c>
      <c r="S16" s="21"/>
      <c r="T16" s="21">
        <v>0.21901897261012301</v>
      </c>
      <c r="U16" s="21">
        <v>0.25468474232566102</v>
      </c>
    </row>
    <row r="17" spans="2:21" x14ac:dyDescent="0.5">
      <c r="B17" s="18" t="s">
        <v>88</v>
      </c>
      <c r="C17" s="22">
        <v>0.21007722978328999</v>
      </c>
      <c r="D17" s="22">
        <v>0.23713919910742001</v>
      </c>
      <c r="E17" s="22">
        <v>0.18256263532647299</v>
      </c>
      <c r="F17" s="22"/>
      <c r="G17" s="22">
        <v>0.16889357211056399</v>
      </c>
      <c r="H17" s="22">
        <v>0.28555018745893301</v>
      </c>
      <c r="I17" s="22">
        <v>0.163803159074039</v>
      </c>
      <c r="J17" s="22">
        <v>0.26020995041398098</v>
      </c>
      <c r="K17" s="22">
        <v>0.17137587406015201</v>
      </c>
      <c r="L17" s="22">
        <v>0.20337369007723599</v>
      </c>
      <c r="M17" s="22"/>
      <c r="N17" s="22">
        <v>0.15992747044205299</v>
      </c>
      <c r="O17" s="22">
        <v>0.30060824569841599</v>
      </c>
      <c r="P17" s="22">
        <v>0.23907052831282499</v>
      </c>
      <c r="Q17" s="22">
        <v>0.160069213555456</v>
      </c>
      <c r="R17" s="22">
        <v>0.224519801079126</v>
      </c>
      <c r="S17" s="22"/>
      <c r="T17" s="22">
        <v>0.311652315421033</v>
      </c>
      <c r="U17" s="22">
        <v>0.18449348003413299</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U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93</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43" x14ac:dyDescent="0.5">
      <c r="B9" s="18" t="s">
        <v>90</v>
      </c>
      <c r="C9" s="17">
        <v>0.435803604103223</v>
      </c>
      <c r="D9" s="17">
        <v>0.49005216733672102</v>
      </c>
      <c r="E9" s="17">
        <v>0.38475146086471301</v>
      </c>
      <c r="F9" s="17"/>
      <c r="G9" s="17">
        <v>0.48168405460722402</v>
      </c>
      <c r="H9" s="17">
        <v>0.41826635861686501</v>
      </c>
      <c r="I9" s="17">
        <v>0.40995406409171198</v>
      </c>
      <c r="J9" s="17">
        <v>0.389703759284665</v>
      </c>
      <c r="K9" s="17">
        <v>0.432403985393569</v>
      </c>
      <c r="L9" s="17">
        <v>0.477498181215395</v>
      </c>
      <c r="M9" s="17"/>
      <c r="N9" s="17">
        <v>0.45321401961794999</v>
      </c>
      <c r="O9" s="17">
        <v>0.447742578940034</v>
      </c>
      <c r="P9" s="17">
        <v>0.40731063194308798</v>
      </c>
      <c r="Q9" s="17">
        <v>0.46905648207276501</v>
      </c>
      <c r="R9" s="17">
        <v>0.352831955230895</v>
      </c>
      <c r="S9" s="17"/>
      <c r="T9" s="17">
        <v>0.47392413063344702</v>
      </c>
      <c r="U9" s="17">
        <v>0.42620217472778099</v>
      </c>
    </row>
    <row r="10" spans="2:21" ht="43" x14ac:dyDescent="0.5">
      <c r="B10" s="18" t="s">
        <v>91</v>
      </c>
      <c r="C10" s="17">
        <v>0.42050274371570401</v>
      </c>
      <c r="D10" s="17">
        <v>0.389952285223235</v>
      </c>
      <c r="E10" s="17">
        <v>0.450356645376569</v>
      </c>
      <c r="F10" s="17"/>
      <c r="G10" s="17">
        <v>0.38144934369931199</v>
      </c>
      <c r="H10" s="17">
        <v>0.45665639050685702</v>
      </c>
      <c r="I10" s="17">
        <v>0.44104471735151402</v>
      </c>
      <c r="J10" s="17">
        <v>0.43144764022870802</v>
      </c>
      <c r="K10" s="17">
        <v>0.43734658708516799</v>
      </c>
      <c r="L10" s="17">
        <v>0.386736150426855</v>
      </c>
      <c r="M10" s="17"/>
      <c r="N10" s="17">
        <v>0.43592636067056301</v>
      </c>
      <c r="O10" s="17">
        <v>0.41564762869385402</v>
      </c>
      <c r="P10" s="17">
        <v>0.43199565740856199</v>
      </c>
      <c r="Q10" s="17">
        <v>0.36837067000110801</v>
      </c>
      <c r="R10" s="17">
        <v>0.48079294007575502</v>
      </c>
      <c r="S10" s="17"/>
      <c r="T10" s="17">
        <v>0.38899114913973298</v>
      </c>
      <c r="U10" s="17">
        <v>0.42843957925728199</v>
      </c>
    </row>
    <row r="11" spans="2:21" ht="43" x14ac:dyDescent="0.5">
      <c r="B11" s="18" t="s">
        <v>92</v>
      </c>
      <c r="C11" s="17">
        <v>7.6572357460853793E-2</v>
      </c>
      <c r="D11" s="17">
        <v>8.6882258931028203E-2</v>
      </c>
      <c r="E11" s="17">
        <v>6.5591846474944204E-2</v>
      </c>
      <c r="F11" s="17"/>
      <c r="G11" s="17">
        <v>0.10608190618633</v>
      </c>
      <c r="H11" s="17">
        <v>9.2299445411562306E-2</v>
      </c>
      <c r="I11" s="17">
        <v>6.1959696538225098E-2</v>
      </c>
      <c r="J11" s="17">
        <v>8.4136389885812402E-2</v>
      </c>
      <c r="K11" s="17">
        <v>7.59236457878779E-2</v>
      </c>
      <c r="L11" s="17">
        <v>6.3810551022257994E-2</v>
      </c>
      <c r="M11" s="17"/>
      <c r="N11" s="17">
        <v>4.9574167358942101E-2</v>
      </c>
      <c r="O11" s="17">
        <v>9.8630454202946194E-2</v>
      </c>
      <c r="P11" s="17">
        <v>6.3931615361184399E-2</v>
      </c>
      <c r="Q11" s="17">
        <v>8.1100943081714005E-2</v>
      </c>
      <c r="R11" s="17">
        <v>0.11703343942319799</v>
      </c>
      <c r="S11" s="17"/>
      <c r="T11" s="17">
        <v>9.6654876514576493E-2</v>
      </c>
      <c r="U11" s="17">
        <v>7.1514166876250299E-2</v>
      </c>
    </row>
    <row r="12" spans="2:21" x14ac:dyDescent="0.5">
      <c r="B12" s="18" t="s">
        <v>65</v>
      </c>
      <c r="C12" s="19">
        <v>6.7121294720219105E-2</v>
      </c>
      <c r="D12" s="19">
        <v>3.3113288509015799E-2</v>
      </c>
      <c r="E12" s="19">
        <v>9.9300047283774104E-2</v>
      </c>
      <c r="F12" s="19"/>
      <c r="G12" s="19">
        <v>3.0784695507134401E-2</v>
      </c>
      <c r="H12" s="19">
        <v>3.2777805464715697E-2</v>
      </c>
      <c r="I12" s="19">
        <v>8.7041522018548895E-2</v>
      </c>
      <c r="J12" s="19">
        <v>9.4712210600814806E-2</v>
      </c>
      <c r="K12" s="19">
        <v>5.4325781733384503E-2</v>
      </c>
      <c r="L12" s="19">
        <v>7.19551173354913E-2</v>
      </c>
      <c r="M12" s="19"/>
      <c r="N12" s="19">
        <v>6.1285452352544997E-2</v>
      </c>
      <c r="O12" s="19">
        <v>3.7979338163166197E-2</v>
      </c>
      <c r="P12" s="19">
        <v>9.6762095287166394E-2</v>
      </c>
      <c r="Q12" s="19">
        <v>8.1471904844412898E-2</v>
      </c>
      <c r="R12" s="19">
        <v>4.9341665270151602E-2</v>
      </c>
      <c r="S12" s="19"/>
      <c r="T12" s="19">
        <v>4.0429843712242799E-2</v>
      </c>
      <c r="U12" s="19">
        <v>7.3844079138686902E-2</v>
      </c>
    </row>
    <row r="13" spans="2:21" x14ac:dyDescent="0.5">
      <c r="B13" s="16"/>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102</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94</v>
      </c>
      <c r="C9" s="17">
        <v>0.96278836557813596</v>
      </c>
      <c r="D9" s="17">
        <v>0.96694170336965901</v>
      </c>
      <c r="E9" s="17">
        <v>0.95863134037946995</v>
      </c>
      <c r="F9" s="17"/>
      <c r="G9" s="17">
        <v>0.96642857265280602</v>
      </c>
      <c r="H9" s="17">
        <v>0.99200416427931803</v>
      </c>
      <c r="I9" s="17">
        <v>0.95816501946087396</v>
      </c>
      <c r="J9" s="17">
        <v>0.97510658616864099</v>
      </c>
      <c r="K9" s="17">
        <v>0.962079285865866</v>
      </c>
      <c r="L9" s="17">
        <v>0.94307232118763495</v>
      </c>
      <c r="M9" s="17"/>
      <c r="N9" s="17">
        <v>0.93460628561730097</v>
      </c>
      <c r="O9" s="17">
        <v>0.98707100047294605</v>
      </c>
      <c r="P9" s="17">
        <v>0.97811818067602996</v>
      </c>
      <c r="Q9" s="17">
        <v>0.97348986153528605</v>
      </c>
      <c r="R9" s="17">
        <v>0.93808068536177402</v>
      </c>
      <c r="S9" s="17"/>
      <c r="T9" s="17">
        <v>0.95213464666471703</v>
      </c>
      <c r="U9" s="17">
        <v>0.96547172121468205</v>
      </c>
    </row>
    <row r="10" spans="2:21" x14ac:dyDescent="0.5">
      <c r="B10" s="18" t="s">
        <v>95</v>
      </c>
      <c r="C10" s="17">
        <v>0.89654477263194399</v>
      </c>
      <c r="D10" s="17">
        <v>0.92348945727667797</v>
      </c>
      <c r="E10" s="17">
        <v>0.87065591877964099</v>
      </c>
      <c r="F10" s="17"/>
      <c r="G10" s="17">
        <v>0.84652334328019396</v>
      </c>
      <c r="H10" s="17">
        <v>0.88278232169887605</v>
      </c>
      <c r="I10" s="17">
        <v>0.848167851583424</v>
      </c>
      <c r="J10" s="17">
        <v>0.90807026183602002</v>
      </c>
      <c r="K10" s="17">
        <v>0.95396637469292</v>
      </c>
      <c r="L10" s="17">
        <v>0.89972995621906005</v>
      </c>
      <c r="M10" s="17"/>
      <c r="N10" s="17">
        <v>0.88056453853210603</v>
      </c>
      <c r="O10" s="17">
        <v>0.91466721740703705</v>
      </c>
      <c r="P10" s="17">
        <v>0.90055469647364095</v>
      </c>
      <c r="Q10" s="17">
        <v>0.87400316708436099</v>
      </c>
      <c r="R10" s="17">
        <v>0.94394780023295899</v>
      </c>
      <c r="S10" s="17"/>
      <c r="T10" s="17">
        <v>0.93816374815733705</v>
      </c>
      <c r="U10" s="17">
        <v>0.88606218777392698</v>
      </c>
    </row>
    <row r="11" spans="2:21" x14ac:dyDescent="0.5">
      <c r="B11" s="18" t="s">
        <v>96</v>
      </c>
      <c r="C11" s="17">
        <v>0.50601219440844003</v>
      </c>
      <c r="D11" s="17">
        <v>0.48318221772952202</v>
      </c>
      <c r="E11" s="17">
        <v>0.52526768085646103</v>
      </c>
      <c r="F11" s="17"/>
      <c r="G11" s="17">
        <v>0.52560362013664597</v>
      </c>
      <c r="H11" s="17">
        <v>0.53203932658863196</v>
      </c>
      <c r="I11" s="17">
        <v>0.53064386161200305</v>
      </c>
      <c r="J11" s="17">
        <v>0.58199181174550796</v>
      </c>
      <c r="K11" s="17">
        <v>0.49049621794054399</v>
      </c>
      <c r="L11" s="17">
        <v>0.43318317377339</v>
      </c>
      <c r="M11" s="17"/>
      <c r="N11" s="17">
        <v>0.49550165385301997</v>
      </c>
      <c r="O11" s="17">
        <v>0.52556583114215405</v>
      </c>
      <c r="P11" s="17">
        <v>0.47017050162433299</v>
      </c>
      <c r="Q11" s="17">
        <v>0.50145332565582901</v>
      </c>
      <c r="R11" s="17">
        <v>0.57187080521980105</v>
      </c>
      <c r="S11" s="17"/>
      <c r="T11" s="17">
        <v>0.59598646598832405</v>
      </c>
      <c r="U11" s="17">
        <v>0.48335034545689898</v>
      </c>
    </row>
    <row r="12" spans="2:21" ht="43" x14ac:dyDescent="0.5">
      <c r="B12" s="18" t="s">
        <v>97</v>
      </c>
      <c r="C12" s="17">
        <v>0.32057959732549901</v>
      </c>
      <c r="D12" s="17">
        <v>0.36251935885612702</v>
      </c>
      <c r="E12" s="17">
        <v>0.28030761285991601</v>
      </c>
      <c r="F12" s="17"/>
      <c r="G12" s="17">
        <v>0.57225512188575001</v>
      </c>
      <c r="H12" s="17">
        <v>0.56293347313789199</v>
      </c>
      <c r="I12" s="17">
        <v>0.45272123958379001</v>
      </c>
      <c r="J12" s="17">
        <v>0.37610276043457203</v>
      </c>
      <c r="K12" s="17">
        <v>0.222157448358244</v>
      </c>
      <c r="L12" s="17">
        <v>8.9308486207486201E-2</v>
      </c>
      <c r="M12" s="17"/>
      <c r="N12" s="17">
        <v>0.25903075664455699</v>
      </c>
      <c r="O12" s="17">
        <v>0.38128548540787499</v>
      </c>
      <c r="P12" s="17">
        <v>0.35168866690807998</v>
      </c>
      <c r="Q12" s="17">
        <v>0.26204551470687798</v>
      </c>
      <c r="R12" s="17">
        <v>0.43091271210250798</v>
      </c>
      <c r="S12" s="17"/>
      <c r="T12" s="17">
        <v>0.39245556148766902</v>
      </c>
      <c r="U12" s="17">
        <v>0.30247617493053902</v>
      </c>
    </row>
    <row r="13" spans="2:21" ht="28.7" x14ac:dyDescent="0.5">
      <c r="B13" s="18" t="s">
        <v>98</v>
      </c>
      <c r="C13" s="17">
        <v>0.30363550317412902</v>
      </c>
      <c r="D13" s="17">
        <v>0.322200994606547</v>
      </c>
      <c r="E13" s="17">
        <v>0.28288882030725798</v>
      </c>
      <c r="F13" s="17"/>
      <c r="G13" s="17">
        <v>0.33130168466974003</v>
      </c>
      <c r="H13" s="17">
        <v>0.45802091969695702</v>
      </c>
      <c r="I13" s="17">
        <v>0.339319306715545</v>
      </c>
      <c r="J13" s="17">
        <v>0.33265812922257298</v>
      </c>
      <c r="K13" s="17">
        <v>0.27355123997825398</v>
      </c>
      <c r="L13" s="17">
        <v>0.20572447650885101</v>
      </c>
      <c r="M13" s="17"/>
      <c r="N13" s="17">
        <v>0.310635040720533</v>
      </c>
      <c r="O13" s="17">
        <v>0.31697920353576398</v>
      </c>
      <c r="P13" s="17">
        <v>0.30064627973242303</v>
      </c>
      <c r="Q13" s="17">
        <v>0.27230425189956697</v>
      </c>
      <c r="R13" s="17">
        <v>0.33432584528687498</v>
      </c>
      <c r="S13" s="17"/>
      <c r="T13" s="17">
        <v>0.38540408330981601</v>
      </c>
      <c r="U13" s="17">
        <v>0.28304042438683602</v>
      </c>
    </row>
    <row r="14" spans="2:21" ht="28.7" x14ac:dyDescent="0.5">
      <c r="B14" s="18" t="s">
        <v>99</v>
      </c>
      <c r="C14" s="17">
        <v>0.28153073490254399</v>
      </c>
      <c r="D14" s="17">
        <v>0.30758893624128197</v>
      </c>
      <c r="E14" s="17">
        <v>0.255623902918032</v>
      </c>
      <c r="F14" s="17"/>
      <c r="G14" s="17">
        <v>0.40421017261136899</v>
      </c>
      <c r="H14" s="17">
        <v>0.42209354153929601</v>
      </c>
      <c r="I14" s="17">
        <v>0.31982169310098901</v>
      </c>
      <c r="J14" s="17">
        <v>0.27417299917416799</v>
      </c>
      <c r="K14" s="17">
        <v>0.25540537208138397</v>
      </c>
      <c r="L14" s="17">
        <v>0.182455147466139</v>
      </c>
      <c r="M14" s="17"/>
      <c r="N14" s="17">
        <v>0.265454020717725</v>
      </c>
      <c r="O14" s="17">
        <v>0.28691443077401202</v>
      </c>
      <c r="P14" s="17">
        <v>0.31731533960120001</v>
      </c>
      <c r="Q14" s="17">
        <v>0.26508654382621599</v>
      </c>
      <c r="R14" s="17">
        <v>0.28116527777303602</v>
      </c>
      <c r="S14" s="17"/>
      <c r="T14" s="17">
        <v>0.33928838302674003</v>
      </c>
      <c r="U14" s="17">
        <v>0.26698329734507897</v>
      </c>
    </row>
    <row r="15" spans="2:21" x14ac:dyDescent="0.5">
      <c r="B15" s="18" t="s">
        <v>100</v>
      </c>
      <c r="C15" s="17">
        <v>3.3913294536751099E-2</v>
      </c>
      <c r="D15" s="17">
        <v>4.3666740416500899E-2</v>
      </c>
      <c r="E15" s="17">
        <v>2.5100580947797501E-2</v>
      </c>
      <c r="F15" s="17"/>
      <c r="G15" s="17">
        <v>1.57346626171639E-2</v>
      </c>
      <c r="H15" s="17">
        <v>6.9291225866510001E-2</v>
      </c>
      <c r="I15" s="17">
        <v>5.7364326884914697E-2</v>
      </c>
      <c r="J15" s="17">
        <v>7.0515628633497404E-2</v>
      </c>
      <c r="K15" s="17">
        <v>6.6541092367924702E-3</v>
      </c>
      <c r="L15" s="17">
        <v>2.9548609578134702E-3</v>
      </c>
      <c r="M15" s="17"/>
      <c r="N15" s="17">
        <v>2.7827041677098902E-2</v>
      </c>
      <c r="O15" s="17">
        <v>5.6948638112271903E-2</v>
      </c>
      <c r="P15" s="17">
        <v>5.4249866287073699E-2</v>
      </c>
      <c r="Q15" s="17">
        <v>7.57690986938342E-3</v>
      </c>
      <c r="R15" s="17">
        <v>2.63652465947442E-2</v>
      </c>
      <c r="S15" s="17"/>
      <c r="T15" s="17">
        <v>7.6372447151374895E-2</v>
      </c>
      <c r="U15" s="17">
        <v>2.3219094002893199E-2</v>
      </c>
    </row>
    <row r="16" spans="2:21" x14ac:dyDescent="0.5">
      <c r="B16" s="18" t="s">
        <v>101</v>
      </c>
      <c r="C16" s="17">
        <v>1.44571524023178E-2</v>
      </c>
      <c r="D16" s="17">
        <v>1.5251664370415301E-2</v>
      </c>
      <c r="E16" s="17">
        <v>1.38308042818807E-2</v>
      </c>
      <c r="F16" s="17"/>
      <c r="G16" s="17">
        <v>2.6190798598023101E-2</v>
      </c>
      <c r="H16" s="17">
        <v>0</v>
      </c>
      <c r="I16" s="17">
        <v>0</v>
      </c>
      <c r="J16" s="17">
        <v>2.2949146081753899E-2</v>
      </c>
      <c r="K16" s="17">
        <v>2.6199247199594801E-2</v>
      </c>
      <c r="L16" s="17">
        <v>1.2095048787239099E-2</v>
      </c>
      <c r="M16" s="17"/>
      <c r="N16" s="17">
        <v>2.6893540626692601E-2</v>
      </c>
      <c r="O16" s="17">
        <v>1.4037957946094101E-2</v>
      </c>
      <c r="P16" s="17">
        <v>1.7633590159119701E-2</v>
      </c>
      <c r="Q16" s="17">
        <v>4.4316329175117103E-3</v>
      </c>
      <c r="R16" s="17">
        <v>0</v>
      </c>
      <c r="S16" s="17"/>
      <c r="T16" s="17">
        <v>1.6874592900834599E-2</v>
      </c>
      <c r="U16" s="17">
        <v>1.3848270880247499E-2</v>
      </c>
    </row>
    <row r="17" spans="2:21" x14ac:dyDescent="0.5">
      <c r="B17" s="18" t="s">
        <v>44</v>
      </c>
      <c r="C17" s="19">
        <v>7.8713781966165098E-4</v>
      </c>
      <c r="D17" s="19">
        <v>0</v>
      </c>
      <c r="E17" s="19">
        <v>1.5259376038441999E-3</v>
      </c>
      <c r="F17" s="19"/>
      <c r="G17" s="19">
        <v>0</v>
      </c>
      <c r="H17" s="19">
        <v>0</v>
      </c>
      <c r="I17" s="19">
        <v>0</v>
      </c>
      <c r="J17" s="19">
        <v>0</v>
      </c>
      <c r="K17" s="19">
        <v>0</v>
      </c>
      <c r="L17" s="19">
        <v>2.8308143927815999E-3</v>
      </c>
      <c r="M17" s="19"/>
      <c r="N17" s="19">
        <v>0</v>
      </c>
      <c r="O17" s="19">
        <v>0</v>
      </c>
      <c r="P17" s="19">
        <v>0</v>
      </c>
      <c r="Q17" s="19">
        <v>0</v>
      </c>
      <c r="R17" s="19">
        <v>7.2472216122235599E-3</v>
      </c>
      <c r="S17" s="19"/>
      <c r="T17" s="19">
        <v>0</v>
      </c>
      <c r="U17" s="19">
        <v>9.8539447748166803E-4</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U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106</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43" x14ac:dyDescent="0.5">
      <c r="B9" s="18" t="s">
        <v>103</v>
      </c>
      <c r="C9" s="17">
        <v>0.178205877130312</v>
      </c>
      <c r="D9" s="17">
        <v>0.24984523591837399</v>
      </c>
      <c r="E9" s="17">
        <v>0.10917625699049199</v>
      </c>
      <c r="F9" s="17"/>
      <c r="G9" s="17">
        <v>0.27042586304208999</v>
      </c>
      <c r="H9" s="17">
        <v>0.29806080849245198</v>
      </c>
      <c r="I9" s="17">
        <v>0.28156150631189197</v>
      </c>
      <c r="J9" s="17">
        <v>0.20280646528514101</v>
      </c>
      <c r="K9" s="17">
        <v>0.100097516339592</v>
      </c>
      <c r="L9" s="17">
        <v>7.3432518520985798E-2</v>
      </c>
      <c r="M9" s="17"/>
      <c r="N9" s="17">
        <v>0.12878421736718501</v>
      </c>
      <c r="O9" s="17">
        <v>0.25166460676115798</v>
      </c>
      <c r="P9" s="17">
        <v>0.17899353036555199</v>
      </c>
      <c r="Q9" s="17">
        <v>0.16878470544548599</v>
      </c>
      <c r="R9" s="17">
        <v>0.18683236398699701</v>
      </c>
      <c r="S9" s="17"/>
      <c r="T9" s="17">
        <v>0.273033808395311</v>
      </c>
      <c r="U9" s="17">
        <v>0.15432153534037399</v>
      </c>
    </row>
    <row r="10" spans="2:21" ht="43" x14ac:dyDescent="0.5">
      <c r="B10" s="18" t="s">
        <v>104</v>
      </c>
      <c r="C10" s="17">
        <v>0.52104345010942998</v>
      </c>
      <c r="D10" s="17">
        <v>0.52076959156725</v>
      </c>
      <c r="E10" s="17">
        <v>0.52129474596886305</v>
      </c>
      <c r="F10" s="17"/>
      <c r="G10" s="17">
        <v>0.472037879276404</v>
      </c>
      <c r="H10" s="17">
        <v>0.57949852478636799</v>
      </c>
      <c r="I10" s="17">
        <v>0.47074625931964398</v>
      </c>
      <c r="J10" s="17">
        <v>0.56693564626161397</v>
      </c>
      <c r="K10" s="17">
        <v>0.54298779989327906</v>
      </c>
      <c r="L10" s="17">
        <v>0.49128101438372201</v>
      </c>
      <c r="M10" s="17"/>
      <c r="N10" s="17">
        <v>0.53458105824077595</v>
      </c>
      <c r="O10" s="17">
        <v>0.50539165137840703</v>
      </c>
      <c r="P10" s="17">
        <v>0.531026785351012</v>
      </c>
      <c r="Q10" s="17">
        <v>0.49684077670605897</v>
      </c>
      <c r="R10" s="17">
        <v>0.54887411046418799</v>
      </c>
      <c r="S10" s="17"/>
      <c r="T10" s="17">
        <v>0.50905004093780404</v>
      </c>
      <c r="U10" s="17">
        <v>0.52406423396562496</v>
      </c>
    </row>
    <row r="11" spans="2:21" ht="28.7" x14ac:dyDescent="0.5">
      <c r="B11" s="18" t="s">
        <v>105</v>
      </c>
      <c r="C11" s="17">
        <v>0.28726073330532098</v>
      </c>
      <c r="D11" s="17">
        <v>0.224937147622018</v>
      </c>
      <c r="E11" s="17">
        <v>0.34751759170753099</v>
      </c>
      <c r="F11" s="17"/>
      <c r="G11" s="17">
        <v>0.226802364476068</v>
      </c>
      <c r="H11" s="17">
        <v>0.116984785580086</v>
      </c>
      <c r="I11" s="17">
        <v>0.240091482893178</v>
      </c>
      <c r="J11" s="17">
        <v>0.22164838025641001</v>
      </c>
      <c r="K11" s="17">
        <v>0.34508624521333398</v>
      </c>
      <c r="L11" s="17">
        <v>0.41577118441690702</v>
      </c>
      <c r="M11" s="17"/>
      <c r="N11" s="17">
        <v>0.32217754243962599</v>
      </c>
      <c r="O11" s="17">
        <v>0.233054282453561</v>
      </c>
      <c r="P11" s="17">
        <v>0.27638254312272698</v>
      </c>
      <c r="Q11" s="17">
        <v>0.32422273513259797</v>
      </c>
      <c r="R11" s="17">
        <v>0.23984140902491399</v>
      </c>
      <c r="S11" s="17"/>
      <c r="T11" s="17">
        <v>0.210699054362807</v>
      </c>
      <c r="U11" s="17">
        <v>0.30654434820106702</v>
      </c>
    </row>
    <row r="12" spans="2:21" x14ac:dyDescent="0.5">
      <c r="B12" s="18" t="s">
        <v>65</v>
      </c>
      <c r="C12" s="19">
        <v>1.34899394549372E-2</v>
      </c>
      <c r="D12" s="19">
        <v>4.44802489235719E-3</v>
      </c>
      <c r="E12" s="19">
        <v>2.2011405333114201E-2</v>
      </c>
      <c r="F12" s="19"/>
      <c r="G12" s="19">
        <v>3.07338932054389E-2</v>
      </c>
      <c r="H12" s="19">
        <v>5.4558811410938901E-3</v>
      </c>
      <c r="I12" s="19">
        <v>7.6007514752862099E-3</v>
      </c>
      <c r="J12" s="19">
        <v>8.6095081968358498E-3</v>
      </c>
      <c r="K12" s="19">
        <v>1.18284385537957E-2</v>
      </c>
      <c r="L12" s="19">
        <v>1.9515282678385201E-2</v>
      </c>
      <c r="M12" s="19"/>
      <c r="N12" s="19">
        <v>1.4457181952412799E-2</v>
      </c>
      <c r="O12" s="19">
        <v>9.8894594068731599E-3</v>
      </c>
      <c r="P12" s="19">
        <v>1.35971411607101E-2</v>
      </c>
      <c r="Q12" s="19">
        <v>1.01517827158569E-2</v>
      </c>
      <c r="R12" s="19">
        <v>2.4452116523901099E-2</v>
      </c>
      <c r="S12" s="19"/>
      <c r="T12" s="19">
        <v>7.2170963040781499E-3</v>
      </c>
      <c r="U12" s="19">
        <v>1.50698824929342E-2</v>
      </c>
    </row>
    <row r="13" spans="2:21" x14ac:dyDescent="0.5">
      <c r="B13" s="16"/>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U28"/>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121</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107</v>
      </c>
      <c r="C9" s="17">
        <v>0.87114291140241296</v>
      </c>
      <c r="D9" s="17">
        <v>0.86980768660319197</v>
      </c>
      <c r="E9" s="17">
        <v>0.87137714042995795</v>
      </c>
      <c r="F9" s="17"/>
      <c r="G9" s="17">
        <v>0.80970292978742198</v>
      </c>
      <c r="H9" s="17">
        <v>0.88217702278608101</v>
      </c>
      <c r="I9" s="17">
        <v>0.84442224592703696</v>
      </c>
      <c r="J9" s="17">
        <v>0.89890222125709196</v>
      </c>
      <c r="K9" s="17">
        <v>0.87215316369715701</v>
      </c>
      <c r="L9" s="17">
        <v>0.87929078728143495</v>
      </c>
      <c r="M9" s="17"/>
      <c r="N9" s="17">
        <v>0.88084832104895505</v>
      </c>
      <c r="O9" s="17">
        <v>0.88584334587954305</v>
      </c>
      <c r="P9" s="17">
        <v>0.86470872713064195</v>
      </c>
      <c r="Q9" s="17">
        <v>0.84294456735462997</v>
      </c>
      <c r="R9" s="17">
        <v>0.89235748791104796</v>
      </c>
      <c r="S9" s="17"/>
      <c r="T9" s="17">
        <v>0.86836546023614603</v>
      </c>
      <c r="U9" s="17">
        <v>0.87184246892808104</v>
      </c>
    </row>
    <row r="10" spans="2:21" x14ac:dyDescent="0.5">
      <c r="B10" s="18" t="s">
        <v>108</v>
      </c>
      <c r="C10" s="17">
        <v>0.76113091756601903</v>
      </c>
      <c r="D10" s="17">
        <v>0.73193379243299805</v>
      </c>
      <c r="E10" s="17">
        <v>0.79040748615525003</v>
      </c>
      <c r="F10" s="17"/>
      <c r="G10" s="17">
        <v>0.87449433484542505</v>
      </c>
      <c r="H10" s="17">
        <v>0.88647224804482705</v>
      </c>
      <c r="I10" s="17">
        <v>0.80563753069351396</v>
      </c>
      <c r="J10" s="17">
        <v>0.79205359711838297</v>
      </c>
      <c r="K10" s="17">
        <v>0.74676603658032203</v>
      </c>
      <c r="L10" s="17">
        <v>0.63487939340619304</v>
      </c>
      <c r="M10" s="17"/>
      <c r="N10" s="17">
        <v>0.74075873502242395</v>
      </c>
      <c r="O10" s="17">
        <v>0.78269507114301695</v>
      </c>
      <c r="P10" s="17">
        <v>0.80409820790880104</v>
      </c>
      <c r="Q10" s="17">
        <v>0.70543243059143901</v>
      </c>
      <c r="R10" s="17">
        <v>0.81249133348026903</v>
      </c>
      <c r="S10" s="17"/>
      <c r="T10" s="17">
        <v>0.77367879733879896</v>
      </c>
      <c r="U10" s="17">
        <v>0.757970479019758</v>
      </c>
    </row>
    <row r="11" spans="2:21" x14ac:dyDescent="0.5">
      <c r="B11" s="18" t="s">
        <v>109</v>
      </c>
      <c r="C11" s="17">
        <v>0.72562493282929996</v>
      </c>
      <c r="D11" s="17">
        <v>0.71676383915642095</v>
      </c>
      <c r="E11" s="17">
        <v>0.73359757926167402</v>
      </c>
      <c r="F11" s="17"/>
      <c r="G11" s="17">
        <v>0.80719550846868204</v>
      </c>
      <c r="H11" s="17">
        <v>0.77805546445877805</v>
      </c>
      <c r="I11" s="17">
        <v>0.80528238261998197</v>
      </c>
      <c r="J11" s="17">
        <v>0.75996779402523296</v>
      </c>
      <c r="K11" s="17">
        <v>0.70648892600674795</v>
      </c>
      <c r="L11" s="17">
        <v>0.62347355954744399</v>
      </c>
      <c r="M11" s="17"/>
      <c r="N11" s="17">
        <v>0.73097274087198705</v>
      </c>
      <c r="O11" s="17">
        <v>0.69416736272898405</v>
      </c>
      <c r="P11" s="17">
        <v>0.74069253227812704</v>
      </c>
      <c r="Q11" s="17">
        <v>0.71714353986226798</v>
      </c>
      <c r="R11" s="17">
        <v>0.75941442072173204</v>
      </c>
      <c r="S11" s="17"/>
      <c r="T11" s="17">
        <v>0.74224907598444301</v>
      </c>
      <c r="U11" s="17">
        <v>0.72143780450344097</v>
      </c>
    </row>
    <row r="12" spans="2:21" x14ac:dyDescent="0.5">
      <c r="B12" s="18" t="s">
        <v>110</v>
      </c>
      <c r="C12" s="17">
        <v>0.63877394172861501</v>
      </c>
      <c r="D12" s="17">
        <v>0.65755411760037497</v>
      </c>
      <c r="E12" s="17">
        <v>0.61846677084536905</v>
      </c>
      <c r="F12" s="17"/>
      <c r="G12" s="17">
        <v>0.52028842653749696</v>
      </c>
      <c r="H12" s="17">
        <v>0.65240271082733003</v>
      </c>
      <c r="I12" s="17">
        <v>0.63653491265191398</v>
      </c>
      <c r="J12" s="17">
        <v>0.64386995923561396</v>
      </c>
      <c r="K12" s="17">
        <v>0.71171675861418704</v>
      </c>
      <c r="L12" s="17">
        <v>0.61979795529330395</v>
      </c>
      <c r="M12" s="17"/>
      <c r="N12" s="17">
        <v>0.643539732878875</v>
      </c>
      <c r="O12" s="17">
        <v>0.60939690204671304</v>
      </c>
      <c r="P12" s="17">
        <v>0.65615057872084004</v>
      </c>
      <c r="Q12" s="17">
        <v>0.63003970176442403</v>
      </c>
      <c r="R12" s="17">
        <v>0.66659082244887902</v>
      </c>
      <c r="S12" s="17"/>
      <c r="T12" s="17">
        <v>0.69344924151961496</v>
      </c>
      <c r="U12" s="17">
        <v>0.62500285624509599</v>
      </c>
    </row>
    <row r="13" spans="2:21" x14ac:dyDescent="0.5">
      <c r="B13" s="18" t="s">
        <v>111</v>
      </c>
      <c r="C13" s="17">
        <v>0.63740362684755003</v>
      </c>
      <c r="D13" s="17">
        <v>0.66054705184361995</v>
      </c>
      <c r="E13" s="17">
        <v>0.61688090240416404</v>
      </c>
      <c r="F13" s="17"/>
      <c r="G13" s="17">
        <v>0.59880957859584805</v>
      </c>
      <c r="H13" s="17">
        <v>0.69947805294369003</v>
      </c>
      <c r="I13" s="17">
        <v>0.59279854673452503</v>
      </c>
      <c r="J13" s="17">
        <v>0.62336369031501704</v>
      </c>
      <c r="K13" s="17">
        <v>0.72707934368435501</v>
      </c>
      <c r="L13" s="17">
        <v>0.59810753510537096</v>
      </c>
      <c r="M13" s="17"/>
      <c r="N13" s="17">
        <v>0.64161030238641703</v>
      </c>
      <c r="O13" s="17">
        <v>0.59039829018716306</v>
      </c>
      <c r="P13" s="17">
        <v>0.669401518582463</v>
      </c>
      <c r="Q13" s="17">
        <v>0.63271117966164003</v>
      </c>
      <c r="R13" s="17">
        <v>0.66300894128298105</v>
      </c>
      <c r="S13" s="17"/>
      <c r="T13" s="17">
        <v>0.67968519634657099</v>
      </c>
      <c r="U13" s="17">
        <v>0.62675415423059</v>
      </c>
    </row>
    <row r="14" spans="2:21" x14ac:dyDescent="0.5">
      <c r="B14" s="18" t="s">
        <v>112</v>
      </c>
      <c r="C14" s="17">
        <v>0.62694530519487501</v>
      </c>
      <c r="D14" s="17">
        <v>0.56214222383656398</v>
      </c>
      <c r="E14" s="17">
        <v>0.69029609062750896</v>
      </c>
      <c r="F14" s="17"/>
      <c r="G14" s="17">
        <v>0.65132803209824797</v>
      </c>
      <c r="H14" s="17">
        <v>0.60481585879073596</v>
      </c>
      <c r="I14" s="17">
        <v>0.61267838492757698</v>
      </c>
      <c r="J14" s="17">
        <v>0.70382117959798396</v>
      </c>
      <c r="K14" s="17">
        <v>0.63276658791082896</v>
      </c>
      <c r="L14" s="17">
        <v>0.58130936254417298</v>
      </c>
      <c r="M14" s="17"/>
      <c r="N14" s="17">
        <v>0.67265157620437599</v>
      </c>
      <c r="O14" s="17">
        <v>0.56411484050088501</v>
      </c>
      <c r="P14" s="17">
        <v>0.65428805781277499</v>
      </c>
      <c r="Q14" s="17">
        <v>0.59168948661736298</v>
      </c>
      <c r="R14" s="17">
        <v>0.65188627030193602</v>
      </c>
      <c r="S14" s="17"/>
      <c r="T14" s="17">
        <v>0.62654808737586598</v>
      </c>
      <c r="U14" s="17">
        <v>0.62704535257572303</v>
      </c>
    </row>
    <row r="15" spans="2:21" x14ac:dyDescent="0.5">
      <c r="B15" s="18" t="s">
        <v>113</v>
      </c>
      <c r="C15" s="17">
        <v>0.53086657313496699</v>
      </c>
      <c r="D15" s="17">
        <v>0.58244043072771901</v>
      </c>
      <c r="E15" s="17">
        <v>0.479191670530143</v>
      </c>
      <c r="F15" s="17"/>
      <c r="G15" s="17">
        <v>0.81170838022311498</v>
      </c>
      <c r="H15" s="17">
        <v>0.76731026134065095</v>
      </c>
      <c r="I15" s="17">
        <v>0.66029266008834697</v>
      </c>
      <c r="J15" s="17">
        <v>0.57029731858380295</v>
      </c>
      <c r="K15" s="17">
        <v>0.419512750579843</v>
      </c>
      <c r="L15" s="17">
        <v>0.31412701820539202</v>
      </c>
      <c r="M15" s="17"/>
      <c r="N15" s="17">
        <v>0.52480960510785302</v>
      </c>
      <c r="O15" s="17">
        <v>0.54025192797860599</v>
      </c>
      <c r="P15" s="17">
        <v>0.60764202347785601</v>
      </c>
      <c r="Q15" s="17">
        <v>0.45482435195318699</v>
      </c>
      <c r="R15" s="17">
        <v>0.55027622285505795</v>
      </c>
      <c r="S15" s="17"/>
      <c r="T15" s="17">
        <v>0.57969104587697295</v>
      </c>
      <c r="U15" s="17">
        <v>0.51856913735705501</v>
      </c>
    </row>
    <row r="16" spans="2:21" x14ac:dyDescent="0.5">
      <c r="B16" s="18" t="s">
        <v>114</v>
      </c>
      <c r="C16" s="17">
        <v>0.46709316885444202</v>
      </c>
      <c r="D16" s="17">
        <v>0.48789772304828299</v>
      </c>
      <c r="E16" s="17">
        <v>0.44951237007822498</v>
      </c>
      <c r="F16" s="17"/>
      <c r="G16" s="17">
        <v>0.52041778336651301</v>
      </c>
      <c r="H16" s="17">
        <v>0.54346437689590898</v>
      </c>
      <c r="I16" s="17">
        <v>0.45252408474817601</v>
      </c>
      <c r="J16" s="17">
        <v>0.457683839973617</v>
      </c>
      <c r="K16" s="17">
        <v>0.43103871089925999</v>
      </c>
      <c r="L16" s="17">
        <v>0.45368712810156198</v>
      </c>
      <c r="M16" s="17"/>
      <c r="N16" s="17">
        <v>0.47895478964644</v>
      </c>
      <c r="O16" s="17">
        <v>0.47143238107805702</v>
      </c>
      <c r="P16" s="17">
        <v>0.44098858403007102</v>
      </c>
      <c r="Q16" s="17">
        <v>0.45096950926629897</v>
      </c>
      <c r="R16" s="17">
        <v>0.51184022935709494</v>
      </c>
      <c r="S16" s="17"/>
      <c r="T16" s="17">
        <v>0.53863219120248396</v>
      </c>
      <c r="U16" s="17">
        <v>0.44907461210343902</v>
      </c>
    </row>
    <row r="17" spans="2:21" x14ac:dyDescent="0.5">
      <c r="B17" s="18" t="s">
        <v>115</v>
      </c>
      <c r="C17" s="17">
        <v>0.44237462332939198</v>
      </c>
      <c r="D17" s="17">
        <v>0.453625791914535</v>
      </c>
      <c r="E17" s="17">
        <v>0.43139430517197402</v>
      </c>
      <c r="F17" s="17"/>
      <c r="G17" s="17">
        <v>0.75660605472263498</v>
      </c>
      <c r="H17" s="17">
        <v>0.74047297833185199</v>
      </c>
      <c r="I17" s="17">
        <v>0.50919144007047301</v>
      </c>
      <c r="J17" s="17">
        <v>0.44482267533394698</v>
      </c>
      <c r="K17" s="17">
        <v>0.35218463525292198</v>
      </c>
      <c r="L17" s="17">
        <v>0.23346843999403999</v>
      </c>
      <c r="M17" s="17"/>
      <c r="N17" s="17">
        <v>0.39881114379166399</v>
      </c>
      <c r="O17" s="17">
        <v>0.44885605095384701</v>
      </c>
      <c r="P17" s="17">
        <v>0.52402192565971795</v>
      </c>
      <c r="Q17" s="17">
        <v>0.38044188140436602</v>
      </c>
      <c r="R17" s="17">
        <v>0.52072384536643201</v>
      </c>
      <c r="S17" s="17"/>
      <c r="T17" s="17">
        <v>0.51437858361676603</v>
      </c>
      <c r="U17" s="17">
        <v>0.42423896250888199</v>
      </c>
    </row>
    <row r="18" spans="2:21" x14ac:dyDescent="0.5">
      <c r="B18" s="18" t="s">
        <v>116</v>
      </c>
      <c r="C18" s="17">
        <v>0.39832480286968602</v>
      </c>
      <c r="D18" s="17">
        <v>0.42277298467782198</v>
      </c>
      <c r="E18" s="17">
        <v>0.37295808396256902</v>
      </c>
      <c r="F18" s="17"/>
      <c r="G18" s="17">
        <v>0.61729364115458496</v>
      </c>
      <c r="H18" s="17">
        <v>0.61774495648114403</v>
      </c>
      <c r="I18" s="17">
        <v>0.488884396704174</v>
      </c>
      <c r="J18" s="17">
        <v>0.48198218468497001</v>
      </c>
      <c r="K18" s="17">
        <v>0.30551749379206</v>
      </c>
      <c r="L18" s="17">
        <v>0.186808066912172</v>
      </c>
      <c r="M18" s="17"/>
      <c r="N18" s="17">
        <v>0.39882170168766201</v>
      </c>
      <c r="O18" s="17">
        <v>0.40400583557407499</v>
      </c>
      <c r="P18" s="17">
        <v>0.429323378165265</v>
      </c>
      <c r="Q18" s="17">
        <v>0.354657797372882</v>
      </c>
      <c r="R18" s="17">
        <v>0.42300731850798501</v>
      </c>
      <c r="S18" s="17"/>
      <c r="T18" s="17">
        <v>0.45811735168156897</v>
      </c>
      <c r="U18" s="17">
        <v>0.38326483421631902</v>
      </c>
    </row>
    <row r="19" spans="2:21" x14ac:dyDescent="0.5">
      <c r="B19" s="18" t="s">
        <v>117</v>
      </c>
      <c r="C19" s="17">
        <v>0.31097540369051901</v>
      </c>
      <c r="D19" s="17">
        <v>0.301297499637805</v>
      </c>
      <c r="E19" s="17">
        <v>0.32043345221729502</v>
      </c>
      <c r="F19" s="17"/>
      <c r="G19" s="17">
        <v>0.37236730351379099</v>
      </c>
      <c r="H19" s="17">
        <v>0.34577638281703299</v>
      </c>
      <c r="I19" s="17">
        <v>0.347509160158053</v>
      </c>
      <c r="J19" s="17">
        <v>0.35166562368223397</v>
      </c>
      <c r="K19" s="17">
        <v>0.31603076907093303</v>
      </c>
      <c r="L19" s="17">
        <v>0.226453048967212</v>
      </c>
      <c r="M19" s="17"/>
      <c r="N19" s="17">
        <v>0.29819120971987501</v>
      </c>
      <c r="O19" s="17">
        <v>0.294766288838474</v>
      </c>
      <c r="P19" s="17">
        <v>0.39111946690001798</v>
      </c>
      <c r="Q19" s="17">
        <v>0.27537138475992101</v>
      </c>
      <c r="R19" s="17">
        <v>0.30100326864496901</v>
      </c>
      <c r="S19" s="17"/>
      <c r="T19" s="17">
        <v>0.36320783297458098</v>
      </c>
      <c r="U19" s="17">
        <v>0.29781960479353498</v>
      </c>
    </row>
    <row r="20" spans="2:21" x14ac:dyDescent="0.5">
      <c r="B20" s="18" t="s">
        <v>118</v>
      </c>
      <c r="C20" s="17">
        <v>0.28613307415081302</v>
      </c>
      <c r="D20" s="17">
        <v>0.33034190400221503</v>
      </c>
      <c r="E20" s="17">
        <v>0.24512665947332599</v>
      </c>
      <c r="F20" s="17"/>
      <c r="G20" s="17">
        <v>0.32754523834791499</v>
      </c>
      <c r="H20" s="17">
        <v>0.41392752451953901</v>
      </c>
      <c r="I20" s="17">
        <v>0.309623899578718</v>
      </c>
      <c r="J20" s="17">
        <v>0.30359643630319599</v>
      </c>
      <c r="K20" s="17">
        <v>0.242729348173367</v>
      </c>
      <c r="L20" s="17">
        <v>0.21892412439658801</v>
      </c>
      <c r="M20" s="17"/>
      <c r="N20" s="17">
        <v>0.289747554076766</v>
      </c>
      <c r="O20" s="17">
        <v>0.28324044981831897</v>
      </c>
      <c r="P20" s="17">
        <v>0.28153212685391998</v>
      </c>
      <c r="Q20" s="17">
        <v>0.245755220469144</v>
      </c>
      <c r="R20" s="17">
        <v>0.37644942627660199</v>
      </c>
      <c r="S20" s="17"/>
      <c r="T20" s="17">
        <v>0.419979892562239</v>
      </c>
      <c r="U20" s="17">
        <v>0.25242103260579102</v>
      </c>
    </row>
    <row r="21" spans="2:21" ht="28.7" x14ac:dyDescent="0.5">
      <c r="B21" s="18" t="s">
        <v>119</v>
      </c>
      <c r="C21" s="17">
        <v>7.4630733637694305E-2</v>
      </c>
      <c r="D21" s="17">
        <v>0.12669931713274099</v>
      </c>
      <c r="E21" s="17">
        <v>2.6751335886611501E-2</v>
      </c>
      <c r="F21" s="17"/>
      <c r="G21" s="17">
        <v>0.20132094754499499</v>
      </c>
      <c r="H21" s="17">
        <v>0.11723176673804001</v>
      </c>
      <c r="I21" s="17">
        <v>8.3075333514924396E-2</v>
      </c>
      <c r="J21" s="17">
        <v>0.105663521543173</v>
      </c>
      <c r="K21" s="17">
        <v>4.03886363463156E-2</v>
      </c>
      <c r="L21" s="17">
        <v>1.35365004082419E-2</v>
      </c>
      <c r="M21" s="17"/>
      <c r="N21" s="17">
        <v>7.6792000658293294E-2</v>
      </c>
      <c r="O21" s="17">
        <v>0.102437955291136</v>
      </c>
      <c r="P21" s="17">
        <v>6.4951763251695604E-2</v>
      </c>
      <c r="Q21" s="17">
        <v>4.4314121036145203E-2</v>
      </c>
      <c r="R21" s="17">
        <v>0.101341998003531</v>
      </c>
      <c r="S21" s="17"/>
      <c r="T21" s="17">
        <v>9.5151445938121304E-2</v>
      </c>
      <c r="U21" s="17">
        <v>6.9462175177985794E-2</v>
      </c>
    </row>
    <row r="22" spans="2:21" ht="28.7" x14ac:dyDescent="0.5">
      <c r="B22" s="18" t="s">
        <v>120</v>
      </c>
      <c r="C22" s="17">
        <v>4.9706186320270802E-2</v>
      </c>
      <c r="D22" s="17">
        <v>6.4527577626975099E-2</v>
      </c>
      <c r="E22" s="17">
        <v>3.63000244985454E-2</v>
      </c>
      <c r="F22" s="17"/>
      <c r="G22" s="17">
        <v>7.9242924765924594E-2</v>
      </c>
      <c r="H22" s="17">
        <v>0.110531780550038</v>
      </c>
      <c r="I22" s="17">
        <v>4.42832279135177E-2</v>
      </c>
      <c r="J22" s="17">
        <v>6.6660010607884498E-2</v>
      </c>
      <c r="K22" s="17">
        <v>3.0589193815523202E-2</v>
      </c>
      <c r="L22" s="17">
        <v>1.6867738078656401E-2</v>
      </c>
      <c r="M22" s="17"/>
      <c r="N22" s="17">
        <v>5.0308571938483801E-2</v>
      </c>
      <c r="O22" s="17">
        <v>7.4704413768848302E-2</v>
      </c>
      <c r="P22" s="17">
        <v>4.7026562523615797E-2</v>
      </c>
      <c r="Q22" s="17">
        <v>3.8253412794037302E-2</v>
      </c>
      <c r="R22" s="17">
        <v>3.25277598234174E-2</v>
      </c>
      <c r="S22" s="17"/>
      <c r="T22" s="17">
        <v>0.10238956099199201</v>
      </c>
      <c r="U22" s="17">
        <v>3.64368076623061E-2</v>
      </c>
    </row>
    <row r="23" spans="2:21" x14ac:dyDescent="0.5">
      <c r="B23" s="18" t="s">
        <v>44</v>
      </c>
      <c r="C23" s="19">
        <v>8.2983742107433194E-3</v>
      </c>
      <c r="D23" s="19">
        <v>1.1299226340033599E-2</v>
      </c>
      <c r="E23" s="19">
        <v>5.5702417403386498E-3</v>
      </c>
      <c r="F23" s="19"/>
      <c r="G23" s="19">
        <v>0</v>
      </c>
      <c r="H23" s="19">
        <v>0</v>
      </c>
      <c r="I23" s="19">
        <v>9.4455283912426198E-3</v>
      </c>
      <c r="J23" s="19">
        <v>0</v>
      </c>
      <c r="K23" s="19">
        <v>1.35780663960404E-2</v>
      </c>
      <c r="L23" s="19">
        <v>1.62288296642592E-2</v>
      </c>
      <c r="M23" s="19"/>
      <c r="N23" s="19">
        <v>0</v>
      </c>
      <c r="O23" s="19">
        <v>1.4708410107125799E-2</v>
      </c>
      <c r="P23" s="19">
        <v>1.36938583761797E-2</v>
      </c>
      <c r="Q23" s="19">
        <v>4.9674276951553404E-3</v>
      </c>
      <c r="R23" s="19">
        <v>1.4494443224447101E-2</v>
      </c>
      <c r="S23" s="19"/>
      <c r="T23" s="19">
        <v>3.5463608975158699E-3</v>
      </c>
      <c r="U23" s="19">
        <v>9.4952653444988697E-3</v>
      </c>
    </row>
    <row r="24" spans="2:21" x14ac:dyDescent="0.5">
      <c r="B24" s="16"/>
    </row>
    <row r="25" spans="2:21" x14ac:dyDescent="0.5">
      <c r="B25" t="s">
        <v>47</v>
      </c>
    </row>
    <row r="26" spans="2:21" x14ac:dyDescent="0.5">
      <c r="B26" t="s">
        <v>48</v>
      </c>
    </row>
    <row r="28" spans="2:21" x14ac:dyDescent="0.5">
      <c r="B28"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F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6" width="20.703125" customWidth="1"/>
  </cols>
  <sheetData>
    <row r="2" spans="2:6" ht="40" customHeight="1" x14ac:dyDescent="0.5">
      <c r="D2" s="30" t="s">
        <v>132</v>
      </c>
      <c r="E2" s="26"/>
      <c r="F2" s="26"/>
    </row>
    <row r="6" spans="2:6" ht="50" customHeight="1" x14ac:dyDescent="0.5">
      <c r="B6" s="20" t="s">
        <v>15</v>
      </c>
      <c r="C6" s="20" t="s">
        <v>122</v>
      </c>
      <c r="D6" s="20" t="s">
        <v>123</v>
      </c>
      <c r="E6" s="20" t="s">
        <v>124</v>
      </c>
    </row>
    <row r="7" spans="2:6" x14ac:dyDescent="0.5">
      <c r="B7" s="18" t="s">
        <v>125</v>
      </c>
      <c r="C7" s="17">
        <v>0.20918852449417499</v>
      </c>
      <c r="D7" s="17">
        <v>0.19209848452493999</v>
      </c>
      <c r="E7" s="17">
        <v>6.6065980707109007E-2</v>
      </c>
    </row>
    <row r="8" spans="2:6" x14ac:dyDescent="0.5">
      <c r="B8" s="18" t="s">
        <v>126</v>
      </c>
      <c r="C8" s="17">
        <v>0.49880861283108802</v>
      </c>
      <c r="D8" s="17">
        <v>0.51224050355262396</v>
      </c>
      <c r="E8" s="17">
        <v>0.45070309211586801</v>
      </c>
    </row>
    <row r="9" spans="2:6" ht="28.7" x14ac:dyDescent="0.5">
      <c r="B9" s="18" t="s">
        <v>127</v>
      </c>
      <c r="C9" s="17">
        <v>0.180435383069075</v>
      </c>
      <c r="D9" s="17">
        <v>0.14990442385463601</v>
      </c>
      <c r="E9" s="17">
        <v>0.28050720889067898</v>
      </c>
    </row>
    <row r="10" spans="2:6" x14ac:dyDescent="0.5">
      <c r="B10" s="18" t="s">
        <v>128</v>
      </c>
      <c r="C10" s="17">
        <v>7.4163996526962206E-2</v>
      </c>
      <c r="D10" s="17">
        <v>0.108701059243825</v>
      </c>
      <c r="E10" s="17">
        <v>0.11369180516319501</v>
      </c>
    </row>
    <row r="11" spans="2:6" x14ac:dyDescent="0.5">
      <c r="B11" s="18" t="s">
        <v>129</v>
      </c>
      <c r="C11" s="17">
        <v>1.8831874214301599E-2</v>
      </c>
      <c r="D11" s="17">
        <v>2.9452786480746E-2</v>
      </c>
      <c r="E11" s="17">
        <v>3.2800183922537501E-2</v>
      </c>
    </row>
    <row r="12" spans="2:6" x14ac:dyDescent="0.5">
      <c r="B12" s="18" t="s">
        <v>65</v>
      </c>
      <c r="C12" s="17">
        <v>1.8571608864398299E-2</v>
      </c>
      <c r="D12" s="17">
        <v>7.6027423432296001E-3</v>
      </c>
      <c r="E12" s="17">
        <v>5.6231729200611397E-2</v>
      </c>
    </row>
    <row r="13" spans="2:6" x14ac:dyDescent="0.5">
      <c r="B13" s="23" t="s">
        <v>130</v>
      </c>
      <c r="C13" s="21">
        <v>0.70799713732526304</v>
      </c>
      <c r="D13" s="21">
        <v>0.70433898807756401</v>
      </c>
      <c r="E13" s="21">
        <v>0.51676907282297702</v>
      </c>
    </row>
    <row r="14" spans="2:6" x14ac:dyDescent="0.5">
      <c r="B14" s="23" t="s">
        <v>131</v>
      </c>
      <c r="C14" s="21">
        <v>9.2995870741263795E-2</v>
      </c>
      <c r="D14" s="21">
        <v>0.13815384572457101</v>
      </c>
      <c r="E14" s="21">
        <v>0.14649198908573199</v>
      </c>
    </row>
    <row r="15" spans="2:6" x14ac:dyDescent="0.5">
      <c r="B15" s="23" t="s">
        <v>88</v>
      </c>
      <c r="C15" s="22">
        <v>0.61500126658399901</v>
      </c>
      <c r="D15" s="22">
        <v>0.566185142352993</v>
      </c>
      <c r="E15" s="22">
        <v>0.37027708373724499</v>
      </c>
    </row>
    <row r="16" spans="2:6" x14ac:dyDescent="0.5">
      <c r="B16" s="16"/>
      <c r="C16" s="16"/>
      <c r="D16" s="16"/>
      <c r="E16" s="16"/>
    </row>
    <row r="17" spans="2:2" x14ac:dyDescent="0.5">
      <c r="B17" t="s">
        <v>47</v>
      </c>
    </row>
    <row r="18" spans="2:2" x14ac:dyDescent="0.5">
      <c r="B18" t="s">
        <v>48</v>
      </c>
    </row>
    <row r="22" spans="2:2" x14ac:dyDescent="0.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133</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125</v>
      </c>
      <c r="C9" s="17">
        <v>0.19209848452493999</v>
      </c>
      <c r="D9" s="17">
        <v>0.17289027859911299</v>
      </c>
      <c r="E9" s="17">
        <v>0.20762398496759299</v>
      </c>
      <c r="F9" s="17"/>
      <c r="G9" s="17">
        <v>0.18483515947697399</v>
      </c>
      <c r="H9" s="17">
        <v>0.20481306316650399</v>
      </c>
      <c r="I9" s="17">
        <v>0.24564658478770299</v>
      </c>
      <c r="J9" s="17">
        <v>0.211297468972893</v>
      </c>
      <c r="K9" s="17">
        <v>0.15741623408855401</v>
      </c>
      <c r="L9" s="17">
        <v>0.16843854143429601</v>
      </c>
      <c r="M9" s="17"/>
      <c r="N9" s="17">
        <v>0.193407270338464</v>
      </c>
      <c r="O9" s="17">
        <v>0.20262212906844701</v>
      </c>
      <c r="P9" s="17">
        <v>0.136947121118388</v>
      </c>
      <c r="Q9" s="17">
        <v>0.202257657661607</v>
      </c>
      <c r="R9" s="17">
        <v>0.24899294406838399</v>
      </c>
      <c r="S9" s="17"/>
      <c r="T9" s="17">
        <v>0.202146003223797</v>
      </c>
      <c r="U9" s="17">
        <v>0.189567812732958</v>
      </c>
    </row>
    <row r="10" spans="2:21" x14ac:dyDescent="0.5">
      <c r="B10" s="18" t="s">
        <v>126</v>
      </c>
      <c r="C10" s="17">
        <v>0.51224050355262396</v>
      </c>
      <c r="D10" s="17">
        <v>0.52590147491412897</v>
      </c>
      <c r="E10" s="17">
        <v>0.501662051931419</v>
      </c>
      <c r="F10" s="17"/>
      <c r="G10" s="17">
        <v>0.52693753906076701</v>
      </c>
      <c r="H10" s="17">
        <v>0.541919739359222</v>
      </c>
      <c r="I10" s="17">
        <v>0.44369646033494597</v>
      </c>
      <c r="J10" s="17">
        <v>0.48400978898325803</v>
      </c>
      <c r="K10" s="17">
        <v>0.51604588383926797</v>
      </c>
      <c r="L10" s="17">
        <v>0.54819725594219304</v>
      </c>
      <c r="M10" s="17"/>
      <c r="N10" s="17">
        <v>0.49593062129954602</v>
      </c>
      <c r="O10" s="17">
        <v>0.56003332490194302</v>
      </c>
      <c r="P10" s="17">
        <v>0.52134171827282505</v>
      </c>
      <c r="Q10" s="17">
        <v>0.49856119105857799</v>
      </c>
      <c r="R10" s="17">
        <v>0.47911450362173302</v>
      </c>
      <c r="S10" s="17"/>
      <c r="T10" s="17">
        <v>0.55556632883037604</v>
      </c>
      <c r="U10" s="17">
        <v>0.50132801389413795</v>
      </c>
    </row>
    <row r="11" spans="2:21" ht="28.7" x14ac:dyDescent="0.5">
      <c r="B11" s="18" t="s">
        <v>127</v>
      </c>
      <c r="C11" s="17">
        <v>0.14990442385463601</v>
      </c>
      <c r="D11" s="17">
        <v>0.144981421125743</v>
      </c>
      <c r="E11" s="17">
        <v>0.15356186754027101</v>
      </c>
      <c r="F11" s="17"/>
      <c r="G11" s="17">
        <v>0.14910250616819501</v>
      </c>
      <c r="H11" s="17">
        <v>0.148122566914306</v>
      </c>
      <c r="I11" s="17">
        <v>0.18454955350536401</v>
      </c>
      <c r="J11" s="17">
        <v>0.120135514951086</v>
      </c>
      <c r="K11" s="17">
        <v>0.18823062866104501</v>
      </c>
      <c r="L11" s="17">
        <v>0.12850109697669801</v>
      </c>
      <c r="M11" s="17"/>
      <c r="N11" s="17">
        <v>0.130717101667121</v>
      </c>
      <c r="O11" s="17">
        <v>0.129016236658514</v>
      </c>
      <c r="P11" s="17">
        <v>0.19874567759053299</v>
      </c>
      <c r="Q11" s="17">
        <v>0.14533422915834199</v>
      </c>
      <c r="R11" s="17">
        <v>0.15537697320487201</v>
      </c>
      <c r="S11" s="17"/>
      <c r="T11" s="17">
        <v>0.11671783155547499</v>
      </c>
      <c r="U11" s="17">
        <v>0.15826314161577101</v>
      </c>
    </row>
    <row r="12" spans="2:21" x14ac:dyDescent="0.5">
      <c r="B12" s="18" t="s">
        <v>128</v>
      </c>
      <c r="C12" s="17">
        <v>0.108701059243825</v>
      </c>
      <c r="D12" s="17">
        <v>0.11106909059999701</v>
      </c>
      <c r="E12" s="17">
        <v>0.10734777298648</v>
      </c>
      <c r="F12" s="17"/>
      <c r="G12" s="17">
        <v>8.5250943279067598E-2</v>
      </c>
      <c r="H12" s="17">
        <v>7.9757958502485904E-2</v>
      </c>
      <c r="I12" s="17">
        <v>9.8021866328838095E-2</v>
      </c>
      <c r="J12" s="17">
        <v>0.13585577186666301</v>
      </c>
      <c r="K12" s="17">
        <v>9.5802177931093205E-2</v>
      </c>
      <c r="L12" s="17">
        <v>0.124086699552499</v>
      </c>
      <c r="M12" s="17"/>
      <c r="N12" s="17">
        <v>0.132814418690654</v>
      </c>
      <c r="O12" s="17">
        <v>7.9957590782872304E-2</v>
      </c>
      <c r="P12" s="17">
        <v>9.9200767211189603E-2</v>
      </c>
      <c r="Q12" s="17">
        <v>0.124427768213766</v>
      </c>
      <c r="R12" s="17">
        <v>8.4763709138895693E-2</v>
      </c>
      <c r="S12" s="17"/>
      <c r="T12" s="17">
        <v>0.103147890539248</v>
      </c>
      <c r="U12" s="17">
        <v>0.110099737645725</v>
      </c>
    </row>
    <row r="13" spans="2:21" x14ac:dyDescent="0.5">
      <c r="B13" s="18" t="s">
        <v>129</v>
      </c>
      <c r="C13" s="17">
        <v>2.9452786480746E-2</v>
      </c>
      <c r="D13" s="17">
        <v>4.20367877674971E-2</v>
      </c>
      <c r="E13" s="17">
        <v>1.79705840939243E-2</v>
      </c>
      <c r="F13" s="17"/>
      <c r="G13" s="17">
        <v>5.3873852014996303E-2</v>
      </c>
      <c r="H13" s="17">
        <v>2.53866720574819E-2</v>
      </c>
      <c r="I13" s="17">
        <v>2.0222139890061899E-2</v>
      </c>
      <c r="J13" s="17">
        <v>3.5702972101464302E-2</v>
      </c>
      <c r="K13" s="17">
        <v>3.5071379784374301E-2</v>
      </c>
      <c r="L13" s="17">
        <v>2.1191639614005602E-2</v>
      </c>
      <c r="M13" s="17"/>
      <c r="N13" s="17">
        <v>3.6511624591753999E-2</v>
      </c>
      <c r="O13" s="17">
        <v>2.3427194144482098E-2</v>
      </c>
      <c r="P13" s="17">
        <v>3.1265880558047097E-2</v>
      </c>
      <c r="Q13" s="17">
        <v>2.3699004109361901E-2</v>
      </c>
      <c r="R13" s="17">
        <v>3.17518699661158E-2</v>
      </c>
      <c r="S13" s="17"/>
      <c r="T13" s="17">
        <v>2.2421945851104502E-2</v>
      </c>
      <c r="U13" s="17">
        <v>3.1223646589458701E-2</v>
      </c>
    </row>
    <row r="14" spans="2:21" x14ac:dyDescent="0.5">
      <c r="B14" s="18" t="s">
        <v>65</v>
      </c>
      <c r="C14" s="17">
        <v>7.6027423432296001E-3</v>
      </c>
      <c r="D14" s="17">
        <v>3.1209469935216802E-3</v>
      </c>
      <c r="E14" s="17">
        <v>1.1833738480312699E-2</v>
      </c>
      <c r="F14" s="17"/>
      <c r="G14" s="17">
        <v>0</v>
      </c>
      <c r="H14" s="17">
        <v>0</v>
      </c>
      <c r="I14" s="17">
        <v>7.8633951530865092E-3</v>
      </c>
      <c r="J14" s="17">
        <v>1.2998483124636201E-2</v>
      </c>
      <c r="K14" s="17">
        <v>7.4336956956650903E-3</v>
      </c>
      <c r="L14" s="17">
        <v>9.5847664803077604E-3</v>
      </c>
      <c r="M14" s="17"/>
      <c r="N14" s="17">
        <v>1.06189634124613E-2</v>
      </c>
      <c r="O14" s="17">
        <v>4.9435244437412602E-3</v>
      </c>
      <c r="P14" s="17">
        <v>1.2498835249017E-2</v>
      </c>
      <c r="Q14" s="17">
        <v>5.7201497983451902E-3</v>
      </c>
      <c r="R14" s="17">
        <v>0</v>
      </c>
      <c r="S14" s="17"/>
      <c r="T14" s="17">
        <v>0</v>
      </c>
      <c r="U14" s="17">
        <v>9.5176475219482803E-3</v>
      </c>
    </row>
    <row r="15" spans="2:21" x14ac:dyDescent="0.5">
      <c r="B15" s="18" t="s">
        <v>130</v>
      </c>
      <c r="C15" s="21">
        <v>0.70433898807756401</v>
      </c>
      <c r="D15" s="21">
        <v>0.69879175351324196</v>
      </c>
      <c r="E15" s="21">
        <v>0.70928603689901204</v>
      </c>
      <c r="F15" s="21"/>
      <c r="G15" s="21">
        <v>0.71177269853774106</v>
      </c>
      <c r="H15" s="21">
        <v>0.74673280252572605</v>
      </c>
      <c r="I15" s="21">
        <v>0.68934304512264899</v>
      </c>
      <c r="J15" s="21">
        <v>0.69530725795615</v>
      </c>
      <c r="K15" s="21">
        <v>0.67346211792782196</v>
      </c>
      <c r="L15" s="21">
        <v>0.71663579737648897</v>
      </c>
      <c r="M15" s="21"/>
      <c r="N15" s="21">
        <v>0.68933789163800896</v>
      </c>
      <c r="O15" s="21">
        <v>0.76265545397039003</v>
      </c>
      <c r="P15" s="21">
        <v>0.65828883939121297</v>
      </c>
      <c r="Q15" s="21">
        <v>0.70081884872018396</v>
      </c>
      <c r="R15" s="21">
        <v>0.72810744769011704</v>
      </c>
      <c r="S15" s="21"/>
      <c r="T15" s="21">
        <v>0.75771233205417299</v>
      </c>
      <c r="U15" s="21">
        <v>0.69089582662709603</v>
      </c>
    </row>
    <row r="16" spans="2:21" x14ac:dyDescent="0.5">
      <c r="B16" s="18" t="s">
        <v>131</v>
      </c>
      <c r="C16" s="21">
        <v>0.13815384572457101</v>
      </c>
      <c r="D16" s="21">
        <v>0.15310587836749401</v>
      </c>
      <c r="E16" s="21">
        <v>0.12531835708040401</v>
      </c>
      <c r="F16" s="21"/>
      <c r="G16" s="21">
        <v>0.13912479529406399</v>
      </c>
      <c r="H16" s="21">
        <v>0.10514463055996801</v>
      </c>
      <c r="I16" s="21">
        <v>0.11824400621889999</v>
      </c>
      <c r="J16" s="21">
        <v>0.17155874396812701</v>
      </c>
      <c r="K16" s="21">
        <v>0.13087355771546799</v>
      </c>
      <c r="L16" s="21">
        <v>0.14527833916650501</v>
      </c>
      <c r="M16" s="21"/>
      <c r="N16" s="21">
        <v>0.169326043282408</v>
      </c>
      <c r="O16" s="21">
        <v>0.10338478492735401</v>
      </c>
      <c r="P16" s="21">
        <v>0.130466647769237</v>
      </c>
      <c r="Q16" s="21">
        <v>0.14812677232312799</v>
      </c>
      <c r="R16" s="21">
        <v>0.11651557910501199</v>
      </c>
      <c r="S16" s="21"/>
      <c r="T16" s="21">
        <v>0.12556983639035299</v>
      </c>
      <c r="U16" s="21">
        <v>0.14132338423518401</v>
      </c>
    </row>
    <row r="17" spans="2:21" x14ac:dyDescent="0.5">
      <c r="B17" s="18" t="s">
        <v>88</v>
      </c>
      <c r="C17" s="22">
        <v>0.566185142352993</v>
      </c>
      <c r="D17" s="22">
        <v>0.54568587514574796</v>
      </c>
      <c r="E17" s="22">
        <v>0.58396767981860798</v>
      </c>
      <c r="F17" s="22"/>
      <c r="G17" s="22">
        <v>0.57264790324367698</v>
      </c>
      <c r="H17" s="22">
        <v>0.64158817196575901</v>
      </c>
      <c r="I17" s="22">
        <v>0.57109903890374902</v>
      </c>
      <c r="J17" s="22">
        <v>0.52374851398802302</v>
      </c>
      <c r="K17" s="22">
        <v>0.54258856021235402</v>
      </c>
      <c r="L17" s="22">
        <v>0.57135745820998396</v>
      </c>
      <c r="M17" s="22"/>
      <c r="N17" s="22">
        <v>0.52001184835560099</v>
      </c>
      <c r="O17" s="22">
        <v>0.659270669043036</v>
      </c>
      <c r="P17" s="22">
        <v>0.52782219162197597</v>
      </c>
      <c r="Q17" s="22">
        <v>0.55269207639705598</v>
      </c>
      <c r="R17" s="22">
        <v>0.61159186858510495</v>
      </c>
      <c r="S17" s="22"/>
      <c r="T17" s="22">
        <v>0.63214249566381997</v>
      </c>
      <c r="U17" s="22">
        <v>0.54957244239191205</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134</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125</v>
      </c>
      <c r="C9" s="17">
        <v>6.6065980707109007E-2</v>
      </c>
      <c r="D9" s="17">
        <v>6.2052009912647699E-2</v>
      </c>
      <c r="E9" s="17">
        <v>7.0319127770932494E-2</v>
      </c>
      <c r="F9" s="17"/>
      <c r="G9" s="17">
        <v>5.5045844783812102E-2</v>
      </c>
      <c r="H9" s="17">
        <v>7.5103334343133696E-2</v>
      </c>
      <c r="I9" s="17">
        <v>0.10957356704311599</v>
      </c>
      <c r="J9" s="17">
        <v>8.6664086581383998E-2</v>
      </c>
      <c r="K9" s="17">
        <v>5.9325971355946902E-2</v>
      </c>
      <c r="L9" s="17">
        <v>3.2070055429767402E-2</v>
      </c>
      <c r="M9" s="17"/>
      <c r="N9" s="17">
        <v>4.6144468359530497E-2</v>
      </c>
      <c r="O9" s="17">
        <v>9.8239180088078207E-2</v>
      </c>
      <c r="P9" s="17">
        <v>5.5823249815583301E-2</v>
      </c>
      <c r="Q9" s="17">
        <v>6.44089002605783E-2</v>
      </c>
      <c r="R9" s="17">
        <v>7.9658581235155498E-2</v>
      </c>
      <c r="S9" s="17"/>
      <c r="T9" s="17">
        <v>5.8501432425902201E-2</v>
      </c>
      <c r="U9" s="17">
        <v>6.7971265935043795E-2</v>
      </c>
    </row>
    <row r="10" spans="2:21" x14ac:dyDescent="0.5">
      <c r="B10" s="18" t="s">
        <v>126</v>
      </c>
      <c r="C10" s="17">
        <v>0.45070309211586801</v>
      </c>
      <c r="D10" s="17">
        <v>0.44008981382164702</v>
      </c>
      <c r="E10" s="17">
        <v>0.45815482697529802</v>
      </c>
      <c r="F10" s="17"/>
      <c r="G10" s="17">
        <v>0.48252692109677098</v>
      </c>
      <c r="H10" s="17">
        <v>0.49207622106073201</v>
      </c>
      <c r="I10" s="17">
        <v>0.42174190672869499</v>
      </c>
      <c r="J10" s="17">
        <v>0.46341424290767802</v>
      </c>
      <c r="K10" s="17">
        <v>0.428946129641535</v>
      </c>
      <c r="L10" s="17">
        <v>0.44316715551521302</v>
      </c>
      <c r="M10" s="17"/>
      <c r="N10" s="17">
        <v>0.44992908030038198</v>
      </c>
      <c r="O10" s="17">
        <v>0.41597185327414998</v>
      </c>
      <c r="P10" s="17">
        <v>0.42834585094662703</v>
      </c>
      <c r="Q10" s="17">
        <v>0.45595167446458801</v>
      </c>
      <c r="R10" s="17">
        <v>0.54458974157153595</v>
      </c>
      <c r="S10" s="17"/>
      <c r="T10" s="17">
        <v>0.47509794691318902</v>
      </c>
      <c r="U10" s="17">
        <v>0.44455875212951002</v>
      </c>
    </row>
    <row r="11" spans="2:21" ht="28.7" x14ac:dyDescent="0.5">
      <c r="B11" s="18" t="s">
        <v>127</v>
      </c>
      <c r="C11" s="17">
        <v>0.28050720889067898</v>
      </c>
      <c r="D11" s="17">
        <v>0.29378954644633398</v>
      </c>
      <c r="E11" s="17">
        <v>0.27033999393721297</v>
      </c>
      <c r="F11" s="17"/>
      <c r="G11" s="17">
        <v>0.29619710629963297</v>
      </c>
      <c r="H11" s="17">
        <v>0.291363870833932</v>
      </c>
      <c r="I11" s="17">
        <v>0.24683278750929799</v>
      </c>
      <c r="J11" s="17">
        <v>0.26826775166034</v>
      </c>
      <c r="K11" s="17">
        <v>0.32853060856635202</v>
      </c>
      <c r="L11" s="17">
        <v>0.267212656581022</v>
      </c>
      <c r="M11" s="17"/>
      <c r="N11" s="17">
        <v>0.31050178147707902</v>
      </c>
      <c r="O11" s="17">
        <v>0.30209253332603703</v>
      </c>
      <c r="P11" s="17">
        <v>0.29103821191999402</v>
      </c>
      <c r="Q11" s="17">
        <v>0.24765415739528401</v>
      </c>
      <c r="R11" s="17">
        <v>0.218242515585585</v>
      </c>
      <c r="S11" s="17"/>
      <c r="T11" s="17">
        <v>0.249063760950226</v>
      </c>
      <c r="U11" s="17">
        <v>0.28842688031707803</v>
      </c>
    </row>
    <row r="12" spans="2:21" x14ac:dyDescent="0.5">
      <c r="B12" s="18" t="s">
        <v>128</v>
      </c>
      <c r="C12" s="17">
        <v>0.11369180516319501</v>
      </c>
      <c r="D12" s="17">
        <v>0.115437904729099</v>
      </c>
      <c r="E12" s="17">
        <v>0.112956452131938</v>
      </c>
      <c r="F12" s="17"/>
      <c r="G12" s="17">
        <v>9.4075300915320098E-2</v>
      </c>
      <c r="H12" s="17">
        <v>9.6941513291938494E-2</v>
      </c>
      <c r="I12" s="17">
        <v>0.14617859339422501</v>
      </c>
      <c r="J12" s="17">
        <v>0.102706971558006</v>
      </c>
      <c r="K12" s="17">
        <v>0.112947515332911</v>
      </c>
      <c r="L12" s="17">
        <v>0.11755935604482801</v>
      </c>
      <c r="M12" s="17"/>
      <c r="N12" s="17">
        <v>0.100229264527</v>
      </c>
      <c r="O12" s="17">
        <v>0.10785454047101301</v>
      </c>
      <c r="P12" s="17">
        <v>0.130717813332694</v>
      </c>
      <c r="Q12" s="17">
        <v>0.13088493785111899</v>
      </c>
      <c r="R12" s="17">
        <v>8.9869239791573199E-2</v>
      </c>
      <c r="S12" s="17"/>
      <c r="T12" s="17">
        <v>0.13712643096119501</v>
      </c>
      <c r="U12" s="17">
        <v>0.107789318366193</v>
      </c>
    </row>
    <row r="13" spans="2:21" x14ac:dyDescent="0.5">
      <c r="B13" s="18" t="s">
        <v>129</v>
      </c>
      <c r="C13" s="17">
        <v>3.2800183922537501E-2</v>
      </c>
      <c r="D13" s="17">
        <v>4.8833056469851498E-2</v>
      </c>
      <c r="E13" s="17">
        <v>1.8134098618169898E-2</v>
      </c>
      <c r="F13" s="17"/>
      <c r="G13" s="17">
        <v>6.0487813409573501E-2</v>
      </c>
      <c r="H13" s="17">
        <v>1.7697396739911601E-2</v>
      </c>
      <c r="I13" s="17">
        <v>2.5591383620790699E-2</v>
      </c>
      <c r="J13" s="17">
        <v>4.0293508609291699E-2</v>
      </c>
      <c r="K13" s="17">
        <v>3.6174111935400002E-2</v>
      </c>
      <c r="L13" s="17">
        <v>2.8018994240569101E-2</v>
      </c>
      <c r="M13" s="17"/>
      <c r="N13" s="17">
        <v>3.55632985489246E-2</v>
      </c>
      <c r="O13" s="17">
        <v>3.1359115504557701E-2</v>
      </c>
      <c r="P13" s="17">
        <v>3.3091689049253602E-2</v>
      </c>
      <c r="Q13" s="17">
        <v>3.6377754298046697E-2</v>
      </c>
      <c r="R13" s="17">
        <v>2.0448921583159699E-2</v>
      </c>
      <c r="S13" s="17"/>
      <c r="T13" s="17">
        <v>2.7833059998056801E-2</v>
      </c>
      <c r="U13" s="17">
        <v>3.4051255035685998E-2</v>
      </c>
    </row>
    <row r="14" spans="2:21" x14ac:dyDescent="0.5">
      <c r="B14" s="18" t="s">
        <v>65</v>
      </c>
      <c r="C14" s="17">
        <v>5.6231729200611397E-2</v>
      </c>
      <c r="D14" s="17">
        <v>3.9797668620421299E-2</v>
      </c>
      <c r="E14" s="17">
        <v>7.0095500566448699E-2</v>
      </c>
      <c r="F14" s="17"/>
      <c r="G14" s="17">
        <v>1.16670134948905E-2</v>
      </c>
      <c r="H14" s="17">
        <v>2.6817663730351899E-2</v>
      </c>
      <c r="I14" s="17">
        <v>5.0081761703874801E-2</v>
      </c>
      <c r="J14" s="17">
        <v>3.8653438683301303E-2</v>
      </c>
      <c r="K14" s="17">
        <v>3.4075663167855499E-2</v>
      </c>
      <c r="L14" s="17">
        <v>0.111971782188601</v>
      </c>
      <c r="M14" s="17"/>
      <c r="N14" s="17">
        <v>5.7632106787084199E-2</v>
      </c>
      <c r="O14" s="17">
        <v>4.4482777336163702E-2</v>
      </c>
      <c r="P14" s="17">
        <v>6.09831849358487E-2</v>
      </c>
      <c r="Q14" s="17">
        <v>6.4722575730382897E-2</v>
      </c>
      <c r="R14" s="17">
        <v>4.71910002329907E-2</v>
      </c>
      <c r="S14" s="17"/>
      <c r="T14" s="17">
        <v>5.2377368751432E-2</v>
      </c>
      <c r="U14" s="17">
        <v>5.7202528216489502E-2</v>
      </c>
    </row>
    <row r="15" spans="2:21" x14ac:dyDescent="0.5">
      <c r="B15" s="18" t="s">
        <v>130</v>
      </c>
      <c r="C15" s="21">
        <v>0.51676907282297702</v>
      </c>
      <c r="D15" s="21">
        <v>0.50214182373429495</v>
      </c>
      <c r="E15" s="21">
        <v>0.52847395474623104</v>
      </c>
      <c r="F15" s="21"/>
      <c r="G15" s="21">
        <v>0.537572765880583</v>
      </c>
      <c r="H15" s="21">
        <v>0.567179555403866</v>
      </c>
      <c r="I15" s="21">
        <v>0.53131547377181099</v>
      </c>
      <c r="J15" s="21">
        <v>0.55007832948906199</v>
      </c>
      <c r="K15" s="21">
        <v>0.48827210099748197</v>
      </c>
      <c r="L15" s="21">
        <v>0.47523721094498</v>
      </c>
      <c r="M15" s="21"/>
      <c r="N15" s="21">
        <v>0.49607354865991199</v>
      </c>
      <c r="O15" s="21">
        <v>0.51421103336222795</v>
      </c>
      <c r="P15" s="21">
        <v>0.48416910076220998</v>
      </c>
      <c r="Q15" s="21">
        <v>0.52036057472516695</v>
      </c>
      <c r="R15" s="21">
        <v>0.62424832280669096</v>
      </c>
      <c r="S15" s="21"/>
      <c r="T15" s="21">
        <v>0.53359937933909096</v>
      </c>
      <c r="U15" s="21">
        <v>0.512530018064554</v>
      </c>
    </row>
    <row r="16" spans="2:21" x14ac:dyDescent="0.5">
      <c r="B16" s="18" t="s">
        <v>131</v>
      </c>
      <c r="C16" s="21">
        <v>0.14649198908573199</v>
      </c>
      <c r="D16" s="21">
        <v>0.16427096119894999</v>
      </c>
      <c r="E16" s="21">
        <v>0.131090550750108</v>
      </c>
      <c r="F16" s="21"/>
      <c r="G16" s="21">
        <v>0.154563114324894</v>
      </c>
      <c r="H16" s="21">
        <v>0.11463891003185001</v>
      </c>
      <c r="I16" s="21">
        <v>0.17176997701501601</v>
      </c>
      <c r="J16" s="21">
        <v>0.14300048016729699</v>
      </c>
      <c r="K16" s="21">
        <v>0.14912162726831099</v>
      </c>
      <c r="L16" s="21">
        <v>0.14557835028539701</v>
      </c>
      <c r="M16" s="21"/>
      <c r="N16" s="21">
        <v>0.13579256307592499</v>
      </c>
      <c r="O16" s="21">
        <v>0.139213655975571</v>
      </c>
      <c r="P16" s="21">
        <v>0.163809502381947</v>
      </c>
      <c r="Q16" s="21">
        <v>0.167262692149166</v>
      </c>
      <c r="R16" s="21">
        <v>0.11031816137473301</v>
      </c>
      <c r="S16" s="21"/>
      <c r="T16" s="21">
        <v>0.164959490959251</v>
      </c>
      <c r="U16" s="21">
        <v>0.141840573401879</v>
      </c>
    </row>
    <row r="17" spans="2:21" x14ac:dyDescent="0.5">
      <c r="B17" s="18" t="s">
        <v>88</v>
      </c>
      <c r="C17" s="22">
        <v>0.37027708373724499</v>
      </c>
      <c r="D17" s="22">
        <v>0.33787086253534498</v>
      </c>
      <c r="E17" s="22">
        <v>0.39738340399612299</v>
      </c>
      <c r="F17" s="22"/>
      <c r="G17" s="22">
        <v>0.383009651555689</v>
      </c>
      <c r="H17" s="22">
        <v>0.45254064537201599</v>
      </c>
      <c r="I17" s="22">
        <v>0.35954549675679498</v>
      </c>
      <c r="J17" s="22">
        <v>0.407077849321764</v>
      </c>
      <c r="K17" s="22">
        <v>0.33915047372917101</v>
      </c>
      <c r="L17" s="22">
        <v>0.329658860659583</v>
      </c>
      <c r="M17" s="22"/>
      <c r="N17" s="22">
        <v>0.36028098558398702</v>
      </c>
      <c r="O17" s="22">
        <v>0.374997377386658</v>
      </c>
      <c r="P17" s="22">
        <v>0.32035959838026301</v>
      </c>
      <c r="Q17" s="22">
        <v>0.353097882576</v>
      </c>
      <c r="R17" s="22">
        <v>0.51393016143195802</v>
      </c>
      <c r="S17" s="22"/>
      <c r="T17" s="22">
        <v>0.36863988837984002</v>
      </c>
      <c r="U17" s="22">
        <v>0.370689444662676</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U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135</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488</v>
      </c>
      <c r="D7" s="10">
        <v>269</v>
      </c>
      <c r="E7" s="10">
        <v>217</v>
      </c>
      <c r="F7" s="10"/>
      <c r="G7" s="10">
        <v>24</v>
      </c>
      <c r="H7" s="10">
        <v>106</v>
      </c>
      <c r="I7" s="10">
        <v>101</v>
      </c>
      <c r="J7" s="10">
        <v>137</v>
      </c>
      <c r="K7" s="10">
        <v>85</v>
      </c>
      <c r="L7" s="10">
        <v>35</v>
      </c>
      <c r="M7" s="10"/>
      <c r="N7" s="10">
        <v>119</v>
      </c>
      <c r="O7" s="10">
        <v>88</v>
      </c>
      <c r="P7" s="10">
        <v>88</v>
      </c>
      <c r="Q7" s="10">
        <v>89</v>
      </c>
      <c r="R7" s="10">
        <v>104</v>
      </c>
      <c r="S7" s="10"/>
      <c r="T7" s="10">
        <v>189</v>
      </c>
      <c r="U7" s="10">
        <v>299</v>
      </c>
    </row>
    <row r="8" spans="2:21" ht="30" customHeight="1" x14ac:dyDescent="0.5">
      <c r="B8" s="11" t="s">
        <v>20</v>
      </c>
      <c r="C8" s="11">
        <v>458</v>
      </c>
      <c r="D8" s="11">
        <v>271</v>
      </c>
      <c r="E8" s="11">
        <v>185</v>
      </c>
      <c r="F8" s="11"/>
      <c r="G8" s="11">
        <v>22</v>
      </c>
      <c r="H8" s="11">
        <v>87</v>
      </c>
      <c r="I8" s="11">
        <v>102</v>
      </c>
      <c r="J8" s="11">
        <v>128</v>
      </c>
      <c r="K8" s="11">
        <v>84</v>
      </c>
      <c r="L8" s="11">
        <v>35</v>
      </c>
      <c r="M8" s="11"/>
      <c r="N8" s="11">
        <v>125</v>
      </c>
      <c r="O8" s="11">
        <v>83</v>
      </c>
      <c r="P8" s="11">
        <v>92</v>
      </c>
      <c r="Q8" s="11">
        <v>93</v>
      </c>
      <c r="R8" s="11">
        <v>65</v>
      </c>
      <c r="S8" s="11"/>
      <c r="T8" s="11">
        <v>135</v>
      </c>
      <c r="U8" s="11">
        <v>323</v>
      </c>
    </row>
    <row r="9" spans="2:21" x14ac:dyDescent="0.5">
      <c r="B9" s="18" t="s">
        <v>125</v>
      </c>
      <c r="C9" s="17">
        <v>0.20918852449417499</v>
      </c>
      <c r="D9" s="17">
        <v>0.204952800767499</v>
      </c>
      <c r="E9" s="17">
        <v>0.21763095943781199</v>
      </c>
      <c r="F9" s="17"/>
      <c r="G9" s="17">
        <v>8.8982918857790194E-2</v>
      </c>
      <c r="H9" s="17">
        <v>0.19688056507280899</v>
      </c>
      <c r="I9" s="17">
        <v>0.23331470727051901</v>
      </c>
      <c r="J9" s="17">
        <v>0.21211388979517701</v>
      </c>
      <c r="K9" s="17">
        <v>0.20781256414936899</v>
      </c>
      <c r="L9" s="17">
        <v>0.23869819498387401</v>
      </c>
      <c r="M9" s="17"/>
      <c r="N9" s="17">
        <v>0.217870268289619</v>
      </c>
      <c r="O9" s="17">
        <v>0.228650146086917</v>
      </c>
      <c r="P9" s="17">
        <v>0.139470174393132</v>
      </c>
      <c r="Q9" s="17">
        <v>0.214251691283248</v>
      </c>
      <c r="R9" s="17">
        <v>0.25863367807186299</v>
      </c>
      <c r="S9" s="17"/>
      <c r="T9" s="17">
        <v>0.243568655460975</v>
      </c>
      <c r="U9" s="17">
        <v>0.19477988590651299</v>
      </c>
    </row>
    <row r="10" spans="2:21" x14ac:dyDescent="0.5">
      <c r="B10" s="18" t="s">
        <v>126</v>
      </c>
      <c r="C10" s="17">
        <v>0.49880861283108802</v>
      </c>
      <c r="D10" s="17">
        <v>0.48049456130754797</v>
      </c>
      <c r="E10" s="17">
        <v>0.52017228907520197</v>
      </c>
      <c r="F10" s="17"/>
      <c r="G10" s="17">
        <v>0.53921796475880401</v>
      </c>
      <c r="H10" s="17">
        <v>0.496110849976515</v>
      </c>
      <c r="I10" s="17">
        <v>0.51640700272232398</v>
      </c>
      <c r="J10" s="17">
        <v>0.52485189054343795</v>
      </c>
      <c r="K10" s="17">
        <v>0.45483319594619198</v>
      </c>
      <c r="L10" s="17">
        <v>0.43885857682425899</v>
      </c>
      <c r="M10" s="17"/>
      <c r="N10" s="17">
        <v>0.50290175305440299</v>
      </c>
      <c r="O10" s="17">
        <v>0.48889993401540799</v>
      </c>
      <c r="P10" s="17">
        <v>0.50121364742284402</v>
      </c>
      <c r="Q10" s="17">
        <v>0.50798042957313305</v>
      </c>
      <c r="R10" s="17">
        <v>0.48697921931108401</v>
      </c>
      <c r="S10" s="17"/>
      <c r="T10" s="17">
        <v>0.520179742026461</v>
      </c>
      <c r="U10" s="17">
        <v>0.489852018771463</v>
      </c>
    </row>
    <row r="11" spans="2:21" ht="28.7" x14ac:dyDescent="0.5">
      <c r="B11" s="18" t="s">
        <v>127</v>
      </c>
      <c r="C11" s="17">
        <v>0.180435383069075</v>
      </c>
      <c r="D11" s="17">
        <v>0.203907042493431</v>
      </c>
      <c r="E11" s="17">
        <v>0.14808058178174399</v>
      </c>
      <c r="F11" s="17"/>
      <c r="G11" s="17">
        <v>0.28606404227507898</v>
      </c>
      <c r="H11" s="17">
        <v>0.14665544461177099</v>
      </c>
      <c r="I11" s="17">
        <v>0.18125709367975801</v>
      </c>
      <c r="J11" s="17">
        <v>0.17478971927072401</v>
      </c>
      <c r="K11" s="17">
        <v>0.19622666999358801</v>
      </c>
      <c r="L11" s="17">
        <v>0.17705861187308</v>
      </c>
      <c r="M11" s="17"/>
      <c r="N11" s="17">
        <v>0.179643603799955</v>
      </c>
      <c r="O11" s="17">
        <v>0.19510544796547</v>
      </c>
      <c r="P11" s="17">
        <v>0.20459761854794301</v>
      </c>
      <c r="Q11" s="17">
        <v>0.16271839511494099</v>
      </c>
      <c r="R11" s="17">
        <v>0.15462695199037499</v>
      </c>
      <c r="S11" s="17"/>
      <c r="T11" s="17">
        <v>0.15410900638261299</v>
      </c>
      <c r="U11" s="17">
        <v>0.19146871064319601</v>
      </c>
    </row>
    <row r="12" spans="2:21" x14ac:dyDescent="0.5">
      <c r="B12" s="18" t="s">
        <v>128</v>
      </c>
      <c r="C12" s="17">
        <v>7.4163996526962206E-2</v>
      </c>
      <c r="D12" s="17">
        <v>6.5596975953016404E-2</v>
      </c>
      <c r="E12" s="17">
        <v>8.7481348391291902E-2</v>
      </c>
      <c r="F12" s="17"/>
      <c r="G12" s="17">
        <v>2.9198064287654701E-2</v>
      </c>
      <c r="H12" s="17">
        <v>0.13808981335061599</v>
      </c>
      <c r="I12" s="17">
        <v>5.1594643381517799E-2</v>
      </c>
      <c r="J12" s="17">
        <v>5.7642913428232301E-2</v>
      </c>
      <c r="K12" s="17">
        <v>8.7303680689732294E-2</v>
      </c>
      <c r="L12" s="17">
        <v>3.8722386294993798E-2</v>
      </c>
      <c r="M12" s="17"/>
      <c r="N12" s="17">
        <v>6.3962839657568202E-2</v>
      </c>
      <c r="O12" s="17">
        <v>5.7353852038698701E-2</v>
      </c>
      <c r="P12" s="17">
        <v>0.114797446189146</v>
      </c>
      <c r="Q12" s="17">
        <v>7.5038649189772696E-2</v>
      </c>
      <c r="R12" s="17">
        <v>5.6751969366052903E-2</v>
      </c>
      <c r="S12" s="17"/>
      <c r="T12" s="17">
        <v>6.0155525416475203E-2</v>
      </c>
      <c r="U12" s="17">
        <v>8.0034916494999206E-2</v>
      </c>
    </row>
    <row r="13" spans="2:21" x14ac:dyDescent="0.5">
      <c r="B13" s="18" t="s">
        <v>129</v>
      </c>
      <c r="C13" s="17">
        <v>1.8831874214301599E-2</v>
      </c>
      <c r="D13" s="17">
        <v>2.09052917460411E-2</v>
      </c>
      <c r="E13" s="17">
        <v>1.6004900823230899E-2</v>
      </c>
      <c r="F13" s="17"/>
      <c r="G13" s="17">
        <v>5.6537009820672203E-2</v>
      </c>
      <c r="H13" s="17">
        <v>6.7938696687935797E-3</v>
      </c>
      <c r="I13" s="17">
        <v>1.0910246246137E-2</v>
      </c>
      <c r="J13" s="17">
        <v>1.9074912387393402E-2</v>
      </c>
      <c r="K13" s="17">
        <v>3.8327633508598503E-2</v>
      </c>
      <c r="L13" s="17">
        <v>0</v>
      </c>
      <c r="M13" s="17"/>
      <c r="N13" s="17">
        <v>2.94367519232865E-2</v>
      </c>
      <c r="O13" s="17">
        <v>0</v>
      </c>
      <c r="P13" s="17">
        <v>2.56887335202527E-2</v>
      </c>
      <c r="Q13" s="17">
        <v>1.1954617107288699E-2</v>
      </c>
      <c r="R13" s="17">
        <v>2.2617238302177899E-2</v>
      </c>
      <c r="S13" s="17"/>
      <c r="T13" s="17">
        <v>5.8923349560131098E-3</v>
      </c>
      <c r="U13" s="17">
        <v>2.4254807153201299E-2</v>
      </c>
    </row>
    <row r="14" spans="2:21" x14ac:dyDescent="0.5">
      <c r="B14" s="18" t="s">
        <v>65</v>
      </c>
      <c r="C14" s="17">
        <v>1.8571608864398299E-2</v>
      </c>
      <c r="D14" s="17">
        <v>2.41433277324637E-2</v>
      </c>
      <c r="E14" s="17">
        <v>1.06299204907186E-2</v>
      </c>
      <c r="F14" s="17"/>
      <c r="G14" s="17">
        <v>0</v>
      </c>
      <c r="H14" s="17">
        <v>1.5469457319495899E-2</v>
      </c>
      <c r="I14" s="17">
        <v>6.5163066997442698E-3</v>
      </c>
      <c r="J14" s="17">
        <v>1.15266745750354E-2</v>
      </c>
      <c r="K14" s="17">
        <v>1.5496255712520401E-2</v>
      </c>
      <c r="L14" s="17">
        <v>0.10666223002379401</v>
      </c>
      <c r="M14" s="17"/>
      <c r="N14" s="17">
        <v>6.1847832751675703E-3</v>
      </c>
      <c r="O14" s="17">
        <v>2.9990619893506199E-2</v>
      </c>
      <c r="P14" s="17">
        <v>1.42323799266826E-2</v>
      </c>
      <c r="Q14" s="17">
        <v>2.8056217731616599E-2</v>
      </c>
      <c r="R14" s="17">
        <v>2.03909429584474E-2</v>
      </c>
      <c r="S14" s="17"/>
      <c r="T14" s="17">
        <v>1.6094735757463601E-2</v>
      </c>
      <c r="U14" s="17">
        <v>1.96096610306273E-2</v>
      </c>
    </row>
    <row r="15" spans="2:21" x14ac:dyDescent="0.5">
      <c r="B15" s="18" t="s">
        <v>130</v>
      </c>
      <c r="C15" s="21">
        <v>0.70799713732526304</v>
      </c>
      <c r="D15" s="21">
        <v>0.68544736207504697</v>
      </c>
      <c r="E15" s="21">
        <v>0.73780324851301404</v>
      </c>
      <c r="F15" s="21"/>
      <c r="G15" s="21">
        <v>0.62820088361659399</v>
      </c>
      <c r="H15" s="21">
        <v>0.69299141504932404</v>
      </c>
      <c r="I15" s="21">
        <v>0.74972170999284304</v>
      </c>
      <c r="J15" s="21">
        <v>0.73696578033861504</v>
      </c>
      <c r="K15" s="21">
        <v>0.66264576009556098</v>
      </c>
      <c r="L15" s="21">
        <v>0.67755677180813301</v>
      </c>
      <c r="M15" s="21"/>
      <c r="N15" s="21">
        <v>0.72077202134402196</v>
      </c>
      <c r="O15" s="21">
        <v>0.71755008010232502</v>
      </c>
      <c r="P15" s="21">
        <v>0.64068382181597605</v>
      </c>
      <c r="Q15" s="21">
        <v>0.722232120856381</v>
      </c>
      <c r="R15" s="21">
        <v>0.745612897382947</v>
      </c>
      <c r="S15" s="21"/>
      <c r="T15" s="21">
        <v>0.76374839748743595</v>
      </c>
      <c r="U15" s="21">
        <v>0.68463190467797597</v>
      </c>
    </row>
    <row r="16" spans="2:21" x14ac:dyDescent="0.5">
      <c r="B16" s="18" t="s">
        <v>131</v>
      </c>
      <c r="C16" s="21">
        <v>9.2995870741263795E-2</v>
      </c>
      <c r="D16" s="21">
        <v>8.6502267699057597E-2</v>
      </c>
      <c r="E16" s="21">
        <v>0.103486249214523</v>
      </c>
      <c r="F16" s="21"/>
      <c r="G16" s="21">
        <v>8.5735074108326897E-2</v>
      </c>
      <c r="H16" s="21">
        <v>0.14488368301940899</v>
      </c>
      <c r="I16" s="21">
        <v>6.25048896276547E-2</v>
      </c>
      <c r="J16" s="21">
        <v>7.6717825815625695E-2</v>
      </c>
      <c r="K16" s="21">
        <v>0.12563131419833101</v>
      </c>
      <c r="L16" s="21">
        <v>3.8722386294993798E-2</v>
      </c>
      <c r="M16" s="21"/>
      <c r="N16" s="21">
        <v>9.3399591580854702E-2</v>
      </c>
      <c r="O16" s="21">
        <v>5.7353852038698701E-2</v>
      </c>
      <c r="P16" s="21">
        <v>0.140486179709398</v>
      </c>
      <c r="Q16" s="21">
        <v>8.6993266297061403E-2</v>
      </c>
      <c r="R16" s="21">
        <v>7.9369207668230704E-2</v>
      </c>
      <c r="S16" s="21"/>
      <c r="T16" s="21">
        <v>6.6047860372488304E-2</v>
      </c>
      <c r="U16" s="21">
        <v>0.10428972364820099</v>
      </c>
    </row>
    <row r="17" spans="2:21" x14ac:dyDescent="0.5">
      <c r="B17" s="18" t="s">
        <v>88</v>
      </c>
      <c r="C17" s="22">
        <v>0.61500126658399901</v>
      </c>
      <c r="D17" s="22">
        <v>0.59894509437598997</v>
      </c>
      <c r="E17" s="22">
        <v>0.63431699929849195</v>
      </c>
      <c r="F17" s="22"/>
      <c r="G17" s="22">
        <v>0.54246580950826695</v>
      </c>
      <c r="H17" s="22">
        <v>0.54810773202991503</v>
      </c>
      <c r="I17" s="22">
        <v>0.68721682036518805</v>
      </c>
      <c r="J17" s="22">
        <v>0.66024795452299001</v>
      </c>
      <c r="K17" s="22">
        <v>0.53701444589723002</v>
      </c>
      <c r="L17" s="22">
        <v>0.63883438551313898</v>
      </c>
      <c r="M17" s="22"/>
      <c r="N17" s="22">
        <v>0.62737242976316798</v>
      </c>
      <c r="O17" s="22">
        <v>0.66019622806362599</v>
      </c>
      <c r="P17" s="22">
        <v>0.50019764210657802</v>
      </c>
      <c r="Q17" s="22">
        <v>0.63523885455931905</v>
      </c>
      <c r="R17" s="22">
        <v>0.66624368971471604</v>
      </c>
      <c r="S17" s="22"/>
      <c r="T17" s="22">
        <v>0.69770053711494695</v>
      </c>
      <c r="U17" s="22">
        <v>0.58034218102977497</v>
      </c>
    </row>
    <row r="18" spans="2:21" x14ac:dyDescent="0.5">
      <c r="B18" s="16" t="s">
        <v>527</v>
      </c>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U2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149</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136</v>
      </c>
      <c r="C9" s="17">
        <v>0.83872084002430403</v>
      </c>
      <c r="D9" s="17">
        <v>0.85120524825970201</v>
      </c>
      <c r="E9" s="17">
        <v>0.82583849888406402</v>
      </c>
      <c r="F9" s="17"/>
      <c r="G9" s="17">
        <v>0.79014067624158901</v>
      </c>
      <c r="H9" s="17">
        <v>0.84106907099783201</v>
      </c>
      <c r="I9" s="17">
        <v>0.84566161192669198</v>
      </c>
      <c r="J9" s="17">
        <v>0.87522736113508104</v>
      </c>
      <c r="K9" s="17">
        <v>0.84400045365272403</v>
      </c>
      <c r="L9" s="17">
        <v>0.82020506147331895</v>
      </c>
      <c r="M9" s="17"/>
      <c r="N9" s="17">
        <v>0.83346622663609804</v>
      </c>
      <c r="O9" s="17">
        <v>0.839429339910298</v>
      </c>
      <c r="P9" s="17">
        <v>0.81697723839556202</v>
      </c>
      <c r="Q9" s="17">
        <v>0.856530005129295</v>
      </c>
      <c r="R9" s="17">
        <v>0.85228353437863502</v>
      </c>
      <c r="S9" s="17"/>
      <c r="T9" s="17">
        <v>0.83278916965090599</v>
      </c>
      <c r="U9" s="17">
        <v>0.84021485176423705</v>
      </c>
    </row>
    <row r="10" spans="2:21" x14ac:dyDescent="0.5">
      <c r="B10" s="18" t="s">
        <v>137</v>
      </c>
      <c r="C10" s="17">
        <v>0.73805005907468002</v>
      </c>
      <c r="D10" s="17">
        <v>0.781549647162181</v>
      </c>
      <c r="E10" s="17">
        <v>0.69925712475099699</v>
      </c>
      <c r="F10" s="17"/>
      <c r="G10" s="17">
        <v>0.56458406035602104</v>
      </c>
      <c r="H10" s="17">
        <v>0.71024368416741601</v>
      </c>
      <c r="I10" s="17">
        <v>0.761450377038698</v>
      </c>
      <c r="J10" s="17">
        <v>0.74195345184914796</v>
      </c>
      <c r="K10" s="17">
        <v>0.80186393358845598</v>
      </c>
      <c r="L10" s="17">
        <v>0.74688412276599403</v>
      </c>
      <c r="M10" s="17"/>
      <c r="N10" s="17">
        <v>0.74448191892223703</v>
      </c>
      <c r="O10" s="17">
        <v>0.69271476302477797</v>
      </c>
      <c r="P10" s="17">
        <v>0.70680617233152598</v>
      </c>
      <c r="Q10" s="17">
        <v>0.771734503881918</v>
      </c>
      <c r="R10" s="17">
        <v>0.78907602914542896</v>
      </c>
      <c r="S10" s="17"/>
      <c r="T10" s="17">
        <v>0.81565747122286403</v>
      </c>
      <c r="U10" s="17">
        <v>0.71850305501740697</v>
      </c>
    </row>
    <row r="11" spans="2:21" x14ac:dyDescent="0.5">
      <c r="B11" s="18" t="s">
        <v>138</v>
      </c>
      <c r="C11" s="17">
        <v>0.637969917973367</v>
      </c>
      <c r="D11" s="17">
        <v>0.67582839724073995</v>
      </c>
      <c r="E11" s="17">
        <v>0.59989907054768898</v>
      </c>
      <c r="F11" s="17"/>
      <c r="G11" s="17">
        <v>0.84889580516556995</v>
      </c>
      <c r="H11" s="17">
        <v>0.83603660067724905</v>
      </c>
      <c r="I11" s="17">
        <v>0.67807612892660396</v>
      </c>
      <c r="J11" s="17">
        <v>0.67294530387447205</v>
      </c>
      <c r="K11" s="17">
        <v>0.62199670820268704</v>
      </c>
      <c r="L11" s="17">
        <v>0.45049451559875198</v>
      </c>
      <c r="M11" s="17"/>
      <c r="N11" s="17">
        <v>0.62423800349995895</v>
      </c>
      <c r="O11" s="17">
        <v>0.59879515563643804</v>
      </c>
      <c r="P11" s="17">
        <v>0.648532463652984</v>
      </c>
      <c r="Q11" s="17">
        <v>0.65270415377885904</v>
      </c>
      <c r="R11" s="17">
        <v>0.691655656530203</v>
      </c>
      <c r="S11" s="17"/>
      <c r="T11" s="17">
        <v>0.68375333168010699</v>
      </c>
      <c r="U11" s="17">
        <v>0.62643843472054705</v>
      </c>
    </row>
    <row r="12" spans="2:21" ht="28.7" x14ac:dyDescent="0.5">
      <c r="B12" s="18" t="s">
        <v>139</v>
      </c>
      <c r="C12" s="17">
        <v>0.50172899389439496</v>
      </c>
      <c r="D12" s="17">
        <v>0.53818488385846797</v>
      </c>
      <c r="E12" s="17">
        <v>0.46389728349671</v>
      </c>
      <c r="F12" s="17"/>
      <c r="G12" s="17">
        <v>0.467144844539638</v>
      </c>
      <c r="H12" s="17">
        <v>0.61557210867885703</v>
      </c>
      <c r="I12" s="17">
        <v>0.55310646988421897</v>
      </c>
      <c r="J12" s="17">
        <v>0.55845232289132496</v>
      </c>
      <c r="K12" s="17">
        <v>0.51064063024703499</v>
      </c>
      <c r="L12" s="17">
        <v>0.388811975526201</v>
      </c>
      <c r="M12" s="17"/>
      <c r="N12" s="17">
        <v>0.49105207129873302</v>
      </c>
      <c r="O12" s="17">
        <v>0.46958815153850397</v>
      </c>
      <c r="P12" s="17">
        <v>0.51578841659556596</v>
      </c>
      <c r="Q12" s="17">
        <v>0.497757095009559</v>
      </c>
      <c r="R12" s="17">
        <v>0.56855553298702799</v>
      </c>
      <c r="S12" s="17"/>
      <c r="T12" s="17">
        <v>0.513582502518793</v>
      </c>
      <c r="U12" s="17">
        <v>0.49874344683438399</v>
      </c>
    </row>
    <row r="13" spans="2:21" ht="28.7" x14ac:dyDescent="0.5">
      <c r="B13" s="18" t="s">
        <v>140</v>
      </c>
      <c r="C13" s="17">
        <v>0.49522258859512902</v>
      </c>
      <c r="D13" s="17">
        <v>0.48904377942883398</v>
      </c>
      <c r="E13" s="17">
        <v>0.50076789863049198</v>
      </c>
      <c r="F13" s="17"/>
      <c r="G13" s="17">
        <v>0.59757625164112604</v>
      </c>
      <c r="H13" s="17">
        <v>0.60391989064944496</v>
      </c>
      <c r="I13" s="17">
        <v>0.55067387224015096</v>
      </c>
      <c r="J13" s="17">
        <v>0.51001606450577497</v>
      </c>
      <c r="K13" s="17">
        <v>0.47178636777874</v>
      </c>
      <c r="L13" s="17">
        <v>0.39055502825016097</v>
      </c>
      <c r="M13" s="17"/>
      <c r="N13" s="17">
        <v>0.46975130628907302</v>
      </c>
      <c r="O13" s="17">
        <v>0.54679927893590996</v>
      </c>
      <c r="P13" s="17">
        <v>0.555583502289413</v>
      </c>
      <c r="Q13" s="17">
        <v>0.41306916183708298</v>
      </c>
      <c r="R13" s="17">
        <v>0.52969275274358896</v>
      </c>
      <c r="S13" s="17"/>
      <c r="T13" s="17">
        <v>0.52576480588016195</v>
      </c>
      <c r="U13" s="17">
        <v>0.48752991042608002</v>
      </c>
    </row>
    <row r="14" spans="2:21" ht="28.7" x14ac:dyDescent="0.5">
      <c r="B14" s="18" t="s">
        <v>141</v>
      </c>
      <c r="C14" s="17">
        <v>0.418889628434227</v>
      </c>
      <c r="D14" s="17">
        <v>0.41776997096368601</v>
      </c>
      <c r="E14" s="17">
        <v>0.41935404021432199</v>
      </c>
      <c r="F14" s="17"/>
      <c r="G14" s="17">
        <v>0.53498136519540895</v>
      </c>
      <c r="H14" s="17">
        <v>0.51008845896884603</v>
      </c>
      <c r="I14" s="17">
        <v>0.45332253516086002</v>
      </c>
      <c r="J14" s="17">
        <v>0.45928168897254301</v>
      </c>
      <c r="K14" s="17">
        <v>0.43701597860740199</v>
      </c>
      <c r="L14" s="17">
        <v>0.28576911086582601</v>
      </c>
      <c r="M14" s="17"/>
      <c r="N14" s="17">
        <v>0.39459551585821001</v>
      </c>
      <c r="O14" s="17">
        <v>0.402869762288869</v>
      </c>
      <c r="P14" s="17">
        <v>0.38134837398333099</v>
      </c>
      <c r="Q14" s="17">
        <v>0.47081271663790902</v>
      </c>
      <c r="R14" s="17">
        <v>0.46589763806339501</v>
      </c>
      <c r="S14" s="17"/>
      <c r="T14" s="17">
        <v>0.46546415347610798</v>
      </c>
      <c r="U14" s="17">
        <v>0.407158887712956</v>
      </c>
    </row>
    <row r="15" spans="2:21" x14ac:dyDescent="0.5">
      <c r="B15" s="18" t="s">
        <v>142</v>
      </c>
      <c r="C15" s="17">
        <v>0.41734032418420502</v>
      </c>
      <c r="D15" s="17">
        <v>0.420131729915798</v>
      </c>
      <c r="E15" s="17">
        <v>0.41403810184954098</v>
      </c>
      <c r="F15" s="17"/>
      <c r="G15" s="17">
        <v>0.37955226978297901</v>
      </c>
      <c r="H15" s="17">
        <v>0.41274080012787101</v>
      </c>
      <c r="I15" s="17">
        <v>0.39362756402034998</v>
      </c>
      <c r="J15" s="17">
        <v>0.42006720976179202</v>
      </c>
      <c r="K15" s="17">
        <v>0.43706131230808398</v>
      </c>
      <c r="L15" s="17">
        <v>0.429170668528985</v>
      </c>
      <c r="M15" s="17"/>
      <c r="N15" s="17">
        <v>0.446557052257465</v>
      </c>
      <c r="O15" s="17">
        <v>0.36776061758138501</v>
      </c>
      <c r="P15" s="17">
        <v>0.35141613683015699</v>
      </c>
      <c r="Q15" s="17">
        <v>0.44384966193704101</v>
      </c>
      <c r="R15" s="17">
        <v>0.49822498022575101</v>
      </c>
      <c r="S15" s="17"/>
      <c r="T15" s="17">
        <v>0.42663690527445702</v>
      </c>
      <c r="U15" s="17">
        <v>0.41499879129114797</v>
      </c>
    </row>
    <row r="16" spans="2:21" x14ac:dyDescent="0.5">
      <c r="B16" s="18" t="s">
        <v>143</v>
      </c>
      <c r="C16" s="17">
        <v>0.38654759804912098</v>
      </c>
      <c r="D16" s="17">
        <v>0.40825193556932898</v>
      </c>
      <c r="E16" s="17">
        <v>0.36937146063298898</v>
      </c>
      <c r="F16" s="17"/>
      <c r="G16" s="17">
        <v>0.19914616300280999</v>
      </c>
      <c r="H16" s="17">
        <v>0.34907353825947202</v>
      </c>
      <c r="I16" s="17">
        <v>0.38156907882743202</v>
      </c>
      <c r="J16" s="17">
        <v>0.435229354477076</v>
      </c>
      <c r="K16" s="17">
        <v>0.39501990045226898</v>
      </c>
      <c r="L16" s="17">
        <v>0.42343326595024999</v>
      </c>
      <c r="M16" s="17"/>
      <c r="N16" s="17">
        <v>0.39723855383032802</v>
      </c>
      <c r="O16" s="17">
        <v>0.354545553812673</v>
      </c>
      <c r="P16" s="17">
        <v>0.39312534229742302</v>
      </c>
      <c r="Q16" s="17">
        <v>0.35488876078685799</v>
      </c>
      <c r="R16" s="17">
        <v>0.472777567224688</v>
      </c>
      <c r="S16" s="17"/>
      <c r="T16" s="17">
        <v>0.50058864900538402</v>
      </c>
      <c r="U16" s="17">
        <v>0.357824041573852</v>
      </c>
    </row>
    <row r="17" spans="2:21" x14ac:dyDescent="0.5">
      <c r="B17" s="18" t="s">
        <v>144</v>
      </c>
      <c r="C17" s="17">
        <v>0.25148833824309402</v>
      </c>
      <c r="D17" s="17">
        <v>0.25303941914585998</v>
      </c>
      <c r="E17" s="17">
        <v>0.25014045129408202</v>
      </c>
      <c r="F17" s="17"/>
      <c r="G17" s="17">
        <v>0.42510226002117701</v>
      </c>
      <c r="H17" s="17">
        <v>0.41254888595894201</v>
      </c>
      <c r="I17" s="17">
        <v>0.31989882550984999</v>
      </c>
      <c r="J17" s="17">
        <v>0.28759657545936701</v>
      </c>
      <c r="K17" s="17">
        <v>0.21766985181642201</v>
      </c>
      <c r="L17" s="17">
        <v>8.7025279697397498E-2</v>
      </c>
      <c r="M17" s="17"/>
      <c r="N17" s="17">
        <v>0.22548830571257</v>
      </c>
      <c r="O17" s="17">
        <v>0.25038694378107501</v>
      </c>
      <c r="P17" s="17">
        <v>0.32558357487684902</v>
      </c>
      <c r="Q17" s="17">
        <v>0.20159759035073399</v>
      </c>
      <c r="R17" s="17">
        <v>0.28834063827282302</v>
      </c>
      <c r="S17" s="17"/>
      <c r="T17" s="17">
        <v>0.31058695992514301</v>
      </c>
      <c r="U17" s="17">
        <v>0.23660314924088299</v>
      </c>
    </row>
    <row r="18" spans="2:21" x14ac:dyDescent="0.5">
      <c r="B18" s="18" t="s">
        <v>145</v>
      </c>
      <c r="C18" s="17">
        <v>0.24472027019998399</v>
      </c>
      <c r="D18" s="17">
        <v>0.25904005801355101</v>
      </c>
      <c r="E18" s="17">
        <v>0.233307334558569</v>
      </c>
      <c r="F18" s="17"/>
      <c r="G18" s="17">
        <v>0.53546002494867695</v>
      </c>
      <c r="H18" s="17">
        <v>0.42618227061236602</v>
      </c>
      <c r="I18" s="17">
        <v>0.30094372842405898</v>
      </c>
      <c r="J18" s="17">
        <v>0.31761733418330601</v>
      </c>
      <c r="K18" s="17">
        <v>0.13668598896911899</v>
      </c>
      <c r="L18" s="17">
        <v>6.4321115673689602E-2</v>
      </c>
      <c r="M18" s="17"/>
      <c r="N18" s="17">
        <v>0.21604374891483599</v>
      </c>
      <c r="O18" s="17">
        <v>0.24654766522629401</v>
      </c>
      <c r="P18" s="17">
        <v>0.23798672801669399</v>
      </c>
      <c r="Q18" s="17">
        <v>0.249473175197578</v>
      </c>
      <c r="R18" s="17">
        <v>0.31439000047288901</v>
      </c>
      <c r="S18" s="17"/>
      <c r="T18" s="17">
        <v>0.23594678893697801</v>
      </c>
      <c r="U18" s="17">
        <v>0.24693004976996799</v>
      </c>
    </row>
    <row r="19" spans="2:21" x14ac:dyDescent="0.5">
      <c r="B19" s="18" t="s">
        <v>146</v>
      </c>
      <c r="C19" s="17">
        <v>0.22617036104507901</v>
      </c>
      <c r="D19" s="17">
        <v>0.21882428695331599</v>
      </c>
      <c r="E19" s="17">
        <v>0.23477802536110101</v>
      </c>
      <c r="F19" s="17"/>
      <c r="G19" s="17">
        <v>0.318043423167782</v>
      </c>
      <c r="H19" s="17">
        <v>0.33539452061742597</v>
      </c>
      <c r="I19" s="17">
        <v>0.25268205524694898</v>
      </c>
      <c r="J19" s="17">
        <v>0.218330758226843</v>
      </c>
      <c r="K19" s="17">
        <v>0.24251906725820299</v>
      </c>
      <c r="L19" s="17">
        <v>0.13036923855162899</v>
      </c>
      <c r="M19" s="17"/>
      <c r="N19" s="17">
        <v>0.19507093933545799</v>
      </c>
      <c r="O19" s="17">
        <v>0.217069730037903</v>
      </c>
      <c r="P19" s="17">
        <v>0.27142388904824</v>
      </c>
      <c r="Q19" s="17">
        <v>0.24475845334815599</v>
      </c>
      <c r="R19" s="17">
        <v>0.197291577471888</v>
      </c>
      <c r="S19" s="17"/>
      <c r="T19" s="17">
        <v>0.25696425767297898</v>
      </c>
      <c r="U19" s="17">
        <v>0.21841429231835199</v>
      </c>
    </row>
    <row r="20" spans="2:21" ht="28.7" x14ac:dyDescent="0.5">
      <c r="B20" s="18" t="s">
        <v>147</v>
      </c>
      <c r="C20" s="17">
        <v>0.13458968357798101</v>
      </c>
      <c r="D20" s="17">
        <v>0.15180828184284001</v>
      </c>
      <c r="E20" s="17">
        <v>0.11774409546146</v>
      </c>
      <c r="F20" s="17"/>
      <c r="G20" s="17">
        <v>0.242339901488342</v>
      </c>
      <c r="H20" s="17">
        <v>0.26459524173368898</v>
      </c>
      <c r="I20" s="17">
        <v>0.10622756350527</v>
      </c>
      <c r="J20" s="17">
        <v>0.20581913934181301</v>
      </c>
      <c r="K20" s="17">
        <v>8.2261899310590705E-2</v>
      </c>
      <c r="L20" s="17">
        <v>4.3508093255058902E-2</v>
      </c>
      <c r="M20" s="17"/>
      <c r="N20" s="17">
        <v>0.13020020881893299</v>
      </c>
      <c r="O20" s="17">
        <v>0.13954701199444899</v>
      </c>
      <c r="P20" s="17">
        <v>0.153337630401091</v>
      </c>
      <c r="Q20" s="17">
        <v>0.111847093847454</v>
      </c>
      <c r="R20" s="17">
        <v>0.15057915480846101</v>
      </c>
      <c r="S20" s="17"/>
      <c r="T20" s="17">
        <v>0.21578512797135399</v>
      </c>
      <c r="U20" s="17">
        <v>0.11413896067591001</v>
      </c>
    </row>
    <row r="21" spans="2:21" x14ac:dyDescent="0.5">
      <c r="B21" s="18" t="s">
        <v>148</v>
      </c>
      <c r="C21" s="17">
        <v>0.107062542883734</v>
      </c>
      <c r="D21" s="17">
        <v>0.144707569882114</v>
      </c>
      <c r="E21" s="17">
        <v>6.8780154436510907E-2</v>
      </c>
      <c r="F21" s="17"/>
      <c r="G21" s="17">
        <v>0.175824465944593</v>
      </c>
      <c r="H21" s="17">
        <v>0.176103635454535</v>
      </c>
      <c r="I21" s="17">
        <v>0.153700867793613</v>
      </c>
      <c r="J21" s="17">
        <v>0.117131266781937</v>
      </c>
      <c r="K21" s="17">
        <v>9.8366565426517102E-2</v>
      </c>
      <c r="L21" s="17">
        <v>2.89738493273018E-2</v>
      </c>
      <c r="M21" s="17"/>
      <c r="N21" s="17">
        <v>7.1928789220025102E-2</v>
      </c>
      <c r="O21" s="17">
        <v>0.16783424181985401</v>
      </c>
      <c r="P21" s="17">
        <v>0.119010298688597</v>
      </c>
      <c r="Q21" s="17">
        <v>9.0064408345255406E-2</v>
      </c>
      <c r="R21" s="17">
        <v>9.8933131371170394E-2</v>
      </c>
      <c r="S21" s="17"/>
      <c r="T21" s="17">
        <v>0.167982185347438</v>
      </c>
      <c r="U21" s="17">
        <v>9.1718692786890293E-2</v>
      </c>
    </row>
    <row r="22" spans="2:21" x14ac:dyDescent="0.5">
      <c r="B22" s="18" t="s">
        <v>44</v>
      </c>
      <c r="C22" s="19">
        <v>1.7781439961036101E-2</v>
      </c>
      <c r="D22" s="19">
        <v>1.81482115192097E-2</v>
      </c>
      <c r="E22" s="19">
        <v>1.75792356959295E-2</v>
      </c>
      <c r="F22" s="19"/>
      <c r="G22" s="19">
        <v>0</v>
      </c>
      <c r="H22" s="19">
        <v>8.3075361625651305E-3</v>
      </c>
      <c r="I22" s="19">
        <v>0</v>
      </c>
      <c r="J22" s="19">
        <v>1.7080429270516399E-2</v>
      </c>
      <c r="K22" s="19">
        <v>2.0232175632832802E-2</v>
      </c>
      <c r="L22" s="19">
        <v>3.58509270265953E-2</v>
      </c>
      <c r="M22" s="19"/>
      <c r="N22" s="19">
        <v>1.49582047666263E-2</v>
      </c>
      <c r="O22" s="19">
        <v>3.2171702364750497E-2</v>
      </c>
      <c r="P22" s="19">
        <v>2.05895040383413E-2</v>
      </c>
      <c r="Q22" s="19">
        <v>1.1440299596690399E-2</v>
      </c>
      <c r="R22" s="19">
        <v>7.2472216122235599E-3</v>
      </c>
      <c r="S22" s="19"/>
      <c r="T22" s="19">
        <v>1.21799184833556E-2</v>
      </c>
      <c r="U22" s="19">
        <v>1.9192296991574102E-2</v>
      </c>
    </row>
    <row r="23" spans="2:21" x14ac:dyDescent="0.5">
      <c r="B23" s="16"/>
    </row>
    <row r="24" spans="2:21" x14ac:dyDescent="0.5">
      <c r="B24" t="s">
        <v>47</v>
      </c>
    </row>
    <row r="25" spans="2:21" x14ac:dyDescent="0.5">
      <c r="B25" t="s">
        <v>48</v>
      </c>
    </row>
    <row r="27" spans="2:21" x14ac:dyDescent="0.5">
      <c r="B2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U2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150</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137</v>
      </c>
      <c r="C9" s="17">
        <v>0.26589959291595</v>
      </c>
      <c r="D9" s="17">
        <v>0.27535066064327501</v>
      </c>
      <c r="E9" s="17">
        <v>0.25532772737954501</v>
      </c>
      <c r="F9" s="17"/>
      <c r="G9" s="17">
        <v>0.31330393239672699</v>
      </c>
      <c r="H9" s="17">
        <v>0.28080710167588602</v>
      </c>
      <c r="I9" s="17">
        <v>0.22514628461102401</v>
      </c>
      <c r="J9" s="17">
        <v>0.264157772191776</v>
      </c>
      <c r="K9" s="17">
        <v>0.30053400035657002</v>
      </c>
      <c r="L9" s="17">
        <v>0.246407046262926</v>
      </c>
      <c r="M9" s="17"/>
      <c r="N9" s="17">
        <v>0.268044642937941</v>
      </c>
      <c r="O9" s="17">
        <v>0.28128875697945699</v>
      </c>
      <c r="P9" s="17">
        <v>0.27852126834135799</v>
      </c>
      <c r="Q9" s="17">
        <v>0.24223556064562701</v>
      </c>
      <c r="R9" s="17">
        <v>0.26016622002905199</v>
      </c>
      <c r="S9" s="17"/>
      <c r="T9" s="17">
        <v>0.27161463288792298</v>
      </c>
      <c r="U9" s="17">
        <v>0.26446014394545198</v>
      </c>
    </row>
    <row r="10" spans="2:21" x14ac:dyDescent="0.5">
      <c r="B10" s="18" t="s">
        <v>136</v>
      </c>
      <c r="C10" s="17">
        <v>0.26245597938730902</v>
      </c>
      <c r="D10" s="17">
        <v>0.26376007554365899</v>
      </c>
      <c r="E10" s="17">
        <v>0.26329638641629</v>
      </c>
      <c r="F10" s="17"/>
      <c r="G10" s="17">
        <v>0.334344499389852</v>
      </c>
      <c r="H10" s="17">
        <v>0.30501189754135999</v>
      </c>
      <c r="I10" s="17">
        <v>0.256917052482659</v>
      </c>
      <c r="J10" s="17">
        <v>0.25854502289368397</v>
      </c>
      <c r="K10" s="17">
        <v>0.25467972722008703</v>
      </c>
      <c r="L10" s="17">
        <v>0.232393968639273</v>
      </c>
      <c r="M10" s="17"/>
      <c r="N10" s="17">
        <v>0.263388057403312</v>
      </c>
      <c r="O10" s="17">
        <v>0.34129960087626399</v>
      </c>
      <c r="P10" s="17">
        <v>0.228686593030651</v>
      </c>
      <c r="Q10" s="17">
        <v>0.22530370668261701</v>
      </c>
      <c r="R10" s="17">
        <v>0.25901522421909101</v>
      </c>
      <c r="S10" s="17"/>
      <c r="T10" s="17">
        <v>0.25244826399746101</v>
      </c>
      <c r="U10" s="17">
        <v>0.26497662590694598</v>
      </c>
    </row>
    <row r="11" spans="2:21" x14ac:dyDescent="0.5">
      <c r="B11" s="18" t="s">
        <v>142</v>
      </c>
      <c r="C11" s="17">
        <v>0.25124699161714498</v>
      </c>
      <c r="D11" s="17">
        <v>0.25572383993731801</v>
      </c>
      <c r="E11" s="17">
        <v>0.24717401890636001</v>
      </c>
      <c r="F11" s="17"/>
      <c r="G11" s="17">
        <v>0.22816381362184199</v>
      </c>
      <c r="H11" s="17">
        <v>0.25665909801647502</v>
      </c>
      <c r="I11" s="17">
        <v>0.25249369323756199</v>
      </c>
      <c r="J11" s="17">
        <v>0.21811306194369701</v>
      </c>
      <c r="K11" s="17">
        <v>0.293700274240627</v>
      </c>
      <c r="L11" s="17">
        <v>0.25090025170342101</v>
      </c>
      <c r="M11" s="17"/>
      <c r="N11" s="17">
        <v>0.265900576236344</v>
      </c>
      <c r="O11" s="17">
        <v>0.226729063413696</v>
      </c>
      <c r="P11" s="17">
        <v>0.25261686492579599</v>
      </c>
      <c r="Q11" s="17">
        <v>0.23547391351783101</v>
      </c>
      <c r="R11" s="17">
        <v>0.29006371774060302</v>
      </c>
      <c r="S11" s="17"/>
      <c r="T11" s="17">
        <v>0.26448760080540501</v>
      </c>
      <c r="U11" s="17">
        <v>0.24791207508843099</v>
      </c>
    </row>
    <row r="12" spans="2:21" x14ac:dyDescent="0.5">
      <c r="B12" s="18" t="s">
        <v>138</v>
      </c>
      <c r="C12" s="17">
        <v>0.227108894014452</v>
      </c>
      <c r="D12" s="17">
        <v>0.24751282402977801</v>
      </c>
      <c r="E12" s="17">
        <v>0.20989522029409899</v>
      </c>
      <c r="F12" s="17"/>
      <c r="G12" s="17">
        <v>0.31508012025816801</v>
      </c>
      <c r="H12" s="17">
        <v>0.31586735533459498</v>
      </c>
      <c r="I12" s="17">
        <v>0.19021985925038001</v>
      </c>
      <c r="J12" s="17">
        <v>0.247852601086932</v>
      </c>
      <c r="K12" s="17">
        <v>0.18551679196635701</v>
      </c>
      <c r="L12" s="17">
        <v>0.19274780540362399</v>
      </c>
      <c r="M12" s="17"/>
      <c r="N12" s="17">
        <v>0.23067426005807401</v>
      </c>
      <c r="O12" s="17">
        <v>0.25688095792646098</v>
      </c>
      <c r="P12" s="17">
        <v>0.25906172501576202</v>
      </c>
      <c r="Q12" s="17">
        <v>0.191333294563972</v>
      </c>
      <c r="R12" s="17">
        <v>0.182496376118257</v>
      </c>
      <c r="S12" s="17"/>
      <c r="T12" s="17">
        <v>0.21913251266831299</v>
      </c>
      <c r="U12" s="17">
        <v>0.22911790776996299</v>
      </c>
    </row>
    <row r="13" spans="2:21" ht="28.7" x14ac:dyDescent="0.5">
      <c r="B13" s="18" t="s">
        <v>140</v>
      </c>
      <c r="C13" s="17">
        <v>0.20560569392507799</v>
      </c>
      <c r="D13" s="17">
        <v>0.20708000681706601</v>
      </c>
      <c r="E13" s="17">
        <v>0.205842709037001</v>
      </c>
      <c r="F13" s="17"/>
      <c r="G13" s="17">
        <v>0.30048204417691299</v>
      </c>
      <c r="H13" s="17">
        <v>0.26773378475487802</v>
      </c>
      <c r="I13" s="17">
        <v>0.20186009606406199</v>
      </c>
      <c r="J13" s="17">
        <v>0.183556276749617</v>
      </c>
      <c r="K13" s="17">
        <v>0.210288380642524</v>
      </c>
      <c r="L13" s="17">
        <v>0.16343567239203599</v>
      </c>
      <c r="M13" s="17"/>
      <c r="N13" s="17">
        <v>0.234496963469324</v>
      </c>
      <c r="O13" s="17">
        <v>0.23619254562050199</v>
      </c>
      <c r="P13" s="17">
        <v>0.212314701925888</v>
      </c>
      <c r="Q13" s="17">
        <v>0.14752541565545299</v>
      </c>
      <c r="R13" s="17">
        <v>0.19038815988343999</v>
      </c>
      <c r="S13" s="17"/>
      <c r="T13" s="17">
        <v>0.20743725697839199</v>
      </c>
      <c r="U13" s="17">
        <v>0.20514437754506701</v>
      </c>
    </row>
    <row r="14" spans="2:21" ht="28.7" x14ac:dyDescent="0.5">
      <c r="B14" s="18" t="s">
        <v>139</v>
      </c>
      <c r="C14" s="17">
        <v>0.17577663572942701</v>
      </c>
      <c r="D14" s="17">
        <v>0.171849545033052</v>
      </c>
      <c r="E14" s="17">
        <v>0.18080761026551201</v>
      </c>
      <c r="F14" s="17"/>
      <c r="G14" s="17">
        <v>0.26678818342182598</v>
      </c>
      <c r="H14" s="17">
        <v>0.245182559998634</v>
      </c>
      <c r="I14" s="17">
        <v>0.165516280651645</v>
      </c>
      <c r="J14" s="17">
        <v>0.13929514140112101</v>
      </c>
      <c r="K14" s="17">
        <v>0.18248024254098899</v>
      </c>
      <c r="L14" s="17">
        <v>0.14354214638943499</v>
      </c>
      <c r="M14" s="17"/>
      <c r="N14" s="17">
        <v>0.182447704010303</v>
      </c>
      <c r="O14" s="17">
        <v>0.22013383262043201</v>
      </c>
      <c r="P14" s="17">
        <v>0.19797807705393899</v>
      </c>
      <c r="Q14" s="17">
        <v>0.12696658627341501</v>
      </c>
      <c r="R14" s="17">
        <v>0.14275111041050301</v>
      </c>
      <c r="S14" s="17"/>
      <c r="T14" s="17">
        <v>0.142584147729824</v>
      </c>
      <c r="U14" s="17">
        <v>0.184136838442544</v>
      </c>
    </row>
    <row r="15" spans="2:21" x14ac:dyDescent="0.5">
      <c r="B15" s="18" t="s">
        <v>143</v>
      </c>
      <c r="C15" s="17">
        <v>0.17462014216552599</v>
      </c>
      <c r="D15" s="17">
        <v>0.204610533706967</v>
      </c>
      <c r="E15" s="17">
        <v>0.14597492876117901</v>
      </c>
      <c r="F15" s="17"/>
      <c r="G15" s="17">
        <v>0.221236589998063</v>
      </c>
      <c r="H15" s="17">
        <v>0.220902126595937</v>
      </c>
      <c r="I15" s="17">
        <v>0.206474466701107</v>
      </c>
      <c r="J15" s="17">
        <v>0.14916662573100201</v>
      </c>
      <c r="K15" s="17">
        <v>0.14753993238542401</v>
      </c>
      <c r="L15" s="17">
        <v>0.157093935804519</v>
      </c>
      <c r="M15" s="17"/>
      <c r="N15" s="17">
        <v>0.167289599325293</v>
      </c>
      <c r="O15" s="17">
        <v>0.17879672059716301</v>
      </c>
      <c r="P15" s="17">
        <v>0.22324411642511399</v>
      </c>
      <c r="Q15" s="17">
        <v>0.13585255190892601</v>
      </c>
      <c r="R15" s="17">
        <v>0.17878438323687601</v>
      </c>
      <c r="S15" s="17"/>
      <c r="T15" s="17">
        <v>0.21522239274004001</v>
      </c>
      <c r="U15" s="17">
        <v>0.16439364015049901</v>
      </c>
    </row>
    <row r="16" spans="2:21" x14ac:dyDescent="0.5">
      <c r="B16" s="18" t="s">
        <v>144</v>
      </c>
      <c r="C16" s="17">
        <v>0.15148652146889199</v>
      </c>
      <c r="D16" s="17">
        <v>0.14272450842074499</v>
      </c>
      <c r="E16" s="17">
        <v>0.16082754817284201</v>
      </c>
      <c r="F16" s="17"/>
      <c r="G16" s="17">
        <v>0.181332404274472</v>
      </c>
      <c r="H16" s="17">
        <v>0.24390608238926001</v>
      </c>
      <c r="I16" s="17">
        <v>0.202661523915345</v>
      </c>
      <c r="J16" s="17">
        <v>0.13735659396753699</v>
      </c>
      <c r="K16" s="17">
        <v>0.138275559850878</v>
      </c>
      <c r="L16" s="17">
        <v>9.1325753648039298E-2</v>
      </c>
      <c r="M16" s="17"/>
      <c r="N16" s="17">
        <v>0.156021812476454</v>
      </c>
      <c r="O16" s="17">
        <v>0.15969732604112</v>
      </c>
      <c r="P16" s="17">
        <v>0.20305835469695699</v>
      </c>
      <c r="Q16" s="17">
        <v>0.112564851463027</v>
      </c>
      <c r="R16" s="17">
        <v>0.11408404358337899</v>
      </c>
      <c r="S16" s="17"/>
      <c r="T16" s="17">
        <v>0.17862770903984099</v>
      </c>
      <c r="U16" s="17">
        <v>0.144650461756508</v>
      </c>
    </row>
    <row r="17" spans="2:21" ht="28.7" x14ac:dyDescent="0.5">
      <c r="B17" s="18" t="s">
        <v>141</v>
      </c>
      <c r="C17" s="17">
        <v>0.144914722630441</v>
      </c>
      <c r="D17" s="17">
        <v>0.133957266483369</v>
      </c>
      <c r="E17" s="17">
        <v>0.156247750384055</v>
      </c>
      <c r="F17" s="17"/>
      <c r="G17" s="17">
        <v>0.194233869872592</v>
      </c>
      <c r="H17" s="17">
        <v>0.19953494193454599</v>
      </c>
      <c r="I17" s="17">
        <v>0.151778433139927</v>
      </c>
      <c r="J17" s="17">
        <v>0.167217779918757</v>
      </c>
      <c r="K17" s="17">
        <v>0.12712066812845299</v>
      </c>
      <c r="L17" s="17">
        <v>9.7898611728776494E-2</v>
      </c>
      <c r="M17" s="17"/>
      <c r="N17" s="17">
        <v>0.153830127046066</v>
      </c>
      <c r="O17" s="17">
        <v>0.15632975327516699</v>
      </c>
      <c r="P17" s="17">
        <v>0.161820872209581</v>
      </c>
      <c r="Q17" s="17">
        <v>0.112904418057275</v>
      </c>
      <c r="R17" s="17">
        <v>0.13950277981746101</v>
      </c>
      <c r="S17" s="17"/>
      <c r="T17" s="17">
        <v>0.15517644244360401</v>
      </c>
      <c r="U17" s="17">
        <v>0.142330099934357</v>
      </c>
    </row>
    <row r="18" spans="2:21" x14ac:dyDescent="0.5">
      <c r="B18" s="18" t="s">
        <v>146</v>
      </c>
      <c r="C18" s="17">
        <v>0.130931620535233</v>
      </c>
      <c r="D18" s="17">
        <v>0.131697242343597</v>
      </c>
      <c r="E18" s="17">
        <v>0.12937122692102099</v>
      </c>
      <c r="F18" s="17"/>
      <c r="G18" s="17">
        <v>0.192725886239277</v>
      </c>
      <c r="H18" s="17">
        <v>0.17396469946028401</v>
      </c>
      <c r="I18" s="17">
        <v>0.1223063539978</v>
      </c>
      <c r="J18" s="17">
        <v>0.15297826659677299</v>
      </c>
      <c r="K18" s="17">
        <v>0.10497097530702</v>
      </c>
      <c r="L18" s="17">
        <v>9.9065525547267594E-2</v>
      </c>
      <c r="M18" s="17"/>
      <c r="N18" s="17">
        <v>0.121740267674033</v>
      </c>
      <c r="O18" s="17">
        <v>0.13981166367183101</v>
      </c>
      <c r="P18" s="17">
        <v>0.135273679231525</v>
      </c>
      <c r="Q18" s="17">
        <v>0.145105015625828</v>
      </c>
      <c r="R18" s="17">
        <v>9.9686500753040905E-2</v>
      </c>
      <c r="S18" s="17"/>
      <c r="T18" s="17">
        <v>0.12880808289273901</v>
      </c>
      <c r="U18" s="17">
        <v>0.13146647664967701</v>
      </c>
    </row>
    <row r="19" spans="2:21" x14ac:dyDescent="0.5">
      <c r="B19" s="18" t="s">
        <v>145</v>
      </c>
      <c r="C19" s="17">
        <v>0.123231987565631</v>
      </c>
      <c r="D19" s="17">
        <v>0.135727461887339</v>
      </c>
      <c r="E19" s="17">
        <v>0.11256618149914201</v>
      </c>
      <c r="F19" s="17"/>
      <c r="G19" s="17">
        <v>0.34699865219247</v>
      </c>
      <c r="H19" s="17">
        <v>0.27034682992998799</v>
      </c>
      <c r="I19" s="17">
        <v>0.14623429447226399</v>
      </c>
      <c r="J19" s="17">
        <v>0.13405136888338301</v>
      </c>
      <c r="K19" s="17">
        <v>4.3039396051672597E-2</v>
      </c>
      <c r="L19" s="17">
        <v>2.0925223712260001E-2</v>
      </c>
      <c r="M19" s="17"/>
      <c r="N19" s="17">
        <v>0.12018129672986699</v>
      </c>
      <c r="O19" s="17">
        <v>0.14246005758556601</v>
      </c>
      <c r="P19" s="17">
        <v>0.13154157388975901</v>
      </c>
      <c r="Q19" s="17">
        <v>0.104294490814881</v>
      </c>
      <c r="R19" s="17">
        <v>0.12126366578282299</v>
      </c>
      <c r="S19" s="17"/>
      <c r="T19" s="17">
        <v>0.125094120166483</v>
      </c>
      <c r="U19" s="17">
        <v>0.12276297162377101</v>
      </c>
    </row>
    <row r="20" spans="2:21" ht="28.7" x14ac:dyDescent="0.5">
      <c r="B20" s="18" t="s">
        <v>147</v>
      </c>
      <c r="C20" s="17">
        <v>6.4919988379655597E-2</v>
      </c>
      <c r="D20" s="17">
        <v>7.9969170495078998E-2</v>
      </c>
      <c r="E20" s="17">
        <v>5.1420883868857403E-2</v>
      </c>
      <c r="F20" s="17"/>
      <c r="G20" s="17">
        <v>0.119824040018192</v>
      </c>
      <c r="H20" s="17">
        <v>0.18258233113788</v>
      </c>
      <c r="I20" s="17">
        <v>5.9388516286890097E-2</v>
      </c>
      <c r="J20" s="17">
        <v>7.0298498921751704E-2</v>
      </c>
      <c r="K20" s="17">
        <v>4.54431813893586E-2</v>
      </c>
      <c r="L20" s="17">
        <v>7.0707966733856596E-3</v>
      </c>
      <c r="M20" s="17"/>
      <c r="N20" s="17">
        <v>5.9916504709672497E-2</v>
      </c>
      <c r="O20" s="17">
        <v>5.54561733107201E-2</v>
      </c>
      <c r="P20" s="17">
        <v>8.47148754327222E-2</v>
      </c>
      <c r="Q20" s="17">
        <v>6.4521405671249699E-2</v>
      </c>
      <c r="R20" s="17">
        <v>5.9004074367716902E-2</v>
      </c>
      <c r="S20" s="17"/>
      <c r="T20" s="17">
        <v>9.4691302085497406E-2</v>
      </c>
      <c r="U20" s="17">
        <v>5.7421477945017202E-2</v>
      </c>
    </row>
    <row r="21" spans="2:21" x14ac:dyDescent="0.5">
      <c r="B21" s="18" t="s">
        <v>148</v>
      </c>
      <c r="C21" s="17">
        <v>6.4427083740780003E-2</v>
      </c>
      <c r="D21" s="17">
        <v>7.7233182171509498E-2</v>
      </c>
      <c r="E21" s="17">
        <v>5.0913910736576598E-2</v>
      </c>
      <c r="F21" s="17"/>
      <c r="G21" s="17">
        <v>9.0289302536114793E-2</v>
      </c>
      <c r="H21" s="17">
        <v>0.137903898757432</v>
      </c>
      <c r="I21" s="17">
        <v>9.4256688282803106E-2</v>
      </c>
      <c r="J21" s="17">
        <v>5.3598144750786697E-2</v>
      </c>
      <c r="K21" s="17">
        <v>4.1081597279328197E-2</v>
      </c>
      <c r="L21" s="17">
        <v>2.9597543516437501E-2</v>
      </c>
      <c r="M21" s="17"/>
      <c r="N21" s="17">
        <v>5.3352399617474199E-2</v>
      </c>
      <c r="O21" s="17">
        <v>7.02595876725364E-2</v>
      </c>
      <c r="P21" s="17">
        <v>9.0741776892243595E-2</v>
      </c>
      <c r="Q21" s="17">
        <v>4.5690421875513101E-2</v>
      </c>
      <c r="R21" s="17">
        <v>7.3045042189871498E-2</v>
      </c>
      <c r="S21" s="17"/>
      <c r="T21" s="17">
        <v>0.107754272800232</v>
      </c>
      <c r="U21" s="17">
        <v>5.3514250586154902E-2</v>
      </c>
    </row>
    <row r="22" spans="2:21" x14ac:dyDescent="0.5">
      <c r="B22" s="18" t="s">
        <v>44</v>
      </c>
      <c r="C22" s="19">
        <v>0.274232649489485</v>
      </c>
      <c r="D22" s="19">
        <v>0.27008121587899198</v>
      </c>
      <c r="E22" s="19">
        <v>0.27837047046779201</v>
      </c>
      <c r="F22" s="19"/>
      <c r="G22" s="19">
        <v>0.13491967748077699</v>
      </c>
      <c r="H22" s="19">
        <v>0.19807930816946201</v>
      </c>
      <c r="I22" s="19">
        <v>0.23417364991489201</v>
      </c>
      <c r="J22" s="19">
        <v>0.30679190255484901</v>
      </c>
      <c r="K22" s="19">
        <v>0.330357901030224</v>
      </c>
      <c r="L22" s="19">
        <v>0.314147353302412</v>
      </c>
      <c r="M22" s="19"/>
      <c r="N22" s="19">
        <v>0.27739538204872299</v>
      </c>
      <c r="O22" s="19">
        <v>0.26408478795102203</v>
      </c>
      <c r="P22" s="19">
        <v>0.23025981090492201</v>
      </c>
      <c r="Q22" s="19">
        <v>0.29303443808596302</v>
      </c>
      <c r="R22" s="19">
        <v>0.32494236984860098</v>
      </c>
      <c r="S22" s="19"/>
      <c r="T22" s="19">
        <v>0.25338437862980401</v>
      </c>
      <c r="U22" s="19">
        <v>0.27948371022970397</v>
      </c>
    </row>
    <row r="23" spans="2:21" x14ac:dyDescent="0.5">
      <c r="B23" s="16"/>
    </row>
    <row r="24" spans="2:21" x14ac:dyDescent="0.5">
      <c r="B24" t="s">
        <v>47</v>
      </c>
    </row>
    <row r="25" spans="2:21" x14ac:dyDescent="0.5">
      <c r="B25" t="s">
        <v>48</v>
      </c>
    </row>
    <row r="27" spans="2:21" x14ac:dyDescent="0.5">
      <c r="B2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U20"/>
  <sheetViews>
    <sheetView showGridLines="0" workbookViewId="0">
      <pane xSplit="2" topLeftCell="C1" activePane="topRight" state="frozen"/>
      <selection pane="topRight" activeCell="B16" sqref="B16"/>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158</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488</v>
      </c>
      <c r="D7" s="10">
        <v>269</v>
      </c>
      <c r="E7" s="10">
        <v>217</v>
      </c>
      <c r="F7" s="10"/>
      <c r="G7" s="10">
        <v>24</v>
      </c>
      <c r="H7" s="10">
        <v>106</v>
      </c>
      <c r="I7" s="10">
        <v>101</v>
      </c>
      <c r="J7" s="10">
        <v>137</v>
      </c>
      <c r="K7" s="10">
        <v>85</v>
      </c>
      <c r="L7" s="10">
        <v>35</v>
      </c>
      <c r="M7" s="10"/>
      <c r="N7" s="10">
        <v>119</v>
      </c>
      <c r="O7" s="10">
        <v>88</v>
      </c>
      <c r="P7" s="10">
        <v>88</v>
      </c>
      <c r="Q7" s="10">
        <v>89</v>
      </c>
      <c r="R7" s="10">
        <v>104</v>
      </c>
      <c r="S7" s="10"/>
      <c r="T7" s="10">
        <v>189</v>
      </c>
      <c r="U7" s="10">
        <v>299</v>
      </c>
    </row>
    <row r="8" spans="2:21" ht="30" customHeight="1" x14ac:dyDescent="0.5">
      <c r="B8" s="11" t="s">
        <v>20</v>
      </c>
      <c r="C8" s="11">
        <v>458</v>
      </c>
      <c r="D8" s="11">
        <v>271</v>
      </c>
      <c r="E8" s="11">
        <v>185</v>
      </c>
      <c r="F8" s="11"/>
      <c r="G8" s="11">
        <v>22</v>
      </c>
      <c r="H8" s="11">
        <v>87</v>
      </c>
      <c r="I8" s="11">
        <v>102</v>
      </c>
      <c r="J8" s="11">
        <v>128</v>
      </c>
      <c r="K8" s="11">
        <v>84</v>
      </c>
      <c r="L8" s="11">
        <v>35</v>
      </c>
      <c r="M8" s="11"/>
      <c r="N8" s="11">
        <v>125</v>
      </c>
      <c r="O8" s="11">
        <v>83</v>
      </c>
      <c r="P8" s="11">
        <v>92</v>
      </c>
      <c r="Q8" s="11">
        <v>93</v>
      </c>
      <c r="R8" s="11">
        <v>65</v>
      </c>
      <c r="S8" s="11"/>
      <c r="T8" s="11">
        <v>135</v>
      </c>
      <c r="U8" s="11">
        <v>323</v>
      </c>
    </row>
    <row r="9" spans="2:21" ht="71.7" x14ac:dyDescent="0.5">
      <c r="B9" s="18" t="s">
        <v>151</v>
      </c>
      <c r="C9" s="17">
        <v>0.184961401662286</v>
      </c>
      <c r="D9" s="17">
        <v>0.20273791700053501</v>
      </c>
      <c r="E9" s="17">
        <v>0.155437140269649</v>
      </c>
      <c r="F9" s="17"/>
      <c r="G9" s="17">
        <v>0.29936834205031698</v>
      </c>
      <c r="H9" s="17">
        <v>0.12842279996586101</v>
      </c>
      <c r="I9" s="17">
        <v>0.205698346039319</v>
      </c>
      <c r="J9" s="17">
        <v>0.18585193254272001</v>
      </c>
      <c r="K9" s="17">
        <v>0.16508446222256401</v>
      </c>
      <c r="L9" s="17">
        <v>0.236299723137366</v>
      </c>
      <c r="M9" s="17"/>
      <c r="N9" s="17">
        <v>0.24776369132939699</v>
      </c>
      <c r="O9" s="17">
        <v>9.9205361716444507E-2</v>
      </c>
      <c r="P9" s="17">
        <v>9.6049637151184794E-2</v>
      </c>
      <c r="Q9" s="17">
        <v>0.27289475245578998</v>
      </c>
      <c r="R9" s="17">
        <v>0.172188915397227</v>
      </c>
      <c r="S9" s="17"/>
      <c r="T9" s="17">
        <v>6.4230010762993298E-2</v>
      </c>
      <c r="U9" s="17">
        <v>0.23555966666987299</v>
      </c>
    </row>
    <row r="10" spans="2:21" x14ac:dyDescent="0.5">
      <c r="B10" s="18" t="s">
        <v>152</v>
      </c>
      <c r="C10" s="17">
        <v>0.132129079347614</v>
      </c>
      <c r="D10" s="17">
        <v>0.14166560098501299</v>
      </c>
      <c r="E10" s="17">
        <v>0.119616815304201</v>
      </c>
      <c r="F10" s="17"/>
      <c r="G10" s="17">
        <v>0.16076427587332401</v>
      </c>
      <c r="H10" s="17">
        <v>0.189142288440766</v>
      </c>
      <c r="I10" s="17">
        <v>0.11187592142847901</v>
      </c>
      <c r="J10" s="17">
        <v>0.117255001732346</v>
      </c>
      <c r="K10" s="17">
        <v>0.118343503861238</v>
      </c>
      <c r="L10" s="17">
        <v>0.118843541124414</v>
      </c>
      <c r="M10" s="17"/>
      <c r="N10" s="17">
        <v>0.111145015083685</v>
      </c>
      <c r="O10" s="17">
        <v>0.13021459907122199</v>
      </c>
      <c r="P10" s="17">
        <v>0.184799063993001</v>
      </c>
      <c r="Q10" s="17">
        <v>0.11427704752345</v>
      </c>
      <c r="R10" s="17">
        <v>0.12646237186231701</v>
      </c>
      <c r="S10" s="17"/>
      <c r="T10" s="17">
        <v>0.178863725128804</v>
      </c>
      <c r="U10" s="17">
        <v>0.112542690301166</v>
      </c>
    </row>
    <row r="11" spans="2:21" x14ac:dyDescent="0.5">
      <c r="B11" s="18" t="s">
        <v>153</v>
      </c>
      <c r="C11" s="17">
        <v>0.187149211219648</v>
      </c>
      <c r="D11" s="17">
        <v>0.18504176865815999</v>
      </c>
      <c r="E11" s="17">
        <v>0.192244320276275</v>
      </c>
      <c r="F11" s="17"/>
      <c r="G11" s="17">
        <v>8.2366503264502802E-2</v>
      </c>
      <c r="H11" s="17">
        <v>0.202508681959845</v>
      </c>
      <c r="I11" s="17">
        <v>0.245208682232676</v>
      </c>
      <c r="J11" s="17">
        <v>0.20116983258277599</v>
      </c>
      <c r="K11" s="17">
        <v>0.124126305387698</v>
      </c>
      <c r="L11" s="17">
        <v>0.14649136299805601</v>
      </c>
      <c r="M11" s="17"/>
      <c r="N11" s="17">
        <v>0.15264859560496899</v>
      </c>
      <c r="O11" s="17">
        <v>0.24640250943245701</v>
      </c>
      <c r="P11" s="17">
        <v>0.27446680456818301</v>
      </c>
      <c r="Q11" s="17">
        <v>0.11214962468395499</v>
      </c>
      <c r="R11" s="17">
        <v>0.16277467321313199</v>
      </c>
      <c r="S11" s="17"/>
      <c r="T11" s="17">
        <v>0.215363113642773</v>
      </c>
      <c r="U11" s="17">
        <v>0.17532482568851299</v>
      </c>
    </row>
    <row r="12" spans="2:21" x14ac:dyDescent="0.5">
      <c r="B12" s="18" t="s">
        <v>154</v>
      </c>
      <c r="C12" s="17">
        <v>0.182026752521871</v>
      </c>
      <c r="D12" s="17">
        <v>0.20248263909228001</v>
      </c>
      <c r="E12" s="17">
        <v>0.14886616998518501</v>
      </c>
      <c r="F12" s="17"/>
      <c r="G12" s="17">
        <v>0.292884202503917</v>
      </c>
      <c r="H12" s="17">
        <v>0.208435069090985</v>
      </c>
      <c r="I12" s="17">
        <v>0.15788483146691101</v>
      </c>
      <c r="J12" s="17">
        <v>0.14528725322147401</v>
      </c>
      <c r="K12" s="17">
        <v>0.205788611143845</v>
      </c>
      <c r="L12" s="17">
        <v>0.19311150005452499</v>
      </c>
      <c r="M12" s="17"/>
      <c r="N12" s="17">
        <v>0.18786653177615401</v>
      </c>
      <c r="O12" s="17">
        <v>0.25852560065701602</v>
      </c>
      <c r="P12" s="17">
        <v>0.129502226819322</v>
      </c>
      <c r="Q12" s="17">
        <v>0.131756035434729</v>
      </c>
      <c r="R12" s="17">
        <v>0.21943934971210699</v>
      </c>
      <c r="S12" s="17"/>
      <c r="T12" s="17">
        <v>0.185358396163077</v>
      </c>
      <c r="U12" s="17">
        <v>0.180630467872015</v>
      </c>
    </row>
    <row r="13" spans="2:21" x14ac:dyDescent="0.5">
      <c r="B13" s="18" t="s">
        <v>155</v>
      </c>
      <c r="C13" s="17">
        <v>9.0223822906741094E-2</v>
      </c>
      <c r="D13" s="17">
        <v>0.102663402090203</v>
      </c>
      <c r="E13" s="17">
        <v>7.3018130541334506E-2</v>
      </c>
      <c r="F13" s="17"/>
      <c r="G13" s="17">
        <v>8.8338125647368898E-2</v>
      </c>
      <c r="H13" s="17">
        <v>9.8678610295379596E-2</v>
      </c>
      <c r="I13" s="17">
        <v>9.8993225910935304E-2</v>
      </c>
      <c r="J13" s="17">
        <v>9.3709131952851896E-2</v>
      </c>
      <c r="K13" s="17">
        <v>6.1376849546253803E-2</v>
      </c>
      <c r="L13" s="17">
        <v>0.101463239750338</v>
      </c>
      <c r="M13" s="17"/>
      <c r="N13" s="17">
        <v>8.4784599713182501E-2</v>
      </c>
      <c r="O13" s="17">
        <v>9.6181297479473099E-2</v>
      </c>
      <c r="P13" s="17">
        <v>4.6764710593822999E-2</v>
      </c>
      <c r="Q13" s="17">
        <v>0.143814102558082</v>
      </c>
      <c r="R13" s="17">
        <v>7.7370411236991302E-2</v>
      </c>
      <c r="S13" s="17"/>
      <c r="T13" s="17">
        <v>0.15135637666839799</v>
      </c>
      <c r="U13" s="17">
        <v>6.4603301741677999E-2</v>
      </c>
    </row>
    <row r="14" spans="2:21" x14ac:dyDescent="0.5">
      <c r="B14" s="18" t="s">
        <v>156</v>
      </c>
      <c r="C14" s="17">
        <v>0.12306676829964799</v>
      </c>
      <c r="D14" s="17">
        <v>0.105218697536172</v>
      </c>
      <c r="E14" s="17">
        <v>0.15047278829720501</v>
      </c>
      <c r="F14" s="17"/>
      <c r="G14" s="17">
        <v>3.3032253813273703E-2</v>
      </c>
      <c r="H14" s="17">
        <v>8.4809642660774398E-2</v>
      </c>
      <c r="I14" s="17">
        <v>9.4461580642526896E-2</v>
      </c>
      <c r="J14" s="17">
        <v>0.15521941953843299</v>
      </c>
      <c r="K14" s="17">
        <v>0.14880970253967599</v>
      </c>
      <c r="L14" s="17">
        <v>0.180175350750549</v>
      </c>
      <c r="M14" s="17"/>
      <c r="N14" s="17">
        <v>0.11897659778249001</v>
      </c>
      <c r="O14" s="17">
        <v>6.4399325334281499E-2</v>
      </c>
      <c r="P14" s="17">
        <v>0.151737721563767</v>
      </c>
      <c r="Q14" s="17">
        <v>0.14624706520491301</v>
      </c>
      <c r="R14" s="17">
        <v>0.13210048072962199</v>
      </c>
      <c r="S14" s="17"/>
      <c r="T14" s="17">
        <v>0.12539396165455299</v>
      </c>
      <c r="U14" s="17">
        <v>0.122091446594015</v>
      </c>
    </row>
    <row r="15" spans="2:21" x14ac:dyDescent="0.5">
      <c r="B15" s="18" t="s">
        <v>157</v>
      </c>
      <c r="C15" s="19">
        <v>0.100442964042191</v>
      </c>
      <c r="D15" s="19">
        <v>6.0189974637637401E-2</v>
      </c>
      <c r="E15" s="19">
        <v>0.16034463532615001</v>
      </c>
      <c r="F15" s="19"/>
      <c r="G15" s="19">
        <v>4.3246296847297097E-2</v>
      </c>
      <c r="H15" s="19">
        <v>8.8002907586389595E-2</v>
      </c>
      <c r="I15" s="19">
        <v>8.5877412279152299E-2</v>
      </c>
      <c r="J15" s="19">
        <v>0.101507428429399</v>
      </c>
      <c r="K15" s="19">
        <v>0.17647056529872501</v>
      </c>
      <c r="L15" s="19">
        <v>2.3615282184750501E-2</v>
      </c>
      <c r="M15" s="19"/>
      <c r="N15" s="19">
        <v>9.6814968710122698E-2</v>
      </c>
      <c r="O15" s="19">
        <v>0.10507130630910599</v>
      </c>
      <c r="P15" s="19">
        <v>0.11667983531072</v>
      </c>
      <c r="Q15" s="19">
        <v>7.8861372139081301E-2</v>
      </c>
      <c r="R15" s="19">
        <v>0.109663797848603</v>
      </c>
      <c r="S15" s="19"/>
      <c r="T15" s="19">
        <v>7.9434415979402304E-2</v>
      </c>
      <c r="U15" s="19">
        <v>0.109247601132741</v>
      </c>
    </row>
    <row r="16" spans="2:21" x14ac:dyDescent="0.5">
      <c r="B16" s="16" t="s">
        <v>528</v>
      </c>
    </row>
    <row r="17" spans="2:2" x14ac:dyDescent="0.5">
      <c r="B17" t="s">
        <v>47</v>
      </c>
    </row>
    <row r="18" spans="2:2" x14ac:dyDescent="0.5">
      <c r="B18" t="s">
        <v>48</v>
      </c>
    </row>
    <row r="20" spans="2:2" x14ac:dyDescent="0.5">
      <c r="B20"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T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20" width="20.703125" customWidth="1"/>
  </cols>
  <sheetData>
    <row r="2" spans="2:20" ht="40" customHeight="1" x14ac:dyDescent="0.5">
      <c r="D2" s="30" t="s">
        <v>177</v>
      </c>
      <c r="E2" s="26"/>
      <c r="F2" s="26"/>
      <c r="G2" s="26"/>
      <c r="H2" s="26"/>
      <c r="I2" s="26"/>
      <c r="J2" s="26"/>
      <c r="K2" s="26"/>
      <c r="L2" s="26"/>
      <c r="M2" s="26"/>
      <c r="N2" s="26"/>
      <c r="O2" s="26"/>
      <c r="P2" s="26"/>
      <c r="Q2" s="26"/>
      <c r="R2" s="26"/>
      <c r="S2" s="26"/>
      <c r="T2" s="26"/>
    </row>
    <row r="6" spans="2:20" ht="50" customHeight="1" x14ac:dyDescent="0.5">
      <c r="B6" s="20" t="s">
        <v>15</v>
      </c>
      <c r="C6" s="20" t="s">
        <v>159</v>
      </c>
      <c r="D6" s="20" t="s">
        <v>160</v>
      </c>
      <c r="E6" s="20" t="s">
        <v>161</v>
      </c>
      <c r="F6" s="20" t="s">
        <v>162</v>
      </c>
      <c r="G6" s="20" t="s">
        <v>163</v>
      </c>
      <c r="H6" s="20" t="s">
        <v>164</v>
      </c>
      <c r="I6" s="20" t="s">
        <v>165</v>
      </c>
      <c r="J6" s="20" t="s">
        <v>166</v>
      </c>
      <c r="K6" s="20" t="s">
        <v>167</v>
      </c>
      <c r="L6" s="20" t="s">
        <v>168</v>
      </c>
      <c r="M6" s="20" t="s">
        <v>169</v>
      </c>
      <c r="N6" s="20" t="s">
        <v>170</v>
      </c>
      <c r="O6" s="20" t="s">
        <v>171</v>
      </c>
      <c r="P6" s="20" t="s">
        <v>172</v>
      </c>
      <c r="Q6" s="20" t="s">
        <v>173</v>
      </c>
      <c r="R6" s="20" t="s">
        <v>174</v>
      </c>
      <c r="S6" s="20" t="s">
        <v>175</v>
      </c>
    </row>
    <row r="7" spans="2:20" x14ac:dyDescent="0.5">
      <c r="B7" s="18" t="s">
        <v>81</v>
      </c>
      <c r="C7" s="17">
        <v>0.68829650156702105</v>
      </c>
      <c r="D7" s="17">
        <v>0.54480970311827304</v>
      </c>
      <c r="E7" s="17">
        <v>0.47069394068235698</v>
      </c>
      <c r="F7" s="17">
        <v>0.42135236345220001</v>
      </c>
      <c r="G7" s="17">
        <v>0.526400327140358</v>
      </c>
      <c r="H7" s="17">
        <v>0.409391451640852</v>
      </c>
      <c r="I7" s="17">
        <v>0.43047566728553699</v>
      </c>
      <c r="J7" s="17">
        <v>0.230255729474898</v>
      </c>
      <c r="K7" s="17">
        <v>0.29819587070341602</v>
      </c>
      <c r="L7" s="17">
        <v>0.266105673568792</v>
      </c>
      <c r="M7" s="17">
        <v>0.22341259718086201</v>
      </c>
      <c r="N7" s="17">
        <v>0.24728675939815101</v>
      </c>
      <c r="O7" s="17">
        <v>0.15087588384265899</v>
      </c>
      <c r="P7" s="17">
        <v>5.9599307056437699E-2</v>
      </c>
      <c r="Q7" s="17">
        <v>8.4580187305931795E-2</v>
      </c>
      <c r="R7" s="17">
        <v>0.105486819272385</v>
      </c>
      <c r="S7" s="17">
        <v>0.103475129772963</v>
      </c>
    </row>
    <row r="8" spans="2:20" x14ac:dyDescent="0.5">
      <c r="B8" s="18" t="s">
        <v>82</v>
      </c>
      <c r="C8" s="17">
        <v>0.248448330825953</v>
      </c>
      <c r="D8" s="17">
        <v>0.36443845433886402</v>
      </c>
      <c r="E8" s="17">
        <v>0.40543237461394499</v>
      </c>
      <c r="F8" s="17">
        <v>0.40657470889596198</v>
      </c>
      <c r="G8" s="17">
        <v>0.33731937650933103</v>
      </c>
      <c r="H8" s="17">
        <v>0.36437682769839702</v>
      </c>
      <c r="I8" s="17">
        <v>0.33759979856044398</v>
      </c>
      <c r="J8" s="17">
        <v>0.40738002841929599</v>
      </c>
      <c r="K8" s="17">
        <v>0.38701876649150002</v>
      </c>
      <c r="L8" s="17">
        <v>0.27715279448073199</v>
      </c>
      <c r="M8" s="17">
        <v>0.32326323901177101</v>
      </c>
      <c r="N8" s="17">
        <v>0.32287642815197898</v>
      </c>
      <c r="O8" s="17">
        <v>0.28402345395508299</v>
      </c>
      <c r="P8" s="17">
        <v>0.20640358867466499</v>
      </c>
      <c r="Q8" s="17">
        <v>0.21523281702426</v>
      </c>
      <c r="R8" s="17">
        <v>0.25460547879519602</v>
      </c>
      <c r="S8" s="17">
        <v>0.21641960643163</v>
      </c>
    </row>
    <row r="9" spans="2:20" ht="28.7" x14ac:dyDescent="0.5">
      <c r="B9" s="18" t="s">
        <v>176</v>
      </c>
      <c r="C9" s="17">
        <v>4.2619050809905801E-2</v>
      </c>
      <c r="D9" s="17">
        <v>6.1064949675791E-2</v>
      </c>
      <c r="E9" s="17">
        <v>8.6623384784641905E-2</v>
      </c>
      <c r="F9" s="17">
        <v>0.12311757271408</v>
      </c>
      <c r="G9" s="17">
        <v>9.1591695300042297E-2</v>
      </c>
      <c r="H9" s="17">
        <v>0.12935957031216899</v>
      </c>
      <c r="I9" s="17">
        <v>0.12927940126495799</v>
      </c>
      <c r="J9" s="17">
        <v>0.20815450552097001</v>
      </c>
      <c r="K9" s="17">
        <v>0.153163280691263</v>
      </c>
      <c r="L9" s="17">
        <v>0.17562324672743501</v>
      </c>
      <c r="M9" s="17">
        <v>0.219493776931831</v>
      </c>
      <c r="N9" s="17">
        <v>0.185995241866491</v>
      </c>
      <c r="O9" s="17">
        <v>0.24008214799528299</v>
      </c>
      <c r="P9" s="17">
        <v>0.28985268786171797</v>
      </c>
      <c r="Q9" s="17">
        <v>0.23362991010022299</v>
      </c>
      <c r="R9" s="17">
        <v>0.228777298192025</v>
      </c>
      <c r="S9" s="17">
        <v>0.22877097489585199</v>
      </c>
    </row>
    <row r="10" spans="2:20" x14ac:dyDescent="0.5">
      <c r="B10" s="18" t="s">
        <v>84</v>
      </c>
      <c r="C10" s="17">
        <v>1.0672631219365399E-2</v>
      </c>
      <c r="D10" s="17">
        <v>1.4378104683554299E-2</v>
      </c>
      <c r="E10" s="17">
        <v>1.6899304346330801E-2</v>
      </c>
      <c r="F10" s="17">
        <v>2.1904971718419201E-2</v>
      </c>
      <c r="G10" s="17">
        <v>2.0738053287162699E-2</v>
      </c>
      <c r="H10" s="17">
        <v>4.3795347728573103E-2</v>
      </c>
      <c r="I10" s="17">
        <v>3.9696235567343002E-2</v>
      </c>
      <c r="J10" s="17">
        <v>6.4895614168109697E-2</v>
      </c>
      <c r="K10" s="17">
        <v>7.7864395586625501E-2</v>
      </c>
      <c r="L10" s="17">
        <v>7.2861762831475205E-2</v>
      </c>
      <c r="M10" s="17">
        <v>9.0329806337297702E-2</v>
      </c>
      <c r="N10" s="17">
        <v>9.3069888997403302E-2</v>
      </c>
      <c r="O10" s="17">
        <v>0.11935707798195801</v>
      </c>
      <c r="P10" s="17">
        <v>0.15107079627681</v>
      </c>
      <c r="Q10" s="17">
        <v>0.170783903150768</v>
      </c>
      <c r="R10" s="17">
        <v>0.15685025332990801</v>
      </c>
      <c r="S10" s="17">
        <v>0.158376320843509</v>
      </c>
    </row>
    <row r="11" spans="2:20" x14ac:dyDescent="0.5">
      <c r="B11" s="18" t="s">
        <v>85</v>
      </c>
      <c r="C11" s="17">
        <v>2.6827238952203099E-3</v>
      </c>
      <c r="D11" s="17">
        <v>4.8789990303024604E-3</v>
      </c>
      <c r="E11" s="17">
        <v>8.9952984995987102E-3</v>
      </c>
      <c r="F11" s="17">
        <v>5.1000078770968302E-3</v>
      </c>
      <c r="G11" s="17">
        <v>6.8464681003160797E-3</v>
      </c>
      <c r="H11" s="17">
        <v>1.52698849347815E-2</v>
      </c>
      <c r="I11" s="17">
        <v>2.87475503383272E-2</v>
      </c>
      <c r="J11" s="17">
        <v>3.6717605956963599E-2</v>
      </c>
      <c r="K11" s="17">
        <v>4.9949513621473401E-2</v>
      </c>
      <c r="L11" s="17">
        <v>6.8719067498530198E-2</v>
      </c>
      <c r="M11" s="17">
        <v>5.4089553585736902E-2</v>
      </c>
      <c r="N11" s="17">
        <v>6.1943194713891002E-2</v>
      </c>
      <c r="O11" s="17">
        <v>0.11897959307049701</v>
      </c>
      <c r="P11" s="17">
        <v>0.14755915726365501</v>
      </c>
      <c r="Q11" s="17">
        <v>0.135581556701759</v>
      </c>
      <c r="R11" s="17">
        <v>0.16638290888073601</v>
      </c>
      <c r="S11" s="17">
        <v>0.177151907262695</v>
      </c>
    </row>
    <row r="12" spans="2:20" x14ac:dyDescent="0.5">
      <c r="B12" s="18" t="s">
        <v>65</v>
      </c>
      <c r="C12" s="17">
        <v>7.2807616825344198E-3</v>
      </c>
      <c r="D12" s="17">
        <v>1.04297891532153E-2</v>
      </c>
      <c r="E12" s="17">
        <v>1.1355697073126E-2</v>
      </c>
      <c r="F12" s="17">
        <v>2.1950375342242701E-2</v>
      </c>
      <c r="G12" s="17">
        <v>1.7104079662790501E-2</v>
      </c>
      <c r="H12" s="17">
        <v>3.7806917685227003E-2</v>
      </c>
      <c r="I12" s="17">
        <v>3.4201346983389801E-2</v>
      </c>
      <c r="J12" s="17">
        <v>5.2596516459762502E-2</v>
      </c>
      <c r="K12" s="17">
        <v>3.3808172905722501E-2</v>
      </c>
      <c r="L12" s="17">
        <v>0.13953745489303501</v>
      </c>
      <c r="M12" s="17">
        <v>8.9411026952501194E-2</v>
      </c>
      <c r="N12" s="17">
        <v>8.8828486872083695E-2</v>
      </c>
      <c r="O12" s="17">
        <v>8.6681843154518906E-2</v>
      </c>
      <c r="P12" s="17">
        <v>0.14551446286671399</v>
      </c>
      <c r="Q12" s="17">
        <v>0.160191625717058</v>
      </c>
      <c r="R12" s="17">
        <v>8.7897241529749301E-2</v>
      </c>
      <c r="S12" s="17">
        <v>0.115806060793351</v>
      </c>
    </row>
    <row r="13" spans="2:20" x14ac:dyDescent="0.5">
      <c r="B13" s="23" t="s">
        <v>86</v>
      </c>
      <c r="C13" s="21">
        <v>0.93674483239297401</v>
      </c>
      <c r="D13" s="21">
        <v>0.90924815745713705</v>
      </c>
      <c r="E13" s="21">
        <v>0.87612631529630303</v>
      </c>
      <c r="F13" s="21">
        <v>0.82792707234816199</v>
      </c>
      <c r="G13" s="21">
        <v>0.86371970364968798</v>
      </c>
      <c r="H13" s="21">
        <v>0.77376827933924996</v>
      </c>
      <c r="I13" s="21">
        <v>0.76807546584598196</v>
      </c>
      <c r="J13" s="21">
        <v>0.63763575789419402</v>
      </c>
      <c r="K13" s="21">
        <v>0.68521463719491604</v>
      </c>
      <c r="L13" s="21">
        <v>0.54325846804952405</v>
      </c>
      <c r="M13" s="21">
        <v>0.54667583619263405</v>
      </c>
      <c r="N13" s="21">
        <v>0.57016318755013096</v>
      </c>
      <c r="O13" s="21">
        <v>0.43489933779774198</v>
      </c>
      <c r="P13" s="21">
        <v>0.26600289573110297</v>
      </c>
      <c r="Q13" s="21">
        <v>0.29981300433019098</v>
      </c>
      <c r="R13" s="21">
        <v>0.36009229806758097</v>
      </c>
      <c r="S13" s="21">
        <v>0.31989473620459302</v>
      </c>
    </row>
    <row r="14" spans="2:20" x14ac:dyDescent="0.5">
      <c r="B14" s="23" t="s">
        <v>87</v>
      </c>
      <c r="C14" s="21">
        <v>1.33553551145857E-2</v>
      </c>
      <c r="D14" s="21">
        <v>1.9257103713856801E-2</v>
      </c>
      <c r="E14" s="21">
        <v>2.5894602845929499E-2</v>
      </c>
      <c r="F14" s="21">
        <v>2.7004979595515999E-2</v>
      </c>
      <c r="G14" s="21">
        <v>2.75845213874788E-2</v>
      </c>
      <c r="H14" s="21">
        <v>5.9065232663354603E-2</v>
      </c>
      <c r="I14" s="21">
        <v>6.8443785905670199E-2</v>
      </c>
      <c r="J14" s="21">
        <v>0.101613220125073</v>
      </c>
      <c r="K14" s="21">
        <v>0.12781390920809901</v>
      </c>
      <c r="L14" s="21">
        <v>0.14158083033000499</v>
      </c>
      <c r="M14" s="21">
        <v>0.14441935992303501</v>
      </c>
      <c r="N14" s="21">
        <v>0.15501308371129399</v>
      </c>
      <c r="O14" s="21">
        <v>0.23833667105245601</v>
      </c>
      <c r="P14" s="21">
        <v>0.29862995354046501</v>
      </c>
      <c r="Q14" s="21">
        <v>0.306365459852527</v>
      </c>
      <c r="R14" s="21">
        <v>0.32323316221064402</v>
      </c>
      <c r="S14" s="21">
        <v>0.33552822810620497</v>
      </c>
    </row>
    <row r="15" spans="2:20" x14ac:dyDescent="0.5">
      <c r="B15" s="23" t="s">
        <v>88</v>
      </c>
      <c r="C15" s="22">
        <v>0.92338947727838805</v>
      </c>
      <c r="D15" s="22">
        <v>0.88999105374328003</v>
      </c>
      <c r="E15" s="22">
        <v>0.85023171245037299</v>
      </c>
      <c r="F15" s="22">
        <v>0.80092209275264603</v>
      </c>
      <c r="G15" s="22">
        <v>0.83613518226220995</v>
      </c>
      <c r="H15" s="22">
        <v>0.71470304667589502</v>
      </c>
      <c r="I15" s="22">
        <v>0.69963167994031095</v>
      </c>
      <c r="J15" s="22">
        <v>0.53602253776912101</v>
      </c>
      <c r="K15" s="22">
        <v>0.55740072798681695</v>
      </c>
      <c r="L15" s="22">
        <v>0.40167763771951898</v>
      </c>
      <c r="M15" s="22">
        <v>0.40225647626959898</v>
      </c>
      <c r="N15" s="22">
        <v>0.41515010383883599</v>
      </c>
      <c r="O15" s="22">
        <v>0.196562666745286</v>
      </c>
      <c r="P15" s="22">
        <v>-3.2627057809361898E-2</v>
      </c>
      <c r="Q15" s="22">
        <v>-6.5524555223358504E-3</v>
      </c>
      <c r="R15" s="22">
        <v>3.6859135856937002E-2</v>
      </c>
      <c r="S15" s="22">
        <v>-1.5633491901611899E-2</v>
      </c>
    </row>
    <row r="16" spans="2:20" x14ac:dyDescent="0.5">
      <c r="B16" s="16"/>
      <c r="C16" s="16"/>
      <c r="D16" s="16"/>
      <c r="E16" s="16"/>
      <c r="F16" s="16"/>
      <c r="G16" s="16"/>
      <c r="H16" s="16"/>
      <c r="I16" s="16"/>
      <c r="J16" s="16"/>
      <c r="K16" s="16"/>
      <c r="L16" s="16"/>
      <c r="M16" s="16"/>
      <c r="N16" s="16"/>
      <c r="O16" s="16"/>
      <c r="P16" s="16"/>
      <c r="Q16" s="16"/>
      <c r="R16" s="16"/>
      <c r="S16" s="16"/>
    </row>
    <row r="17" spans="2:2" x14ac:dyDescent="0.5">
      <c r="B17" t="s">
        <v>47</v>
      </c>
    </row>
    <row r="18" spans="2:2" x14ac:dyDescent="0.5">
      <c r="B18" t="s">
        <v>48</v>
      </c>
    </row>
    <row r="22" spans="2:2" x14ac:dyDescent="0.5">
      <c r="B22" s="8" t="str">
        <f>HYPERLINK("#'Contents'!A1", "Return to Contents")</f>
        <v>Return to Contents</v>
      </c>
    </row>
  </sheetData>
  <mergeCells count="1">
    <mergeCell ref="D2:T2"/>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178</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81</v>
      </c>
      <c r="C9" s="17">
        <v>0.526400327140358</v>
      </c>
      <c r="D9" s="17">
        <v>0.568588251032218</v>
      </c>
      <c r="E9" s="17">
        <v>0.48342654985052003</v>
      </c>
      <c r="F9" s="17"/>
      <c r="G9" s="17">
        <v>0.46235610163764501</v>
      </c>
      <c r="H9" s="17">
        <v>0.59342350999666404</v>
      </c>
      <c r="I9" s="17">
        <v>0.51791623561678601</v>
      </c>
      <c r="J9" s="17">
        <v>0.62166286921001002</v>
      </c>
      <c r="K9" s="17">
        <v>0.54956287188770503</v>
      </c>
      <c r="L9" s="17">
        <v>0.44035934506274199</v>
      </c>
      <c r="M9" s="17"/>
      <c r="N9" s="17">
        <v>0.50125317113412404</v>
      </c>
      <c r="O9" s="17">
        <v>0.48523056559345801</v>
      </c>
      <c r="P9" s="17">
        <v>0.53422315761664796</v>
      </c>
      <c r="Q9" s="17">
        <v>0.54232077212229901</v>
      </c>
      <c r="R9" s="17">
        <v>0.61431157707875395</v>
      </c>
      <c r="S9" s="17"/>
      <c r="T9" s="17">
        <v>0.61852479791015802</v>
      </c>
      <c r="U9" s="17">
        <v>0.50319690682177898</v>
      </c>
    </row>
    <row r="10" spans="2:21" x14ac:dyDescent="0.5">
      <c r="B10" s="18" t="s">
        <v>82</v>
      </c>
      <c r="C10" s="17">
        <v>0.33731937650933103</v>
      </c>
      <c r="D10" s="17">
        <v>0.33127158034283999</v>
      </c>
      <c r="E10" s="17">
        <v>0.34558860160357802</v>
      </c>
      <c r="F10" s="17"/>
      <c r="G10" s="17">
        <v>0.38443540156797201</v>
      </c>
      <c r="H10" s="17">
        <v>0.28049713073010801</v>
      </c>
      <c r="I10" s="17">
        <v>0.36815684220822698</v>
      </c>
      <c r="J10" s="17">
        <v>0.296663267913927</v>
      </c>
      <c r="K10" s="17">
        <v>0.30775077961462999</v>
      </c>
      <c r="L10" s="17">
        <v>0.37860163490709797</v>
      </c>
      <c r="M10" s="17"/>
      <c r="N10" s="17">
        <v>0.34783120660483902</v>
      </c>
      <c r="O10" s="17">
        <v>0.379986719769418</v>
      </c>
      <c r="P10" s="17">
        <v>0.300479175556711</v>
      </c>
      <c r="Q10" s="17">
        <v>0.34294359050436402</v>
      </c>
      <c r="R10" s="17">
        <v>0.29003874689379699</v>
      </c>
      <c r="S10" s="17"/>
      <c r="T10" s="17">
        <v>0.32537778306623499</v>
      </c>
      <c r="U10" s="17">
        <v>0.340327109521183</v>
      </c>
    </row>
    <row r="11" spans="2:21" ht="28.7" x14ac:dyDescent="0.5">
      <c r="B11" s="18" t="s">
        <v>176</v>
      </c>
      <c r="C11" s="17">
        <v>9.1591695300042297E-2</v>
      </c>
      <c r="D11" s="17">
        <v>6.9224246533952705E-2</v>
      </c>
      <c r="E11" s="17">
        <v>0.113127371783595</v>
      </c>
      <c r="F11" s="17"/>
      <c r="G11" s="17">
        <v>0.12610665474477201</v>
      </c>
      <c r="H11" s="17">
        <v>0.10655982507027099</v>
      </c>
      <c r="I11" s="17">
        <v>7.3290456849199298E-2</v>
      </c>
      <c r="J11" s="17">
        <v>3.35535342491773E-2</v>
      </c>
      <c r="K11" s="17">
        <v>0.11049647991195</v>
      </c>
      <c r="L11" s="17">
        <v>0.112067954677499</v>
      </c>
      <c r="M11" s="17"/>
      <c r="N11" s="17">
        <v>0.105713665205243</v>
      </c>
      <c r="O11" s="17">
        <v>8.4643144753129507E-2</v>
      </c>
      <c r="P11" s="17">
        <v>0.10662333218600401</v>
      </c>
      <c r="Q11" s="17">
        <v>7.3555713440797393E-2</v>
      </c>
      <c r="R11" s="17">
        <v>8.0071443874846507E-2</v>
      </c>
      <c r="S11" s="17"/>
      <c r="T11" s="17">
        <v>3.61268423957124E-2</v>
      </c>
      <c r="U11" s="17">
        <v>0.10556164578218</v>
      </c>
    </row>
    <row r="12" spans="2:21" x14ac:dyDescent="0.5">
      <c r="B12" s="18" t="s">
        <v>84</v>
      </c>
      <c r="C12" s="17">
        <v>2.0738053287162699E-2</v>
      </c>
      <c r="D12" s="17">
        <v>1.49671209095989E-2</v>
      </c>
      <c r="E12" s="17">
        <v>2.62717393048559E-2</v>
      </c>
      <c r="F12" s="17"/>
      <c r="G12" s="17">
        <v>1.52091123200894E-2</v>
      </c>
      <c r="H12" s="17">
        <v>1.9519534202957E-2</v>
      </c>
      <c r="I12" s="17">
        <v>2.51723186974156E-2</v>
      </c>
      <c r="J12" s="17">
        <v>3.2632076614580799E-2</v>
      </c>
      <c r="K12" s="17">
        <v>6.6541092367924702E-3</v>
      </c>
      <c r="L12" s="17">
        <v>2.1296961188934999E-2</v>
      </c>
      <c r="M12" s="17"/>
      <c r="N12" s="17">
        <v>1.8178635767450501E-2</v>
      </c>
      <c r="O12" s="17">
        <v>1.5538685000053299E-2</v>
      </c>
      <c r="P12" s="17">
        <v>3.1310230325433001E-2</v>
      </c>
      <c r="Q12" s="17">
        <v>2.4408223086794401E-2</v>
      </c>
      <c r="R12" s="17">
        <v>9.3229885957212301E-3</v>
      </c>
      <c r="S12" s="17"/>
      <c r="T12" s="17">
        <v>1.6424215730378298E-2</v>
      </c>
      <c r="U12" s="17">
        <v>2.18245809510909E-2</v>
      </c>
    </row>
    <row r="13" spans="2:21" x14ac:dyDescent="0.5">
      <c r="B13" s="18" t="s">
        <v>85</v>
      </c>
      <c r="C13" s="17">
        <v>6.8464681003160797E-3</v>
      </c>
      <c r="D13" s="17">
        <v>4.2969115587198903E-3</v>
      </c>
      <c r="E13" s="17">
        <v>9.2730881089259608E-3</v>
      </c>
      <c r="F13" s="17"/>
      <c r="G13" s="17">
        <v>1.1892729729521901E-2</v>
      </c>
      <c r="H13" s="17">
        <v>0</v>
      </c>
      <c r="I13" s="17">
        <v>0</v>
      </c>
      <c r="J13" s="17">
        <v>7.3044634092575703E-3</v>
      </c>
      <c r="K13" s="17">
        <v>1.8506822873171801E-2</v>
      </c>
      <c r="L13" s="17">
        <v>4.4739745253691201E-3</v>
      </c>
      <c r="M13" s="17"/>
      <c r="N13" s="17">
        <v>8.35995901669386E-3</v>
      </c>
      <c r="O13" s="17">
        <v>1.3477871411809001E-2</v>
      </c>
      <c r="P13" s="17">
        <v>6.5594245601239996E-3</v>
      </c>
      <c r="Q13" s="17">
        <v>0</v>
      </c>
      <c r="R13" s="17">
        <v>6.2552435568813299E-3</v>
      </c>
      <c r="S13" s="17"/>
      <c r="T13" s="17">
        <v>0</v>
      </c>
      <c r="U13" s="17">
        <v>8.5708902402959405E-3</v>
      </c>
    </row>
    <row r="14" spans="2:21" x14ac:dyDescent="0.5">
      <c r="B14" s="18" t="s">
        <v>65</v>
      </c>
      <c r="C14" s="17">
        <v>1.7104079662790501E-2</v>
      </c>
      <c r="D14" s="17">
        <v>1.16518896226701E-2</v>
      </c>
      <c r="E14" s="17">
        <v>2.2312649348525702E-2</v>
      </c>
      <c r="F14" s="17"/>
      <c r="G14" s="17">
        <v>0</v>
      </c>
      <c r="H14" s="17">
        <v>0</v>
      </c>
      <c r="I14" s="17">
        <v>1.5464146628372699E-2</v>
      </c>
      <c r="J14" s="17">
        <v>8.1837886030468807E-3</v>
      </c>
      <c r="K14" s="17">
        <v>7.0289364757513701E-3</v>
      </c>
      <c r="L14" s="17">
        <v>4.3200129638356899E-2</v>
      </c>
      <c r="M14" s="17"/>
      <c r="N14" s="17">
        <v>1.8663362271649501E-2</v>
      </c>
      <c r="O14" s="17">
        <v>2.1123013472132499E-2</v>
      </c>
      <c r="P14" s="17">
        <v>2.0804679755079301E-2</v>
      </c>
      <c r="Q14" s="17">
        <v>1.67717008457446E-2</v>
      </c>
      <c r="R14" s="17">
        <v>0</v>
      </c>
      <c r="S14" s="17"/>
      <c r="T14" s="17">
        <v>3.5463608975158699E-3</v>
      </c>
      <c r="U14" s="17">
        <v>2.05188666834707E-2</v>
      </c>
    </row>
    <row r="15" spans="2:21" x14ac:dyDescent="0.5">
      <c r="B15" s="18" t="s">
        <v>86</v>
      </c>
      <c r="C15" s="21">
        <v>0.86371970364968798</v>
      </c>
      <c r="D15" s="21">
        <v>0.89985983137505798</v>
      </c>
      <c r="E15" s="21">
        <v>0.82901515145409699</v>
      </c>
      <c r="F15" s="21"/>
      <c r="G15" s="21">
        <v>0.84679150320561702</v>
      </c>
      <c r="H15" s="21">
        <v>0.873920640726771</v>
      </c>
      <c r="I15" s="21">
        <v>0.88607307782501199</v>
      </c>
      <c r="J15" s="21">
        <v>0.91832613712393696</v>
      </c>
      <c r="K15" s="21">
        <v>0.85731365150233396</v>
      </c>
      <c r="L15" s="21">
        <v>0.81896097996983896</v>
      </c>
      <c r="M15" s="21"/>
      <c r="N15" s="21">
        <v>0.84908437773896295</v>
      </c>
      <c r="O15" s="21">
        <v>0.86521728536287601</v>
      </c>
      <c r="P15" s="21">
        <v>0.83470233317335996</v>
      </c>
      <c r="Q15" s="21">
        <v>0.88526436262666397</v>
      </c>
      <c r="R15" s="21">
        <v>0.904350323972551</v>
      </c>
      <c r="S15" s="21"/>
      <c r="T15" s="21">
        <v>0.94390258097639301</v>
      </c>
      <c r="U15" s="21">
        <v>0.84352401634296204</v>
      </c>
    </row>
    <row r="16" spans="2:21" x14ac:dyDescent="0.5">
      <c r="B16" s="18" t="s">
        <v>87</v>
      </c>
      <c r="C16" s="21">
        <v>2.75845213874788E-2</v>
      </c>
      <c r="D16" s="21">
        <v>1.9264032468318801E-2</v>
      </c>
      <c r="E16" s="21">
        <v>3.5544827413781899E-2</v>
      </c>
      <c r="F16" s="21"/>
      <c r="G16" s="21">
        <v>2.7101842049611299E-2</v>
      </c>
      <c r="H16" s="21">
        <v>1.9519534202957E-2</v>
      </c>
      <c r="I16" s="21">
        <v>2.51723186974156E-2</v>
      </c>
      <c r="J16" s="21">
        <v>3.9936540023838403E-2</v>
      </c>
      <c r="K16" s="21">
        <v>2.5160932109964299E-2</v>
      </c>
      <c r="L16" s="21">
        <v>2.57709357143041E-2</v>
      </c>
      <c r="M16" s="21"/>
      <c r="N16" s="21">
        <v>2.6538594784144401E-2</v>
      </c>
      <c r="O16" s="21">
        <v>2.9016556411862401E-2</v>
      </c>
      <c r="P16" s="21">
        <v>3.7869654885556998E-2</v>
      </c>
      <c r="Q16" s="21">
        <v>2.4408223086794401E-2</v>
      </c>
      <c r="R16" s="21">
        <v>1.55782321526026E-2</v>
      </c>
      <c r="S16" s="21"/>
      <c r="T16" s="21">
        <v>1.6424215730378298E-2</v>
      </c>
      <c r="U16" s="21">
        <v>3.0395471191386799E-2</v>
      </c>
    </row>
    <row r="17" spans="2:21" x14ac:dyDescent="0.5">
      <c r="B17" s="18" t="s">
        <v>88</v>
      </c>
      <c r="C17" s="22">
        <v>0.83613518226220995</v>
      </c>
      <c r="D17" s="22">
        <v>0.880595798906739</v>
      </c>
      <c r="E17" s="22">
        <v>0.79347032404031503</v>
      </c>
      <c r="F17" s="22"/>
      <c r="G17" s="22">
        <v>0.81968966115600606</v>
      </c>
      <c r="H17" s="22">
        <v>0.85440110652381496</v>
      </c>
      <c r="I17" s="22">
        <v>0.860900759127597</v>
      </c>
      <c r="J17" s="22">
        <v>0.87838959710009901</v>
      </c>
      <c r="K17" s="22">
        <v>0.83215271939237001</v>
      </c>
      <c r="L17" s="22">
        <v>0.79319004425553497</v>
      </c>
      <c r="M17" s="22"/>
      <c r="N17" s="22">
        <v>0.82254578295481795</v>
      </c>
      <c r="O17" s="22">
        <v>0.83620072895101305</v>
      </c>
      <c r="P17" s="22">
        <v>0.79683267828780302</v>
      </c>
      <c r="Q17" s="22">
        <v>0.86085613953986895</v>
      </c>
      <c r="R17" s="22">
        <v>0.88877209181994798</v>
      </c>
      <c r="S17" s="22"/>
      <c r="T17" s="22">
        <v>0.92747836524601501</v>
      </c>
      <c r="U17" s="22">
        <v>0.81312854515157496</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179</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81</v>
      </c>
      <c r="C9" s="17">
        <v>0.230255729474898</v>
      </c>
      <c r="D9" s="17">
        <v>0.26623786562831098</v>
      </c>
      <c r="E9" s="17">
        <v>0.194821929535234</v>
      </c>
      <c r="F9" s="17"/>
      <c r="G9" s="17">
        <v>0.30652001141713298</v>
      </c>
      <c r="H9" s="17">
        <v>0.32900771390319999</v>
      </c>
      <c r="I9" s="17">
        <v>0.172647738046976</v>
      </c>
      <c r="J9" s="17">
        <v>0.26279684598233199</v>
      </c>
      <c r="K9" s="17">
        <v>0.24336829608393001</v>
      </c>
      <c r="L9" s="17">
        <v>0.16360313307135901</v>
      </c>
      <c r="M9" s="17"/>
      <c r="N9" s="17">
        <v>0.210191482561498</v>
      </c>
      <c r="O9" s="17">
        <v>0.26426843794247401</v>
      </c>
      <c r="P9" s="17">
        <v>0.194989017309663</v>
      </c>
      <c r="Q9" s="17">
        <v>0.24696668633989799</v>
      </c>
      <c r="R9" s="17">
        <v>0.24756419787478301</v>
      </c>
      <c r="S9" s="17"/>
      <c r="T9" s="17">
        <v>0.33395304591243902</v>
      </c>
      <c r="U9" s="17">
        <v>0.204137452766191</v>
      </c>
    </row>
    <row r="10" spans="2:21" x14ac:dyDescent="0.5">
      <c r="B10" s="18" t="s">
        <v>82</v>
      </c>
      <c r="C10" s="17">
        <v>0.40738002841929599</v>
      </c>
      <c r="D10" s="17">
        <v>0.420056381783803</v>
      </c>
      <c r="E10" s="17">
        <v>0.39667186934297</v>
      </c>
      <c r="F10" s="17"/>
      <c r="G10" s="17">
        <v>0.40333780598581098</v>
      </c>
      <c r="H10" s="17">
        <v>0.41004635238889398</v>
      </c>
      <c r="I10" s="17">
        <v>0.50768477236215104</v>
      </c>
      <c r="J10" s="17">
        <v>0.40304935127915498</v>
      </c>
      <c r="K10" s="17">
        <v>0.39245501644109798</v>
      </c>
      <c r="L10" s="17">
        <v>0.36575027798944698</v>
      </c>
      <c r="M10" s="17"/>
      <c r="N10" s="17">
        <v>0.402931111328654</v>
      </c>
      <c r="O10" s="17">
        <v>0.43231475966529098</v>
      </c>
      <c r="P10" s="17">
        <v>0.44358732945432799</v>
      </c>
      <c r="Q10" s="17">
        <v>0.36183542521907203</v>
      </c>
      <c r="R10" s="17">
        <v>0.40418952677214798</v>
      </c>
      <c r="S10" s="17"/>
      <c r="T10" s="17">
        <v>0.42170586465361298</v>
      </c>
      <c r="U10" s="17">
        <v>0.40377177540267201</v>
      </c>
    </row>
    <row r="11" spans="2:21" ht="28.7" x14ac:dyDescent="0.5">
      <c r="B11" s="18" t="s">
        <v>176</v>
      </c>
      <c r="C11" s="17">
        <v>0.20815450552097001</v>
      </c>
      <c r="D11" s="17">
        <v>0.20479002484391101</v>
      </c>
      <c r="E11" s="17">
        <v>0.212915241074383</v>
      </c>
      <c r="F11" s="17"/>
      <c r="G11" s="17">
        <v>0.241361642929772</v>
      </c>
      <c r="H11" s="17">
        <v>0.157016921003615</v>
      </c>
      <c r="I11" s="17">
        <v>0.18993422456561801</v>
      </c>
      <c r="J11" s="17">
        <v>0.208367945708401</v>
      </c>
      <c r="K11" s="17">
        <v>0.21063170434631501</v>
      </c>
      <c r="L11" s="17">
        <v>0.22942476547976601</v>
      </c>
      <c r="M11" s="17"/>
      <c r="N11" s="17">
        <v>0.195155414587038</v>
      </c>
      <c r="O11" s="17">
        <v>0.193376269540526</v>
      </c>
      <c r="P11" s="17">
        <v>0.21617556985075001</v>
      </c>
      <c r="Q11" s="17">
        <v>0.22585665993727599</v>
      </c>
      <c r="R11" s="17">
        <v>0.21457790102604499</v>
      </c>
      <c r="S11" s="17"/>
      <c r="T11" s="17">
        <v>0.16188661878918001</v>
      </c>
      <c r="U11" s="17">
        <v>0.21980801315167001</v>
      </c>
    </row>
    <row r="12" spans="2:21" x14ac:dyDescent="0.5">
      <c r="B12" s="18" t="s">
        <v>84</v>
      </c>
      <c r="C12" s="17">
        <v>6.4895614168109697E-2</v>
      </c>
      <c r="D12" s="17">
        <v>5.6758087712192901E-2</v>
      </c>
      <c r="E12" s="17">
        <v>7.2977654953075594E-2</v>
      </c>
      <c r="F12" s="17"/>
      <c r="G12" s="17">
        <v>3.6887809937761702E-2</v>
      </c>
      <c r="H12" s="17">
        <v>6.4404878687913003E-2</v>
      </c>
      <c r="I12" s="17">
        <v>6.0750609059858199E-2</v>
      </c>
      <c r="J12" s="17">
        <v>7.2218516177853895E-2</v>
      </c>
      <c r="K12" s="17">
        <v>4.0253763537735403E-2</v>
      </c>
      <c r="L12" s="17">
        <v>8.6184294581826804E-2</v>
      </c>
      <c r="M12" s="17"/>
      <c r="N12" s="17">
        <v>8.5127710042512197E-2</v>
      </c>
      <c r="O12" s="17">
        <v>2.7108381685007302E-2</v>
      </c>
      <c r="P12" s="17">
        <v>7.7931791001884104E-2</v>
      </c>
      <c r="Q12" s="17">
        <v>6.4986109586518806E-2</v>
      </c>
      <c r="R12" s="17">
        <v>5.8843620550512697E-2</v>
      </c>
      <c r="S12" s="17"/>
      <c r="T12" s="17">
        <v>4.57173775451932E-2</v>
      </c>
      <c r="U12" s="17">
        <v>6.9726042843707106E-2</v>
      </c>
    </row>
    <row r="13" spans="2:21" x14ac:dyDescent="0.5">
      <c r="B13" s="18" t="s">
        <v>85</v>
      </c>
      <c r="C13" s="17">
        <v>3.6717605956963599E-2</v>
      </c>
      <c r="D13" s="17">
        <v>2.0843195922733E-2</v>
      </c>
      <c r="E13" s="17">
        <v>5.1780307668299497E-2</v>
      </c>
      <c r="F13" s="17"/>
      <c r="G13" s="17">
        <v>1.1892729729521901E-2</v>
      </c>
      <c r="H13" s="17">
        <v>1.2999169287462999E-2</v>
      </c>
      <c r="I13" s="17">
        <v>2.1700773160130599E-2</v>
      </c>
      <c r="J13" s="17">
        <v>2.7854145271299199E-2</v>
      </c>
      <c r="K13" s="17">
        <v>6.4387800487132898E-2</v>
      </c>
      <c r="L13" s="17">
        <v>5.1530601051195599E-2</v>
      </c>
      <c r="M13" s="17"/>
      <c r="N13" s="17">
        <v>5.4548878420387699E-2</v>
      </c>
      <c r="O13" s="17">
        <v>2.3212757334938199E-2</v>
      </c>
      <c r="P13" s="17">
        <v>2.1350451776560399E-2</v>
      </c>
      <c r="Q13" s="17">
        <v>4.5542316816019203E-2</v>
      </c>
      <c r="R13" s="17">
        <v>2.62651039808737E-2</v>
      </c>
      <c r="S13" s="17"/>
      <c r="T13" s="17">
        <v>1.19929194132877E-2</v>
      </c>
      <c r="U13" s="17">
        <v>4.29450207722036E-2</v>
      </c>
    </row>
    <row r="14" spans="2:21" x14ac:dyDescent="0.5">
      <c r="B14" s="18" t="s">
        <v>65</v>
      </c>
      <c r="C14" s="17">
        <v>5.2596516459762502E-2</v>
      </c>
      <c r="D14" s="17">
        <v>3.1314444109048697E-2</v>
      </c>
      <c r="E14" s="17">
        <v>7.0832997426037797E-2</v>
      </c>
      <c r="F14" s="17"/>
      <c r="G14" s="17">
        <v>0</v>
      </c>
      <c r="H14" s="17">
        <v>2.6524964728915301E-2</v>
      </c>
      <c r="I14" s="17">
        <v>4.72818828052659E-2</v>
      </c>
      <c r="J14" s="17">
        <v>2.57131955809589E-2</v>
      </c>
      <c r="K14" s="17">
        <v>4.8903419103789099E-2</v>
      </c>
      <c r="L14" s="17">
        <v>0.103506927826406</v>
      </c>
      <c r="M14" s="17"/>
      <c r="N14" s="17">
        <v>5.2045403059909803E-2</v>
      </c>
      <c r="O14" s="17">
        <v>5.9719393831763501E-2</v>
      </c>
      <c r="P14" s="17">
        <v>4.5965840606815203E-2</v>
      </c>
      <c r="Q14" s="17">
        <v>5.4812802101215599E-2</v>
      </c>
      <c r="R14" s="17">
        <v>4.85596497956381E-2</v>
      </c>
      <c r="S14" s="17"/>
      <c r="T14" s="17">
        <v>2.4744173686286799E-2</v>
      </c>
      <c r="U14" s="17">
        <v>5.9611695063555702E-2</v>
      </c>
    </row>
    <row r="15" spans="2:21" x14ac:dyDescent="0.5">
      <c r="B15" s="18" t="s">
        <v>86</v>
      </c>
      <c r="C15" s="21">
        <v>0.63763575789419402</v>
      </c>
      <c r="D15" s="21">
        <v>0.68629424741211498</v>
      </c>
      <c r="E15" s="21">
        <v>0.59149379887820397</v>
      </c>
      <c r="F15" s="21"/>
      <c r="G15" s="21">
        <v>0.70985781740294496</v>
      </c>
      <c r="H15" s="21">
        <v>0.73905406629209403</v>
      </c>
      <c r="I15" s="21">
        <v>0.68033251040912801</v>
      </c>
      <c r="J15" s="21">
        <v>0.66584619726148697</v>
      </c>
      <c r="K15" s="21">
        <v>0.63582331252502799</v>
      </c>
      <c r="L15" s="21">
        <v>0.52935341106080602</v>
      </c>
      <c r="M15" s="21"/>
      <c r="N15" s="21">
        <v>0.613122593890152</v>
      </c>
      <c r="O15" s="21">
        <v>0.69658319760776499</v>
      </c>
      <c r="P15" s="21">
        <v>0.638576346763991</v>
      </c>
      <c r="Q15" s="21">
        <v>0.60880211155897002</v>
      </c>
      <c r="R15" s="21">
        <v>0.65175372464693104</v>
      </c>
      <c r="S15" s="21"/>
      <c r="T15" s="21">
        <v>0.75565891056605194</v>
      </c>
      <c r="U15" s="21">
        <v>0.60790922816886295</v>
      </c>
    </row>
    <row r="16" spans="2:21" x14ac:dyDescent="0.5">
      <c r="B16" s="18" t="s">
        <v>87</v>
      </c>
      <c r="C16" s="21">
        <v>0.101613220125073</v>
      </c>
      <c r="D16" s="21">
        <v>7.7601283634925897E-2</v>
      </c>
      <c r="E16" s="21">
        <v>0.12475796262137499</v>
      </c>
      <c r="F16" s="21"/>
      <c r="G16" s="21">
        <v>4.8780539667283601E-2</v>
      </c>
      <c r="H16" s="21">
        <v>7.7404047975376006E-2</v>
      </c>
      <c r="I16" s="21">
        <v>8.2451382219988698E-2</v>
      </c>
      <c r="J16" s="21">
        <v>0.100072661449153</v>
      </c>
      <c r="K16" s="21">
        <v>0.104641564024868</v>
      </c>
      <c r="L16" s="21">
        <v>0.137714895633022</v>
      </c>
      <c r="M16" s="21"/>
      <c r="N16" s="21">
        <v>0.13967658846289999</v>
      </c>
      <c r="O16" s="21">
        <v>5.0321139019945497E-2</v>
      </c>
      <c r="P16" s="21">
        <v>9.9282242778444496E-2</v>
      </c>
      <c r="Q16" s="21">
        <v>0.110528426402538</v>
      </c>
      <c r="R16" s="21">
        <v>8.5108724531386307E-2</v>
      </c>
      <c r="S16" s="21"/>
      <c r="T16" s="21">
        <v>5.77102969584809E-2</v>
      </c>
      <c r="U16" s="21">
        <v>0.112671063615911</v>
      </c>
    </row>
    <row r="17" spans="2:21" x14ac:dyDescent="0.5">
      <c r="B17" s="18" t="s">
        <v>88</v>
      </c>
      <c r="C17" s="22">
        <v>0.53602253776912101</v>
      </c>
      <c r="D17" s="22">
        <v>0.60869296377718896</v>
      </c>
      <c r="E17" s="22">
        <v>0.46673583625682902</v>
      </c>
      <c r="F17" s="22"/>
      <c r="G17" s="22">
        <v>0.66107727773566105</v>
      </c>
      <c r="H17" s="22">
        <v>0.66165001831671799</v>
      </c>
      <c r="I17" s="22">
        <v>0.59788112818913897</v>
      </c>
      <c r="J17" s="22">
        <v>0.56577353581233403</v>
      </c>
      <c r="K17" s="22">
        <v>0.53118174850015998</v>
      </c>
      <c r="L17" s="22">
        <v>0.391638515427783</v>
      </c>
      <c r="M17" s="22"/>
      <c r="N17" s="22">
        <v>0.47344600542725201</v>
      </c>
      <c r="O17" s="22">
        <v>0.64626205858781904</v>
      </c>
      <c r="P17" s="22">
        <v>0.539294103985546</v>
      </c>
      <c r="Q17" s="22">
        <v>0.498273685156432</v>
      </c>
      <c r="R17" s="22">
        <v>0.56664500011554397</v>
      </c>
      <c r="S17" s="22"/>
      <c r="T17" s="22">
        <v>0.69794861360757099</v>
      </c>
      <c r="U17" s="22">
        <v>0.495238164552952</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180</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81</v>
      </c>
      <c r="C9" s="17">
        <v>0.68829650156702105</v>
      </c>
      <c r="D9" s="17">
        <v>0.70800542274886702</v>
      </c>
      <c r="E9" s="17">
        <v>0.66751249588431205</v>
      </c>
      <c r="F9" s="17"/>
      <c r="G9" s="17">
        <v>0.586221493765677</v>
      </c>
      <c r="H9" s="17">
        <v>0.65346863052144599</v>
      </c>
      <c r="I9" s="17">
        <v>0.68601394595988796</v>
      </c>
      <c r="J9" s="17">
        <v>0.77273741015802699</v>
      </c>
      <c r="K9" s="17">
        <v>0.78381437781978403</v>
      </c>
      <c r="L9" s="17">
        <v>0.61806608097538995</v>
      </c>
      <c r="M9" s="17"/>
      <c r="N9" s="17">
        <v>0.68150094786165005</v>
      </c>
      <c r="O9" s="17">
        <v>0.61812480027261296</v>
      </c>
      <c r="P9" s="17">
        <v>0.68445761925141102</v>
      </c>
      <c r="Q9" s="17">
        <v>0.73117772827095595</v>
      </c>
      <c r="R9" s="17">
        <v>0.74706107174852399</v>
      </c>
      <c r="S9" s="17"/>
      <c r="T9" s="17">
        <v>0.73263765081635501</v>
      </c>
      <c r="U9" s="17">
        <v>0.677128281930655</v>
      </c>
    </row>
    <row r="10" spans="2:21" x14ac:dyDescent="0.5">
      <c r="B10" s="18" t="s">
        <v>82</v>
      </c>
      <c r="C10" s="17">
        <v>0.248448330825953</v>
      </c>
      <c r="D10" s="17">
        <v>0.23131646591569099</v>
      </c>
      <c r="E10" s="17">
        <v>0.26633861656689301</v>
      </c>
      <c r="F10" s="17"/>
      <c r="G10" s="17">
        <v>0.30618348079707902</v>
      </c>
      <c r="H10" s="17">
        <v>0.27203428782165401</v>
      </c>
      <c r="I10" s="17">
        <v>0.26501160381467298</v>
      </c>
      <c r="J10" s="17">
        <v>0.17336988026434699</v>
      </c>
      <c r="K10" s="17">
        <v>0.188943653421802</v>
      </c>
      <c r="L10" s="17">
        <v>0.30025578240685102</v>
      </c>
      <c r="M10" s="17"/>
      <c r="N10" s="17">
        <v>0.272372235762952</v>
      </c>
      <c r="O10" s="17">
        <v>0.29079960723339998</v>
      </c>
      <c r="P10" s="17">
        <v>0.239136567888378</v>
      </c>
      <c r="Q10" s="17">
        <v>0.205971767600372</v>
      </c>
      <c r="R10" s="17">
        <v>0.22048218006272</v>
      </c>
      <c r="S10" s="17"/>
      <c r="T10" s="17">
        <v>0.24569732126851601</v>
      </c>
      <c r="U10" s="17">
        <v>0.24914122849503401</v>
      </c>
    </row>
    <row r="11" spans="2:21" ht="28.7" x14ac:dyDescent="0.5">
      <c r="B11" s="18" t="s">
        <v>176</v>
      </c>
      <c r="C11" s="17">
        <v>4.2619050809905801E-2</v>
      </c>
      <c r="D11" s="17">
        <v>4.4777335299587002E-2</v>
      </c>
      <c r="E11" s="17">
        <v>4.0943773190242901E-2</v>
      </c>
      <c r="F11" s="17"/>
      <c r="G11" s="17">
        <v>9.1372138187745894E-2</v>
      </c>
      <c r="H11" s="17">
        <v>6.5550979066543294E-2</v>
      </c>
      <c r="I11" s="17">
        <v>3.1928170358909602E-2</v>
      </c>
      <c r="J11" s="17">
        <v>2.50325232486159E-2</v>
      </c>
      <c r="K11" s="17">
        <v>1.27793365869972E-2</v>
      </c>
      <c r="L11" s="17">
        <v>5.42483832434957E-2</v>
      </c>
      <c r="M11" s="17"/>
      <c r="N11" s="17">
        <v>2.44103999867607E-2</v>
      </c>
      <c r="O11" s="17">
        <v>7.3493864586058805E-2</v>
      </c>
      <c r="P11" s="17">
        <v>5.5674237883444701E-2</v>
      </c>
      <c r="Q11" s="17">
        <v>3.5536119067837199E-2</v>
      </c>
      <c r="R11" s="17">
        <v>2.3343844157649101E-2</v>
      </c>
      <c r="S11" s="17"/>
      <c r="T11" s="17">
        <v>1.9776582094053901E-2</v>
      </c>
      <c r="U11" s="17">
        <v>4.8372390810656599E-2</v>
      </c>
    </row>
    <row r="12" spans="2:21" x14ac:dyDescent="0.5">
      <c r="B12" s="18" t="s">
        <v>84</v>
      </c>
      <c r="C12" s="17">
        <v>1.0672631219365399E-2</v>
      </c>
      <c r="D12" s="17">
        <v>8.3320190223807097E-3</v>
      </c>
      <c r="E12" s="17">
        <v>1.29347204366936E-2</v>
      </c>
      <c r="F12" s="17"/>
      <c r="G12" s="17">
        <v>1.6222887249498299E-2</v>
      </c>
      <c r="H12" s="17">
        <v>8.9461025903570593E-3</v>
      </c>
      <c r="I12" s="17">
        <v>9.4455283912426198E-3</v>
      </c>
      <c r="J12" s="17">
        <v>2.15557229197532E-2</v>
      </c>
      <c r="K12" s="17">
        <v>0</v>
      </c>
      <c r="L12" s="17">
        <v>9.7521899901801806E-3</v>
      </c>
      <c r="M12" s="17"/>
      <c r="N12" s="17">
        <v>8.0804273018360399E-3</v>
      </c>
      <c r="O12" s="17">
        <v>4.9435244437412602E-3</v>
      </c>
      <c r="P12" s="17">
        <v>1.4172150416641801E-2</v>
      </c>
      <c r="Q12" s="17">
        <v>1.6262834013435801E-2</v>
      </c>
      <c r="R12" s="17">
        <v>9.1129040311066604E-3</v>
      </c>
      <c r="S12" s="17"/>
      <c r="T12" s="17">
        <v>1.8884458210755E-3</v>
      </c>
      <c r="U12" s="17">
        <v>1.28851068433736E-2</v>
      </c>
    </row>
    <row r="13" spans="2:21" x14ac:dyDescent="0.5">
      <c r="B13" s="18" t="s">
        <v>85</v>
      </c>
      <c r="C13" s="17">
        <v>2.6827238952203099E-3</v>
      </c>
      <c r="D13" s="17">
        <v>2.8818666153521901E-3</v>
      </c>
      <c r="E13" s="17">
        <v>2.51836653265025E-3</v>
      </c>
      <c r="F13" s="17"/>
      <c r="G13" s="17">
        <v>0</v>
      </c>
      <c r="H13" s="17">
        <v>0</v>
      </c>
      <c r="I13" s="17">
        <v>0</v>
      </c>
      <c r="J13" s="17">
        <v>7.3044634092575703E-3</v>
      </c>
      <c r="K13" s="17">
        <v>7.4336956956650903E-3</v>
      </c>
      <c r="L13" s="17">
        <v>0</v>
      </c>
      <c r="M13" s="17"/>
      <c r="N13" s="17">
        <v>0</v>
      </c>
      <c r="O13" s="17">
        <v>7.0969953608524903E-3</v>
      </c>
      <c r="P13" s="17">
        <v>6.5594245601239996E-3</v>
      </c>
      <c r="Q13" s="17">
        <v>0</v>
      </c>
      <c r="R13" s="17">
        <v>0</v>
      </c>
      <c r="S13" s="17"/>
      <c r="T13" s="17">
        <v>0</v>
      </c>
      <c r="U13" s="17">
        <v>3.35842243242043E-3</v>
      </c>
    </row>
    <row r="14" spans="2:21" x14ac:dyDescent="0.5">
      <c r="B14" s="18" t="s">
        <v>65</v>
      </c>
      <c r="C14" s="17">
        <v>7.2807616825344198E-3</v>
      </c>
      <c r="D14" s="17">
        <v>4.6868903981219798E-3</v>
      </c>
      <c r="E14" s="17">
        <v>9.7520273892082003E-3</v>
      </c>
      <c r="F14" s="17"/>
      <c r="G14" s="17">
        <v>0</v>
      </c>
      <c r="H14" s="17">
        <v>0</v>
      </c>
      <c r="I14" s="17">
        <v>7.6007514752862099E-3</v>
      </c>
      <c r="J14" s="17">
        <v>0</v>
      </c>
      <c r="K14" s="17">
        <v>7.0289364757513701E-3</v>
      </c>
      <c r="L14" s="17">
        <v>1.76775633840838E-2</v>
      </c>
      <c r="M14" s="17"/>
      <c r="N14" s="17">
        <v>1.3635989086801499E-2</v>
      </c>
      <c r="O14" s="17">
        <v>5.5412081033340398E-3</v>
      </c>
      <c r="P14" s="17">
        <v>0</v>
      </c>
      <c r="Q14" s="17">
        <v>1.10515510473994E-2</v>
      </c>
      <c r="R14" s="17">
        <v>0</v>
      </c>
      <c r="S14" s="17"/>
      <c r="T14" s="17">
        <v>0</v>
      </c>
      <c r="U14" s="17">
        <v>9.1145694878610496E-3</v>
      </c>
    </row>
    <row r="15" spans="2:21" x14ac:dyDescent="0.5">
      <c r="B15" s="18" t="s">
        <v>86</v>
      </c>
      <c r="C15" s="21">
        <v>0.93674483239297401</v>
      </c>
      <c r="D15" s="21">
        <v>0.93932188866455801</v>
      </c>
      <c r="E15" s="21">
        <v>0.933851112451205</v>
      </c>
      <c r="F15" s="21"/>
      <c r="G15" s="21">
        <v>0.89240497456275603</v>
      </c>
      <c r="H15" s="21">
        <v>0.92550291834309995</v>
      </c>
      <c r="I15" s="21">
        <v>0.951025549774562</v>
      </c>
      <c r="J15" s="21">
        <v>0.94610729042237296</v>
      </c>
      <c r="K15" s="21">
        <v>0.972758031241586</v>
      </c>
      <c r="L15" s="21">
        <v>0.91832186338223998</v>
      </c>
      <c r="M15" s="21"/>
      <c r="N15" s="21">
        <v>0.95387318362460205</v>
      </c>
      <c r="O15" s="21">
        <v>0.908924407506013</v>
      </c>
      <c r="P15" s="21">
        <v>0.92359418713979002</v>
      </c>
      <c r="Q15" s="21">
        <v>0.93714949587132801</v>
      </c>
      <c r="R15" s="21">
        <v>0.96754325181124401</v>
      </c>
      <c r="S15" s="21"/>
      <c r="T15" s="21">
        <v>0.97833497208487097</v>
      </c>
      <c r="U15" s="21">
        <v>0.92626951042568795</v>
      </c>
    </row>
    <row r="16" spans="2:21" x14ac:dyDescent="0.5">
      <c r="B16" s="18" t="s">
        <v>87</v>
      </c>
      <c r="C16" s="21">
        <v>1.33553551145857E-2</v>
      </c>
      <c r="D16" s="21">
        <v>1.1213885637732899E-2</v>
      </c>
      <c r="E16" s="21">
        <v>1.5453086969343799E-2</v>
      </c>
      <c r="F16" s="21"/>
      <c r="G16" s="21">
        <v>1.6222887249498299E-2</v>
      </c>
      <c r="H16" s="21">
        <v>8.9461025903570593E-3</v>
      </c>
      <c r="I16" s="21">
        <v>9.4455283912426198E-3</v>
      </c>
      <c r="J16" s="21">
        <v>2.8860186329010801E-2</v>
      </c>
      <c r="K16" s="21">
        <v>7.4336956956650903E-3</v>
      </c>
      <c r="L16" s="21">
        <v>9.7521899901801806E-3</v>
      </c>
      <c r="M16" s="21"/>
      <c r="N16" s="21">
        <v>8.0804273018360399E-3</v>
      </c>
      <c r="O16" s="21">
        <v>1.2040519804593801E-2</v>
      </c>
      <c r="P16" s="21">
        <v>2.0731574976765799E-2</v>
      </c>
      <c r="Q16" s="21">
        <v>1.6262834013435801E-2</v>
      </c>
      <c r="R16" s="21">
        <v>9.1129040311066604E-3</v>
      </c>
      <c r="S16" s="21"/>
      <c r="T16" s="21">
        <v>1.8884458210755E-3</v>
      </c>
      <c r="U16" s="21">
        <v>1.6243529275794099E-2</v>
      </c>
    </row>
    <row r="17" spans="2:21" x14ac:dyDescent="0.5">
      <c r="B17" s="18" t="s">
        <v>88</v>
      </c>
      <c r="C17" s="22">
        <v>0.92338947727838805</v>
      </c>
      <c r="D17" s="22">
        <v>0.92810800302682495</v>
      </c>
      <c r="E17" s="22">
        <v>0.918398025481861</v>
      </c>
      <c r="F17" s="22"/>
      <c r="G17" s="22">
        <v>0.87618208731325797</v>
      </c>
      <c r="H17" s="22">
        <v>0.91655681575274295</v>
      </c>
      <c r="I17" s="22">
        <v>0.94158002138331898</v>
      </c>
      <c r="J17" s="22">
        <v>0.91724710409336296</v>
      </c>
      <c r="K17" s="22">
        <v>0.96532433554592101</v>
      </c>
      <c r="L17" s="22">
        <v>0.90856967339205996</v>
      </c>
      <c r="M17" s="22"/>
      <c r="N17" s="22">
        <v>0.94579275632276605</v>
      </c>
      <c r="O17" s="22">
        <v>0.89688388770142002</v>
      </c>
      <c r="P17" s="22">
        <v>0.90286261216302399</v>
      </c>
      <c r="Q17" s="22">
        <v>0.92088666185789203</v>
      </c>
      <c r="R17" s="22">
        <v>0.95843034778013803</v>
      </c>
      <c r="S17" s="22"/>
      <c r="T17" s="22">
        <v>0.97644652626379502</v>
      </c>
      <c r="U17" s="22">
        <v>0.91002598114989397</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181</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81</v>
      </c>
      <c r="C9" s="17">
        <v>0.409391451640852</v>
      </c>
      <c r="D9" s="17">
        <v>0.46266513712094498</v>
      </c>
      <c r="E9" s="17">
        <v>0.359154198023455</v>
      </c>
      <c r="F9" s="17"/>
      <c r="G9" s="17">
        <v>0.50623404339828904</v>
      </c>
      <c r="H9" s="17">
        <v>0.47784879561343602</v>
      </c>
      <c r="I9" s="17">
        <v>0.42350408991618999</v>
      </c>
      <c r="J9" s="17">
        <v>0.47264791051337102</v>
      </c>
      <c r="K9" s="17">
        <v>0.44528397907791201</v>
      </c>
      <c r="L9" s="17">
        <v>0.27644654385098499</v>
      </c>
      <c r="M9" s="17"/>
      <c r="N9" s="17">
        <v>0.35232343449282599</v>
      </c>
      <c r="O9" s="17">
        <v>0.37441819994609499</v>
      </c>
      <c r="P9" s="17">
        <v>0.44024150398819401</v>
      </c>
      <c r="Q9" s="17">
        <v>0.438754794323784</v>
      </c>
      <c r="R9" s="17">
        <v>0.49443412538051601</v>
      </c>
      <c r="S9" s="17"/>
      <c r="T9" s="17">
        <v>0.47240686825209799</v>
      </c>
      <c r="U9" s="17">
        <v>0.39351973823003999</v>
      </c>
    </row>
    <row r="10" spans="2:21" x14ac:dyDescent="0.5">
      <c r="B10" s="18" t="s">
        <v>82</v>
      </c>
      <c r="C10" s="17">
        <v>0.36437682769839702</v>
      </c>
      <c r="D10" s="17">
        <v>0.341319962135746</v>
      </c>
      <c r="E10" s="17">
        <v>0.38681667761793398</v>
      </c>
      <c r="F10" s="17"/>
      <c r="G10" s="17">
        <v>0.33964713078317299</v>
      </c>
      <c r="H10" s="17">
        <v>0.35939908752633398</v>
      </c>
      <c r="I10" s="17">
        <v>0.40744809465683501</v>
      </c>
      <c r="J10" s="17">
        <v>0.37756648678184801</v>
      </c>
      <c r="K10" s="17">
        <v>0.308793723832058</v>
      </c>
      <c r="L10" s="17">
        <v>0.37676070187852001</v>
      </c>
      <c r="M10" s="17"/>
      <c r="N10" s="17">
        <v>0.43355368721507598</v>
      </c>
      <c r="O10" s="17">
        <v>0.410734310910912</v>
      </c>
      <c r="P10" s="17">
        <v>0.320912071852615</v>
      </c>
      <c r="Q10" s="17">
        <v>0.28511498443727101</v>
      </c>
      <c r="R10" s="17">
        <v>0.35787314069714399</v>
      </c>
      <c r="S10" s="17"/>
      <c r="T10" s="17">
        <v>0.37705755180580097</v>
      </c>
      <c r="U10" s="17">
        <v>0.361182929606508</v>
      </c>
    </row>
    <row r="11" spans="2:21" ht="28.7" x14ac:dyDescent="0.5">
      <c r="B11" s="18" t="s">
        <v>176</v>
      </c>
      <c r="C11" s="17">
        <v>0.12935957031216899</v>
      </c>
      <c r="D11" s="17">
        <v>0.121388728982643</v>
      </c>
      <c r="E11" s="17">
        <v>0.1356930280086</v>
      </c>
      <c r="F11" s="17"/>
      <c r="G11" s="17">
        <v>0.119442660505333</v>
      </c>
      <c r="H11" s="17">
        <v>0.12567619118723999</v>
      </c>
      <c r="I11" s="17">
        <v>9.3564241358830305E-2</v>
      </c>
      <c r="J11" s="17">
        <v>9.2912268235987999E-2</v>
      </c>
      <c r="K11" s="17">
        <v>0.14487057862126501</v>
      </c>
      <c r="L11" s="17">
        <v>0.16831113554098001</v>
      </c>
      <c r="M11" s="17"/>
      <c r="N11" s="17">
        <v>0.11871152950365001</v>
      </c>
      <c r="O11" s="17">
        <v>0.12983381304928199</v>
      </c>
      <c r="P11" s="17">
        <v>0.14500625889956101</v>
      </c>
      <c r="Q11" s="17">
        <v>0.14252265604429401</v>
      </c>
      <c r="R11" s="17">
        <v>9.8327280329525202E-2</v>
      </c>
      <c r="S11" s="17"/>
      <c r="T11" s="17">
        <v>8.7305876680580402E-2</v>
      </c>
      <c r="U11" s="17">
        <v>0.13995164776052399</v>
      </c>
    </row>
    <row r="12" spans="2:21" x14ac:dyDescent="0.5">
      <c r="B12" s="18" t="s">
        <v>84</v>
      </c>
      <c r="C12" s="17">
        <v>4.3795347728573103E-2</v>
      </c>
      <c r="D12" s="17">
        <v>3.9490857571831899E-2</v>
      </c>
      <c r="E12" s="17">
        <v>4.8144589935471702E-2</v>
      </c>
      <c r="F12" s="17"/>
      <c r="G12" s="17">
        <v>1.9467052993115099E-2</v>
      </c>
      <c r="H12" s="17">
        <v>2.16309532129801E-2</v>
      </c>
      <c r="I12" s="17">
        <v>4.0560471036886099E-2</v>
      </c>
      <c r="J12" s="17">
        <v>3.2510801898661498E-2</v>
      </c>
      <c r="K12" s="17">
        <v>5.2026021179763897E-2</v>
      </c>
      <c r="L12" s="17">
        <v>6.5287997177385496E-2</v>
      </c>
      <c r="M12" s="17"/>
      <c r="N12" s="17">
        <v>4.1643375872778603E-2</v>
      </c>
      <c r="O12" s="17">
        <v>2.74472048457652E-2</v>
      </c>
      <c r="P12" s="17">
        <v>4.5415124054239697E-2</v>
      </c>
      <c r="Q12" s="17">
        <v>6.5960807728744505E-2</v>
      </c>
      <c r="R12" s="17">
        <v>2.8477863886280499E-2</v>
      </c>
      <c r="S12" s="17"/>
      <c r="T12" s="17">
        <v>3.5481663470983998E-2</v>
      </c>
      <c r="U12" s="17">
        <v>4.5889318077741402E-2</v>
      </c>
    </row>
    <row r="13" spans="2:21" x14ac:dyDescent="0.5">
      <c r="B13" s="18" t="s">
        <v>85</v>
      </c>
      <c r="C13" s="17">
        <v>1.52698849347815E-2</v>
      </c>
      <c r="D13" s="17">
        <v>7.5401088328110703E-3</v>
      </c>
      <c r="E13" s="17">
        <v>2.2583991985776899E-2</v>
      </c>
      <c r="F13" s="17"/>
      <c r="G13" s="17">
        <v>0</v>
      </c>
      <c r="H13" s="17">
        <v>7.4149146396509597E-3</v>
      </c>
      <c r="I13" s="17">
        <v>2.7322351555972801E-2</v>
      </c>
      <c r="J13" s="17">
        <v>5.0880395964836801E-3</v>
      </c>
      <c r="K13" s="17">
        <v>1.44626321714165E-2</v>
      </c>
      <c r="L13" s="17">
        <v>2.43180012222756E-2</v>
      </c>
      <c r="M13" s="17"/>
      <c r="N13" s="17">
        <v>2.88342606107799E-3</v>
      </c>
      <c r="O13" s="17">
        <v>2.6133401876276399E-2</v>
      </c>
      <c r="P13" s="17">
        <v>3.04969847413782E-2</v>
      </c>
      <c r="Q13" s="17">
        <v>1.1130161339908001E-2</v>
      </c>
      <c r="R13" s="17">
        <v>7.3468179918457898E-3</v>
      </c>
      <c r="S13" s="17"/>
      <c r="T13" s="17">
        <v>1.1248254560904799E-2</v>
      </c>
      <c r="U13" s="17">
        <v>1.62828142808202E-2</v>
      </c>
    </row>
    <row r="14" spans="2:21" x14ac:dyDescent="0.5">
      <c r="B14" s="18" t="s">
        <v>65</v>
      </c>
      <c r="C14" s="17">
        <v>3.7806917685227003E-2</v>
      </c>
      <c r="D14" s="17">
        <v>2.7595205356023601E-2</v>
      </c>
      <c r="E14" s="17">
        <v>4.7607514428762703E-2</v>
      </c>
      <c r="F14" s="17"/>
      <c r="G14" s="17">
        <v>1.52091123200894E-2</v>
      </c>
      <c r="H14" s="17">
        <v>8.0300578203583595E-3</v>
      </c>
      <c r="I14" s="17">
        <v>7.6007514752862099E-3</v>
      </c>
      <c r="J14" s="17">
        <v>1.9274492973647799E-2</v>
      </c>
      <c r="K14" s="17">
        <v>3.45630651175853E-2</v>
      </c>
      <c r="L14" s="17">
        <v>8.88756203298533E-2</v>
      </c>
      <c r="M14" s="17"/>
      <c r="N14" s="17">
        <v>5.08845468545919E-2</v>
      </c>
      <c r="O14" s="17">
        <v>3.1433069371669703E-2</v>
      </c>
      <c r="P14" s="17">
        <v>1.7928056464011601E-2</v>
      </c>
      <c r="Q14" s="17">
        <v>5.6516596125997999E-2</v>
      </c>
      <c r="R14" s="17">
        <v>1.35407717146881E-2</v>
      </c>
      <c r="S14" s="17"/>
      <c r="T14" s="17">
        <v>1.6499785229632399E-2</v>
      </c>
      <c r="U14" s="17">
        <v>4.3173552044366799E-2</v>
      </c>
    </row>
    <row r="15" spans="2:21" x14ac:dyDescent="0.5">
      <c r="B15" s="18" t="s">
        <v>86</v>
      </c>
      <c r="C15" s="21">
        <v>0.77376827933924996</v>
      </c>
      <c r="D15" s="21">
        <v>0.80398509925669104</v>
      </c>
      <c r="E15" s="21">
        <v>0.74597087564138898</v>
      </c>
      <c r="F15" s="21"/>
      <c r="G15" s="21">
        <v>0.84588117418146203</v>
      </c>
      <c r="H15" s="21">
        <v>0.83724788313977005</v>
      </c>
      <c r="I15" s="21">
        <v>0.830952184573024</v>
      </c>
      <c r="J15" s="21">
        <v>0.85021439729521897</v>
      </c>
      <c r="K15" s="21">
        <v>0.75407770290996901</v>
      </c>
      <c r="L15" s="21">
        <v>0.65320724572950495</v>
      </c>
      <c r="M15" s="21"/>
      <c r="N15" s="21">
        <v>0.78587712170790203</v>
      </c>
      <c r="O15" s="21">
        <v>0.78515251085700699</v>
      </c>
      <c r="P15" s="21">
        <v>0.761153575840809</v>
      </c>
      <c r="Q15" s="21">
        <v>0.72386977876105496</v>
      </c>
      <c r="R15" s="21">
        <v>0.85230726607766005</v>
      </c>
      <c r="S15" s="21"/>
      <c r="T15" s="21">
        <v>0.84946442005789802</v>
      </c>
      <c r="U15" s="21">
        <v>0.75470266783654705</v>
      </c>
    </row>
    <row r="16" spans="2:21" x14ac:dyDescent="0.5">
      <c r="B16" s="18" t="s">
        <v>87</v>
      </c>
      <c r="C16" s="21">
        <v>5.9065232663354603E-2</v>
      </c>
      <c r="D16" s="21">
        <v>4.7030966404643E-2</v>
      </c>
      <c r="E16" s="21">
        <v>7.0728581921248604E-2</v>
      </c>
      <c r="F16" s="21"/>
      <c r="G16" s="21">
        <v>1.9467052993115099E-2</v>
      </c>
      <c r="H16" s="21">
        <v>2.9045867852631E-2</v>
      </c>
      <c r="I16" s="21">
        <v>6.7882822592858993E-2</v>
      </c>
      <c r="J16" s="21">
        <v>3.7598841495145197E-2</v>
      </c>
      <c r="K16" s="21">
        <v>6.6488653351180302E-2</v>
      </c>
      <c r="L16" s="21">
        <v>8.9605998399661005E-2</v>
      </c>
      <c r="M16" s="21"/>
      <c r="N16" s="21">
        <v>4.4526801933856601E-2</v>
      </c>
      <c r="O16" s="21">
        <v>5.3580606722041603E-2</v>
      </c>
      <c r="P16" s="21">
        <v>7.5912108795617897E-2</v>
      </c>
      <c r="Q16" s="21">
        <v>7.7090969068652496E-2</v>
      </c>
      <c r="R16" s="21">
        <v>3.5824681878126298E-2</v>
      </c>
      <c r="S16" s="21"/>
      <c r="T16" s="21">
        <v>4.6729918031888799E-2</v>
      </c>
      <c r="U16" s="21">
        <v>6.2172132358561602E-2</v>
      </c>
    </row>
    <row r="17" spans="2:21" x14ac:dyDescent="0.5">
      <c r="B17" s="18" t="s">
        <v>88</v>
      </c>
      <c r="C17" s="22">
        <v>0.71470304667589502</v>
      </c>
      <c r="D17" s="22">
        <v>0.75695413285204804</v>
      </c>
      <c r="E17" s="22">
        <v>0.67524229372014</v>
      </c>
      <c r="F17" s="22"/>
      <c r="G17" s="22">
        <v>0.82641412118834701</v>
      </c>
      <c r="H17" s="22">
        <v>0.80820201528713997</v>
      </c>
      <c r="I17" s="22">
        <v>0.76306936198016595</v>
      </c>
      <c r="J17" s="22">
        <v>0.81261555580007405</v>
      </c>
      <c r="K17" s="22">
        <v>0.68758904955878897</v>
      </c>
      <c r="L17" s="22">
        <v>0.56360124732984396</v>
      </c>
      <c r="M17" s="22"/>
      <c r="N17" s="22">
        <v>0.74135031977404497</v>
      </c>
      <c r="O17" s="22">
        <v>0.73157190413496498</v>
      </c>
      <c r="P17" s="22">
        <v>0.68524146704519195</v>
      </c>
      <c r="Q17" s="22">
        <v>0.64677880969240298</v>
      </c>
      <c r="R17" s="22">
        <v>0.81648258419953401</v>
      </c>
      <c r="S17" s="22"/>
      <c r="T17" s="22">
        <v>0.80273450202601004</v>
      </c>
      <c r="U17" s="22">
        <v>0.69253053547798604</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182</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81</v>
      </c>
      <c r="C9" s="17">
        <v>0.43047566728553699</v>
      </c>
      <c r="D9" s="17">
        <v>0.43324669601723897</v>
      </c>
      <c r="E9" s="17">
        <v>0.42343889624689501</v>
      </c>
      <c r="F9" s="17"/>
      <c r="G9" s="17">
        <v>0.47309367997232799</v>
      </c>
      <c r="H9" s="17">
        <v>0.49470597612654199</v>
      </c>
      <c r="I9" s="17">
        <v>0.47036005724895202</v>
      </c>
      <c r="J9" s="17">
        <v>0.50250081110901201</v>
      </c>
      <c r="K9" s="17">
        <v>0.47780233578519499</v>
      </c>
      <c r="L9" s="17">
        <v>0.28855793967201698</v>
      </c>
      <c r="M9" s="17"/>
      <c r="N9" s="17">
        <v>0.42858639606668802</v>
      </c>
      <c r="O9" s="17">
        <v>0.41128483742788002</v>
      </c>
      <c r="P9" s="17">
        <v>0.46210138603020101</v>
      </c>
      <c r="Q9" s="17">
        <v>0.38934598750228799</v>
      </c>
      <c r="R9" s="17">
        <v>0.49916561222339201</v>
      </c>
      <c r="S9" s="17"/>
      <c r="T9" s="17">
        <v>0.465217368491189</v>
      </c>
      <c r="U9" s="17">
        <v>0.42172526373997399</v>
      </c>
    </row>
    <row r="10" spans="2:21" x14ac:dyDescent="0.5">
      <c r="B10" s="18" t="s">
        <v>82</v>
      </c>
      <c r="C10" s="17">
        <v>0.33759979856044398</v>
      </c>
      <c r="D10" s="17">
        <v>0.34348463821638697</v>
      </c>
      <c r="E10" s="17">
        <v>0.33476475966635899</v>
      </c>
      <c r="F10" s="17"/>
      <c r="G10" s="17">
        <v>0.296021155263889</v>
      </c>
      <c r="H10" s="17">
        <v>0.32705841981690198</v>
      </c>
      <c r="I10" s="17">
        <v>0.40222315776926398</v>
      </c>
      <c r="J10" s="17">
        <v>0.34364343465859298</v>
      </c>
      <c r="K10" s="17">
        <v>0.266046422415676</v>
      </c>
      <c r="L10" s="17">
        <v>0.36081972051674999</v>
      </c>
      <c r="M10" s="17"/>
      <c r="N10" s="17">
        <v>0.318587897031542</v>
      </c>
      <c r="O10" s="17">
        <v>0.40141881228674198</v>
      </c>
      <c r="P10" s="17">
        <v>0.338695069987687</v>
      </c>
      <c r="Q10" s="17">
        <v>0.32901438940432998</v>
      </c>
      <c r="R10" s="17">
        <v>0.28616559815347298</v>
      </c>
      <c r="S10" s="17"/>
      <c r="T10" s="17">
        <v>0.36210512038991299</v>
      </c>
      <c r="U10" s="17">
        <v>0.33142763520688701</v>
      </c>
    </row>
    <row r="11" spans="2:21" ht="28.7" x14ac:dyDescent="0.5">
      <c r="B11" s="18" t="s">
        <v>176</v>
      </c>
      <c r="C11" s="17">
        <v>0.12927940126495799</v>
      </c>
      <c r="D11" s="17">
        <v>0.12570223845082101</v>
      </c>
      <c r="E11" s="17">
        <v>0.13362074745557401</v>
      </c>
      <c r="F11" s="17"/>
      <c r="G11" s="17">
        <v>0.15280865564583301</v>
      </c>
      <c r="H11" s="17">
        <v>0.14350491126519699</v>
      </c>
      <c r="I11" s="17">
        <v>9.6104971071383494E-2</v>
      </c>
      <c r="J11" s="17">
        <v>0.112244099501783</v>
      </c>
      <c r="K11" s="17">
        <v>0.118788120716824</v>
      </c>
      <c r="L11" s="17">
        <v>0.151904876833998</v>
      </c>
      <c r="M11" s="17"/>
      <c r="N11" s="17">
        <v>0.12576856926659</v>
      </c>
      <c r="O11" s="17">
        <v>0.13061659973030501</v>
      </c>
      <c r="P11" s="17">
        <v>0.102608740138496</v>
      </c>
      <c r="Q11" s="17">
        <v>0.14509636889472799</v>
      </c>
      <c r="R11" s="17">
        <v>0.150621221504669</v>
      </c>
      <c r="S11" s="17"/>
      <c r="T11" s="17">
        <v>0.105925989784691</v>
      </c>
      <c r="U11" s="17">
        <v>0.13516143258542501</v>
      </c>
    </row>
    <row r="12" spans="2:21" x14ac:dyDescent="0.5">
      <c r="B12" s="18" t="s">
        <v>84</v>
      </c>
      <c r="C12" s="17">
        <v>3.9696235567343002E-2</v>
      </c>
      <c r="D12" s="17">
        <v>3.8215842381237701E-2</v>
      </c>
      <c r="E12" s="17">
        <v>4.1384828854321501E-2</v>
      </c>
      <c r="F12" s="17"/>
      <c r="G12" s="17">
        <v>3.8145434218801101E-2</v>
      </c>
      <c r="H12" s="17">
        <v>2.0514654218029602E-2</v>
      </c>
      <c r="I12" s="17">
        <v>9.4455283912426198E-3</v>
      </c>
      <c r="J12" s="17">
        <v>2.04509908731914E-2</v>
      </c>
      <c r="K12" s="17">
        <v>5.7979748890364301E-2</v>
      </c>
      <c r="L12" s="17">
        <v>6.6700902176855106E-2</v>
      </c>
      <c r="M12" s="17"/>
      <c r="N12" s="17">
        <v>4.7355793914846199E-2</v>
      </c>
      <c r="O12" s="17">
        <v>2.16879949234372E-2</v>
      </c>
      <c r="P12" s="17">
        <v>4.5798988484132601E-2</v>
      </c>
      <c r="Q12" s="17">
        <v>5.1829568767574302E-2</v>
      </c>
      <c r="R12" s="17">
        <v>1.6257064635867E-2</v>
      </c>
      <c r="S12" s="17"/>
      <c r="T12" s="17">
        <v>2.0973894164325099E-2</v>
      </c>
      <c r="U12" s="17">
        <v>4.4411837766108103E-2</v>
      </c>
    </row>
    <row r="13" spans="2:21" x14ac:dyDescent="0.5">
      <c r="B13" s="18" t="s">
        <v>85</v>
      </c>
      <c r="C13" s="17">
        <v>2.87475503383272E-2</v>
      </c>
      <c r="D13" s="17">
        <v>3.1296051407098797E-2</v>
      </c>
      <c r="E13" s="17">
        <v>2.6600502882311399E-2</v>
      </c>
      <c r="F13" s="17"/>
      <c r="G13" s="17">
        <v>2.7627392346685799E-2</v>
      </c>
      <c r="H13" s="17">
        <v>1.42160385733291E-2</v>
      </c>
      <c r="I13" s="17">
        <v>1.4265534043871399E-2</v>
      </c>
      <c r="J13" s="17">
        <v>3.6392051796559901E-3</v>
      </c>
      <c r="K13" s="17">
        <v>3.0993949305549599E-2</v>
      </c>
      <c r="L13" s="17">
        <v>5.9117250644894898E-2</v>
      </c>
      <c r="M13" s="17"/>
      <c r="N13" s="17">
        <v>3.2136631518625898E-2</v>
      </c>
      <c r="O13" s="17">
        <v>5.5412081033340398E-3</v>
      </c>
      <c r="P13" s="17">
        <v>2.24329516519657E-2</v>
      </c>
      <c r="Q13" s="17">
        <v>5.1076980998392897E-2</v>
      </c>
      <c r="R13" s="17">
        <v>2.6189161753656098E-2</v>
      </c>
      <c r="S13" s="17"/>
      <c r="T13" s="17">
        <v>1.97340200183375E-2</v>
      </c>
      <c r="U13" s="17">
        <v>3.1017791142115201E-2</v>
      </c>
    </row>
    <row r="14" spans="2:21" x14ac:dyDescent="0.5">
      <c r="B14" s="18" t="s">
        <v>65</v>
      </c>
      <c r="C14" s="17">
        <v>3.4201346983389801E-2</v>
      </c>
      <c r="D14" s="17">
        <v>2.8054533527215701E-2</v>
      </c>
      <c r="E14" s="17">
        <v>4.0190264894539501E-2</v>
      </c>
      <c r="F14" s="17"/>
      <c r="G14" s="17">
        <v>1.23036825524635E-2</v>
      </c>
      <c r="H14" s="17">
        <v>0</v>
      </c>
      <c r="I14" s="17">
        <v>7.6007514752862099E-3</v>
      </c>
      <c r="J14" s="17">
        <v>1.7521458677765299E-2</v>
      </c>
      <c r="K14" s="17">
        <v>4.8389422886391198E-2</v>
      </c>
      <c r="L14" s="17">
        <v>7.2899310155484398E-2</v>
      </c>
      <c r="M14" s="17"/>
      <c r="N14" s="17">
        <v>4.7564712201708201E-2</v>
      </c>
      <c r="O14" s="17">
        <v>2.9450547528301799E-2</v>
      </c>
      <c r="P14" s="17">
        <v>2.8362863707517099E-2</v>
      </c>
      <c r="Q14" s="17">
        <v>3.3636704432687001E-2</v>
      </c>
      <c r="R14" s="17">
        <v>2.1601341728943398E-2</v>
      </c>
      <c r="S14" s="17"/>
      <c r="T14" s="17">
        <v>2.60436071515447E-2</v>
      </c>
      <c r="U14" s="17">
        <v>3.6256039559490402E-2</v>
      </c>
    </row>
    <row r="15" spans="2:21" x14ac:dyDescent="0.5">
      <c r="B15" s="18" t="s">
        <v>86</v>
      </c>
      <c r="C15" s="21">
        <v>0.76807546584598196</v>
      </c>
      <c r="D15" s="21">
        <v>0.77673133423362695</v>
      </c>
      <c r="E15" s="21">
        <v>0.758203655913254</v>
      </c>
      <c r="F15" s="21"/>
      <c r="G15" s="21">
        <v>0.76911483523621704</v>
      </c>
      <c r="H15" s="21">
        <v>0.82176439594344397</v>
      </c>
      <c r="I15" s="21">
        <v>0.87258321501821601</v>
      </c>
      <c r="J15" s="21">
        <v>0.84614424576760505</v>
      </c>
      <c r="K15" s="21">
        <v>0.74384875820087104</v>
      </c>
      <c r="L15" s="21">
        <v>0.64937766018876697</v>
      </c>
      <c r="M15" s="21"/>
      <c r="N15" s="21">
        <v>0.74717429309823002</v>
      </c>
      <c r="O15" s="21">
        <v>0.81270364971462195</v>
      </c>
      <c r="P15" s="21">
        <v>0.80079645601788796</v>
      </c>
      <c r="Q15" s="21">
        <v>0.71836037690661803</v>
      </c>
      <c r="R15" s="21">
        <v>0.78533121037686504</v>
      </c>
      <c r="S15" s="21"/>
      <c r="T15" s="21">
        <v>0.82732248888110205</v>
      </c>
      <c r="U15" s="21">
        <v>0.75315289894686099</v>
      </c>
    </row>
    <row r="16" spans="2:21" x14ac:dyDescent="0.5">
      <c r="B16" s="18" t="s">
        <v>87</v>
      </c>
      <c r="C16" s="21">
        <v>6.8443785905670199E-2</v>
      </c>
      <c r="D16" s="21">
        <v>6.9511893788336498E-2</v>
      </c>
      <c r="E16" s="21">
        <v>6.7985331736632904E-2</v>
      </c>
      <c r="F16" s="21"/>
      <c r="G16" s="21">
        <v>6.57728265654869E-2</v>
      </c>
      <c r="H16" s="21">
        <v>3.4730692791358701E-2</v>
      </c>
      <c r="I16" s="21">
        <v>2.3711062435113998E-2</v>
      </c>
      <c r="J16" s="21">
        <v>2.4090196052847401E-2</v>
      </c>
      <c r="K16" s="21">
        <v>8.8973698195913803E-2</v>
      </c>
      <c r="L16" s="21">
        <v>0.12581815282174999</v>
      </c>
      <c r="M16" s="21"/>
      <c r="N16" s="21">
        <v>7.9492425433472097E-2</v>
      </c>
      <c r="O16" s="21">
        <v>2.72292030267712E-2</v>
      </c>
      <c r="P16" s="21">
        <v>6.8231940136098401E-2</v>
      </c>
      <c r="Q16" s="21">
        <v>0.102906549765967</v>
      </c>
      <c r="R16" s="21">
        <v>4.2446226389523098E-2</v>
      </c>
      <c r="S16" s="21"/>
      <c r="T16" s="21">
        <v>4.0707914182662598E-2</v>
      </c>
      <c r="U16" s="21">
        <v>7.5429628908223301E-2</v>
      </c>
    </row>
    <row r="17" spans="2:21" x14ac:dyDescent="0.5">
      <c r="B17" s="18" t="s">
        <v>88</v>
      </c>
      <c r="C17" s="22">
        <v>0.69963167994031095</v>
      </c>
      <c r="D17" s="22">
        <v>0.70721944044528995</v>
      </c>
      <c r="E17" s="22">
        <v>0.69021832417662099</v>
      </c>
      <c r="F17" s="22"/>
      <c r="G17" s="22">
        <v>0.70334200867073005</v>
      </c>
      <c r="H17" s="22">
        <v>0.78703370315208498</v>
      </c>
      <c r="I17" s="22">
        <v>0.848872152583102</v>
      </c>
      <c r="J17" s="22">
        <v>0.82205404971475704</v>
      </c>
      <c r="K17" s="22">
        <v>0.65487506000495699</v>
      </c>
      <c r="L17" s="22">
        <v>0.52355950736701695</v>
      </c>
      <c r="M17" s="22"/>
      <c r="N17" s="22">
        <v>0.66768186766475801</v>
      </c>
      <c r="O17" s="22">
        <v>0.78547444668785105</v>
      </c>
      <c r="P17" s="22">
        <v>0.73256451588178995</v>
      </c>
      <c r="Q17" s="22">
        <v>0.61545382714065</v>
      </c>
      <c r="R17" s="22">
        <v>0.74288498398734104</v>
      </c>
      <c r="S17" s="22"/>
      <c r="T17" s="22">
        <v>0.78661457469843998</v>
      </c>
      <c r="U17" s="22">
        <v>0.67772327003863797</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183</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81</v>
      </c>
      <c r="C9" s="17">
        <v>0.24728675939815101</v>
      </c>
      <c r="D9" s="17">
        <v>0.28182839834579299</v>
      </c>
      <c r="E9" s="17">
        <v>0.21519958838823999</v>
      </c>
      <c r="F9" s="17"/>
      <c r="G9" s="17">
        <v>0.23261071899406</v>
      </c>
      <c r="H9" s="17">
        <v>0.35332400848302498</v>
      </c>
      <c r="I9" s="17">
        <v>0.25026481941364298</v>
      </c>
      <c r="J9" s="17">
        <v>0.30255785539216601</v>
      </c>
      <c r="K9" s="17">
        <v>0.236693758679039</v>
      </c>
      <c r="L9" s="17">
        <v>0.17124688827203199</v>
      </c>
      <c r="M9" s="17"/>
      <c r="N9" s="17">
        <v>0.210830098849519</v>
      </c>
      <c r="O9" s="17">
        <v>0.22028324571462601</v>
      </c>
      <c r="P9" s="17">
        <v>0.26293694765068698</v>
      </c>
      <c r="Q9" s="17">
        <v>0.27684564010741403</v>
      </c>
      <c r="R9" s="17">
        <v>0.29446972468993499</v>
      </c>
      <c r="S9" s="17"/>
      <c r="T9" s="17">
        <v>0.36038128033916</v>
      </c>
      <c r="U9" s="17">
        <v>0.21880160574467999</v>
      </c>
    </row>
    <row r="10" spans="2:21" x14ac:dyDescent="0.5">
      <c r="B10" s="18" t="s">
        <v>82</v>
      </c>
      <c r="C10" s="17">
        <v>0.32287642815197898</v>
      </c>
      <c r="D10" s="17">
        <v>0.36759412709811101</v>
      </c>
      <c r="E10" s="17">
        <v>0.28378195312832399</v>
      </c>
      <c r="F10" s="17"/>
      <c r="G10" s="17">
        <v>0.378264132219291</v>
      </c>
      <c r="H10" s="17">
        <v>0.33350218426888201</v>
      </c>
      <c r="I10" s="17">
        <v>0.41443076531582501</v>
      </c>
      <c r="J10" s="17">
        <v>0.334184460351093</v>
      </c>
      <c r="K10" s="17">
        <v>0.26833107237668002</v>
      </c>
      <c r="L10" s="17">
        <v>0.27891671983654398</v>
      </c>
      <c r="M10" s="17"/>
      <c r="N10" s="17">
        <v>0.37881079517765498</v>
      </c>
      <c r="O10" s="17">
        <v>0.38512221300674199</v>
      </c>
      <c r="P10" s="17">
        <v>0.25905249327876201</v>
      </c>
      <c r="Q10" s="17">
        <v>0.24808137948134901</v>
      </c>
      <c r="R10" s="17">
        <v>0.34817422669918702</v>
      </c>
      <c r="S10" s="17"/>
      <c r="T10" s="17">
        <v>0.36752337430114201</v>
      </c>
      <c r="U10" s="17">
        <v>0.31163118735131701</v>
      </c>
    </row>
    <row r="11" spans="2:21" ht="28.7" x14ac:dyDescent="0.5">
      <c r="B11" s="18" t="s">
        <v>176</v>
      </c>
      <c r="C11" s="17">
        <v>0.185995241866491</v>
      </c>
      <c r="D11" s="17">
        <v>0.165975316988792</v>
      </c>
      <c r="E11" s="17">
        <v>0.20013050068503699</v>
      </c>
      <c r="F11" s="17"/>
      <c r="G11" s="17">
        <v>0.27599234811450502</v>
      </c>
      <c r="H11" s="17">
        <v>0.19105840294569901</v>
      </c>
      <c r="I11" s="17">
        <v>0.16214617450837901</v>
      </c>
      <c r="J11" s="17">
        <v>0.169300838456276</v>
      </c>
      <c r="K11" s="17">
        <v>0.211108400591143</v>
      </c>
      <c r="L11" s="17">
        <v>0.16533561719288101</v>
      </c>
      <c r="M11" s="17"/>
      <c r="N11" s="17">
        <v>0.15093062032757601</v>
      </c>
      <c r="O11" s="17">
        <v>0.19789282723916801</v>
      </c>
      <c r="P11" s="17">
        <v>0.217038898176798</v>
      </c>
      <c r="Q11" s="17">
        <v>0.18428832312469901</v>
      </c>
      <c r="R11" s="17">
        <v>0.19816925360166299</v>
      </c>
      <c r="S11" s="17"/>
      <c r="T11" s="17">
        <v>0.14498968115740399</v>
      </c>
      <c r="U11" s="17">
        <v>0.196323325735863</v>
      </c>
    </row>
    <row r="12" spans="2:21" x14ac:dyDescent="0.5">
      <c r="B12" s="18" t="s">
        <v>84</v>
      </c>
      <c r="C12" s="17">
        <v>9.3069888997403302E-2</v>
      </c>
      <c r="D12" s="17">
        <v>9.4326233597366402E-2</v>
      </c>
      <c r="E12" s="17">
        <v>9.2628976596642307E-2</v>
      </c>
      <c r="F12" s="17"/>
      <c r="G12" s="17">
        <v>6.9448013802372005E-2</v>
      </c>
      <c r="H12" s="17">
        <v>4.8436620092662801E-2</v>
      </c>
      <c r="I12" s="17">
        <v>5.3308880794687902E-2</v>
      </c>
      <c r="J12" s="17">
        <v>9.4638221914717505E-2</v>
      </c>
      <c r="K12" s="17">
        <v>9.5281847388352298E-2</v>
      </c>
      <c r="L12" s="17">
        <v>0.139160251822983</v>
      </c>
      <c r="M12" s="17"/>
      <c r="N12" s="17">
        <v>9.61068967809737E-2</v>
      </c>
      <c r="O12" s="17">
        <v>7.2542286728438696E-2</v>
      </c>
      <c r="P12" s="17">
        <v>0.111897399818603</v>
      </c>
      <c r="Q12" s="17">
        <v>0.106195858730414</v>
      </c>
      <c r="R12" s="17">
        <v>6.0250063983924899E-2</v>
      </c>
      <c r="S12" s="17"/>
      <c r="T12" s="17">
        <v>4.66607633620649E-2</v>
      </c>
      <c r="U12" s="17">
        <v>0.10475897051652799</v>
      </c>
    </row>
    <row r="13" spans="2:21" x14ac:dyDescent="0.5">
      <c r="B13" s="18" t="s">
        <v>85</v>
      </c>
      <c r="C13" s="17">
        <v>6.1943194713891002E-2</v>
      </c>
      <c r="D13" s="17">
        <v>3.7821744490452502E-2</v>
      </c>
      <c r="E13" s="17">
        <v>8.48793759877359E-2</v>
      </c>
      <c r="F13" s="17"/>
      <c r="G13" s="17">
        <v>1.23036825524635E-2</v>
      </c>
      <c r="H13" s="17">
        <v>4.4770936877804299E-2</v>
      </c>
      <c r="I13" s="17">
        <v>4.4631275100302001E-2</v>
      </c>
      <c r="J13" s="17">
        <v>4.6423457406881599E-2</v>
      </c>
      <c r="K13" s="17">
        <v>9.5858391467237902E-2</v>
      </c>
      <c r="L13" s="17">
        <v>8.3037462066620896E-2</v>
      </c>
      <c r="M13" s="17"/>
      <c r="N13" s="17">
        <v>3.5069766018684001E-2</v>
      </c>
      <c r="O13" s="17">
        <v>6.4042045309558204E-2</v>
      </c>
      <c r="P13" s="17">
        <v>7.7676674581357394E-2</v>
      </c>
      <c r="Q13" s="17">
        <v>8.6284351907513504E-2</v>
      </c>
      <c r="R13" s="17">
        <v>4.4157826049043801E-2</v>
      </c>
      <c r="S13" s="17"/>
      <c r="T13" s="17">
        <v>3.6548584360242303E-2</v>
      </c>
      <c r="U13" s="17">
        <v>6.8339343456331206E-2</v>
      </c>
    </row>
    <row r="14" spans="2:21" x14ac:dyDescent="0.5">
      <c r="B14" s="18" t="s">
        <v>65</v>
      </c>
      <c r="C14" s="17">
        <v>8.8828486872083695E-2</v>
      </c>
      <c r="D14" s="17">
        <v>5.2454179479485503E-2</v>
      </c>
      <c r="E14" s="17">
        <v>0.123379605214021</v>
      </c>
      <c r="F14" s="17"/>
      <c r="G14" s="17">
        <v>3.1381104317307999E-2</v>
      </c>
      <c r="H14" s="17">
        <v>2.8907847331926199E-2</v>
      </c>
      <c r="I14" s="17">
        <v>7.5218084867163207E-2</v>
      </c>
      <c r="J14" s="17">
        <v>5.2895166478865802E-2</v>
      </c>
      <c r="K14" s="17">
        <v>9.2726529497547505E-2</v>
      </c>
      <c r="L14" s="17">
        <v>0.162303060808939</v>
      </c>
      <c r="M14" s="17"/>
      <c r="N14" s="17">
        <v>0.128251822845592</v>
      </c>
      <c r="O14" s="17">
        <v>6.0117382001467601E-2</v>
      </c>
      <c r="P14" s="17">
        <v>7.1397586493792797E-2</v>
      </c>
      <c r="Q14" s="17">
        <v>9.8304446648610905E-2</v>
      </c>
      <c r="R14" s="17">
        <v>5.4778904976246302E-2</v>
      </c>
      <c r="S14" s="17"/>
      <c r="T14" s="17">
        <v>4.3896316479986597E-2</v>
      </c>
      <c r="U14" s="17">
        <v>0.10014556719528001</v>
      </c>
    </row>
    <row r="15" spans="2:21" x14ac:dyDescent="0.5">
      <c r="B15" s="18" t="s">
        <v>86</v>
      </c>
      <c r="C15" s="21">
        <v>0.57016318755013096</v>
      </c>
      <c r="D15" s="21">
        <v>0.649422525443904</v>
      </c>
      <c r="E15" s="21">
        <v>0.49898154151656399</v>
      </c>
      <c r="F15" s="21"/>
      <c r="G15" s="21">
        <v>0.61087485121335094</v>
      </c>
      <c r="H15" s="21">
        <v>0.68682619275190704</v>
      </c>
      <c r="I15" s="21">
        <v>0.66469558472946799</v>
      </c>
      <c r="J15" s="21">
        <v>0.63674231574325901</v>
      </c>
      <c r="K15" s="21">
        <v>0.50502483105571905</v>
      </c>
      <c r="L15" s="21">
        <v>0.45016360810857597</v>
      </c>
      <c r="M15" s="21"/>
      <c r="N15" s="21">
        <v>0.58964089402717401</v>
      </c>
      <c r="O15" s="21">
        <v>0.60540545872136797</v>
      </c>
      <c r="P15" s="21">
        <v>0.52198944092944899</v>
      </c>
      <c r="Q15" s="21">
        <v>0.52492701958876198</v>
      </c>
      <c r="R15" s="21">
        <v>0.642643951389122</v>
      </c>
      <c r="S15" s="21"/>
      <c r="T15" s="21">
        <v>0.72790465464030296</v>
      </c>
      <c r="U15" s="21">
        <v>0.530432793095998</v>
      </c>
    </row>
    <row r="16" spans="2:21" x14ac:dyDescent="0.5">
      <c r="B16" s="18" t="s">
        <v>87</v>
      </c>
      <c r="C16" s="21">
        <v>0.15501308371129399</v>
      </c>
      <c r="D16" s="21">
        <v>0.132147978087819</v>
      </c>
      <c r="E16" s="21">
        <v>0.177508352584378</v>
      </c>
      <c r="F16" s="21"/>
      <c r="G16" s="21">
        <v>8.1751696354835507E-2</v>
      </c>
      <c r="H16" s="21">
        <v>9.3207556970467106E-2</v>
      </c>
      <c r="I16" s="21">
        <v>9.7940155894989805E-2</v>
      </c>
      <c r="J16" s="21">
        <v>0.14106167932159899</v>
      </c>
      <c r="K16" s="21">
        <v>0.19114023885559001</v>
      </c>
      <c r="L16" s="21">
        <v>0.22219771388960399</v>
      </c>
      <c r="M16" s="21"/>
      <c r="N16" s="21">
        <v>0.13117666279965801</v>
      </c>
      <c r="O16" s="21">
        <v>0.136584332037997</v>
      </c>
      <c r="P16" s="21">
        <v>0.18957407439995999</v>
      </c>
      <c r="Q16" s="21">
        <v>0.192480210637928</v>
      </c>
      <c r="R16" s="21">
        <v>0.10440789003296901</v>
      </c>
      <c r="S16" s="21"/>
      <c r="T16" s="21">
        <v>8.3209347722307203E-2</v>
      </c>
      <c r="U16" s="21">
        <v>0.17309831397285999</v>
      </c>
    </row>
    <row r="17" spans="2:21" x14ac:dyDescent="0.5">
      <c r="B17" s="18" t="s">
        <v>88</v>
      </c>
      <c r="C17" s="22">
        <v>0.41515010383883599</v>
      </c>
      <c r="D17" s="22">
        <v>0.51727454735608502</v>
      </c>
      <c r="E17" s="22">
        <v>0.32147318893218602</v>
      </c>
      <c r="F17" s="22"/>
      <c r="G17" s="22">
        <v>0.52912315485851602</v>
      </c>
      <c r="H17" s="22">
        <v>0.59361863578144003</v>
      </c>
      <c r="I17" s="22">
        <v>0.56675542883447805</v>
      </c>
      <c r="J17" s="22">
        <v>0.49568063642165999</v>
      </c>
      <c r="K17" s="22">
        <v>0.31388459220012899</v>
      </c>
      <c r="L17" s="22">
        <v>0.22796589421897201</v>
      </c>
      <c r="M17" s="22"/>
      <c r="N17" s="22">
        <v>0.45846423122751701</v>
      </c>
      <c r="O17" s="22">
        <v>0.468821126683371</v>
      </c>
      <c r="P17" s="22">
        <v>0.332415366529489</v>
      </c>
      <c r="Q17" s="22">
        <v>0.332446808950835</v>
      </c>
      <c r="R17" s="22">
        <v>0.53823606135615298</v>
      </c>
      <c r="S17" s="22"/>
      <c r="T17" s="22">
        <v>0.64469530691799604</v>
      </c>
      <c r="U17" s="22">
        <v>0.35733447912313798</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184</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81</v>
      </c>
      <c r="C9" s="17">
        <v>0.47069394068235698</v>
      </c>
      <c r="D9" s="17">
        <v>0.48887272091179801</v>
      </c>
      <c r="E9" s="17">
        <v>0.451728974973168</v>
      </c>
      <c r="F9" s="17"/>
      <c r="G9" s="17">
        <v>0.38552527884141102</v>
      </c>
      <c r="H9" s="17">
        <v>0.510276205776936</v>
      </c>
      <c r="I9" s="17">
        <v>0.50429910119899601</v>
      </c>
      <c r="J9" s="17">
        <v>0.59354299337484795</v>
      </c>
      <c r="K9" s="17">
        <v>0.486194352213698</v>
      </c>
      <c r="L9" s="17">
        <v>0.36669542670704802</v>
      </c>
      <c r="M9" s="17"/>
      <c r="N9" s="17">
        <v>0.44240960438625898</v>
      </c>
      <c r="O9" s="17">
        <v>0.43530087071879903</v>
      </c>
      <c r="P9" s="17">
        <v>0.44479517195942903</v>
      </c>
      <c r="Q9" s="17">
        <v>0.50348339709076795</v>
      </c>
      <c r="R9" s="17">
        <v>0.58168122339385797</v>
      </c>
      <c r="S9" s="17"/>
      <c r="T9" s="17">
        <v>0.54162837578538903</v>
      </c>
      <c r="U9" s="17">
        <v>0.45282766151675602</v>
      </c>
    </row>
    <row r="10" spans="2:21" x14ac:dyDescent="0.5">
      <c r="B10" s="18" t="s">
        <v>82</v>
      </c>
      <c r="C10" s="17">
        <v>0.40543237461394499</v>
      </c>
      <c r="D10" s="17">
        <v>0.406348349768691</v>
      </c>
      <c r="E10" s="17">
        <v>0.40565509924667098</v>
      </c>
      <c r="F10" s="17"/>
      <c r="G10" s="17">
        <v>0.51488468265765197</v>
      </c>
      <c r="H10" s="17">
        <v>0.37283293261035599</v>
      </c>
      <c r="I10" s="17">
        <v>0.39675196193877299</v>
      </c>
      <c r="J10" s="17">
        <v>0.33382719292555502</v>
      </c>
      <c r="K10" s="17">
        <v>0.40048088621761702</v>
      </c>
      <c r="L10" s="17">
        <v>0.444103948264919</v>
      </c>
      <c r="M10" s="17"/>
      <c r="N10" s="17">
        <v>0.43040227441970302</v>
      </c>
      <c r="O10" s="17">
        <v>0.44476286018234301</v>
      </c>
      <c r="P10" s="17">
        <v>0.41041783548965199</v>
      </c>
      <c r="Q10" s="17">
        <v>0.35768760442286202</v>
      </c>
      <c r="R10" s="17">
        <v>0.36541325499747901</v>
      </c>
      <c r="S10" s="17"/>
      <c r="T10" s="17">
        <v>0.37749707429440199</v>
      </c>
      <c r="U10" s="17">
        <v>0.412468447761761</v>
      </c>
    </row>
    <row r="11" spans="2:21" ht="28.7" x14ac:dyDescent="0.5">
      <c r="B11" s="18" t="s">
        <v>176</v>
      </c>
      <c r="C11" s="17">
        <v>8.6623384784641905E-2</v>
      </c>
      <c r="D11" s="17">
        <v>7.95374113446225E-2</v>
      </c>
      <c r="E11" s="17">
        <v>9.3896739355610895E-2</v>
      </c>
      <c r="F11" s="17"/>
      <c r="G11" s="17">
        <v>8.76973087714151E-2</v>
      </c>
      <c r="H11" s="17">
        <v>8.0525383085744598E-2</v>
      </c>
      <c r="I11" s="17">
        <v>5.8740627573270601E-2</v>
      </c>
      <c r="J11" s="17">
        <v>5.1507814750967502E-2</v>
      </c>
      <c r="K11" s="17">
        <v>8.5052547818531499E-2</v>
      </c>
      <c r="L11" s="17">
        <v>0.128962726399594</v>
      </c>
      <c r="M11" s="17"/>
      <c r="N11" s="17">
        <v>7.8325370467782304E-2</v>
      </c>
      <c r="O11" s="17">
        <v>8.4891248933305893E-2</v>
      </c>
      <c r="P11" s="17">
        <v>0.10434775052402499</v>
      </c>
      <c r="Q11" s="17">
        <v>0.106567031807104</v>
      </c>
      <c r="R11" s="17">
        <v>3.5581433067075598E-2</v>
      </c>
      <c r="S11" s="17"/>
      <c r="T11" s="17">
        <v>7.7065358392848504E-2</v>
      </c>
      <c r="U11" s="17">
        <v>8.9030767990554899E-2</v>
      </c>
    </row>
    <row r="12" spans="2:21" x14ac:dyDescent="0.5">
      <c r="B12" s="18" t="s">
        <v>84</v>
      </c>
      <c r="C12" s="17">
        <v>1.6899304346330801E-2</v>
      </c>
      <c r="D12" s="17">
        <v>1.17488297315949E-2</v>
      </c>
      <c r="E12" s="17">
        <v>2.1825445652105702E-2</v>
      </c>
      <c r="F12" s="17"/>
      <c r="G12" s="17">
        <v>1.1892729729521901E-2</v>
      </c>
      <c r="H12" s="17">
        <v>3.6365478526963799E-2</v>
      </c>
      <c r="I12" s="17">
        <v>3.2607557813674803E-2</v>
      </c>
      <c r="J12" s="17">
        <v>8.7294959428876693E-3</v>
      </c>
      <c r="K12" s="17">
        <v>1.42143407986509E-2</v>
      </c>
      <c r="L12" s="17">
        <v>8.4151172472469102E-3</v>
      </c>
      <c r="M12" s="17"/>
      <c r="N12" s="17">
        <v>2.5172015269757701E-2</v>
      </c>
      <c r="O12" s="17">
        <v>0</v>
      </c>
      <c r="P12" s="17">
        <v>3.34015254263079E-2</v>
      </c>
      <c r="Q12" s="17">
        <v>1.01588645844677E-2</v>
      </c>
      <c r="R12" s="17">
        <v>1.1030538439123E-2</v>
      </c>
      <c r="S12" s="17"/>
      <c r="T12" s="17">
        <v>3.80919152736045E-3</v>
      </c>
      <c r="U12" s="17">
        <v>2.0196315305722301E-2</v>
      </c>
    </row>
    <row r="13" spans="2:21" x14ac:dyDescent="0.5">
      <c r="B13" s="18" t="s">
        <v>85</v>
      </c>
      <c r="C13" s="17">
        <v>8.9952984995987102E-3</v>
      </c>
      <c r="D13" s="17">
        <v>5.1319769549761501E-3</v>
      </c>
      <c r="E13" s="17">
        <v>1.2661541323742699E-2</v>
      </c>
      <c r="F13" s="17"/>
      <c r="G13" s="17">
        <v>0</v>
      </c>
      <c r="H13" s="17">
        <v>0</v>
      </c>
      <c r="I13" s="17">
        <v>0</v>
      </c>
      <c r="J13" s="17">
        <v>7.3044634092575703E-3</v>
      </c>
      <c r="K13" s="17">
        <v>7.0289364757513701E-3</v>
      </c>
      <c r="L13" s="17">
        <v>2.29565393713019E-2</v>
      </c>
      <c r="M13" s="17"/>
      <c r="N13" s="17">
        <v>5.0273731848479997E-3</v>
      </c>
      <c r="O13" s="17">
        <v>1.90190795151431E-2</v>
      </c>
      <c r="P13" s="17">
        <v>7.0377166005860699E-3</v>
      </c>
      <c r="Q13" s="17">
        <v>1.10515510473994E-2</v>
      </c>
      <c r="R13" s="17">
        <v>0</v>
      </c>
      <c r="S13" s="17"/>
      <c r="T13" s="17">
        <v>0</v>
      </c>
      <c r="U13" s="17">
        <v>1.1260947248874199E-2</v>
      </c>
    </row>
    <row r="14" spans="2:21" x14ac:dyDescent="0.5">
      <c r="B14" s="18" t="s">
        <v>65</v>
      </c>
      <c r="C14" s="17">
        <v>1.1355697073126E-2</v>
      </c>
      <c r="D14" s="17">
        <v>8.3607112883169899E-3</v>
      </c>
      <c r="E14" s="17">
        <v>1.42321994487023E-2</v>
      </c>
      <c r="F14" s="17"/>
      <c r="G14" s="17">
        <v>0</v>
      </c>
      <c r="H14" s="17">
        <v>0</v>
      </c>
      <c r="I14" s="17">
        <v>7.6007514752862099E-3</v>
      </c>
      <c r="J14" s="17">
        <v>5.0880395964836801E-3</v>
      </c>
      <c r="K14" s="17">
        <v>7.0289364757513701E-3</v>
      </c>
      <c r="L14" s="17">
        <v>2.88662420098908E-2</v>
      </c>
      <c r="M14" s="17"/>
      <c r="N14" s="17">
        <v>1.8663362271649501E-2</v>
      </c>
      <c r="O14" s="17">
        <v>1.6025940650409298E-2</v>
      </c>
      <c r="P14" s="17">
        <v>0</v>
      </c>
      <c r="Q14" s="17">
        <v>1.10515510473994E-2</v>
      </c>
      <c r="R14" s="17">
        <v>6.2935501024644997E-3</v>
      </c>
      <c r="S14" s="17"/>
      <c r="T14" s="17">
        <v>0</v>
      </c>
      <c r="U14" s="17">
        <v>1.42158601763323E-2</v>
      </c>
    </row>
    <row r="15" spans="2:21" x14ac:dyDescent="0.5">
      <c r="B15" s="18" t="s">
        <v>86</v>
      </c>
      <c r="C15" s="21">
        <v>0.87612631529630303</v>
      </c>
      <c r="D15" s="21">
        <v>0.89522107068048895</v>
      </c>
      <c r="E15" s="21">
        <v>0.85738407421983798</v>
      </c>
      <c r="F15" s="21"/>
      <c r="G15" s="21">
        <v>0.90040996149906305</v>
      </c>
      <c r="H15" s="21">
        <v>0.88310913838729199</v>
      </c>
      <c r="I15" s="21">
        <v>0.90105106313776795</v>
      </c>
      <c r="J15" s="21">
        <v>0.92737018630040402</v>
      </c>
      <c r="K15" s="21">
        <v>0.88667523843131502</v>
      </c>
      <c r="L15" s="21">
        <v>0.81079937497196597</v>
      </c>
      <c r="M15" s="21"/>
      <c r="N15" s="21">
        <v>0.872811878805962</v>
      </c>
      <c r="O15" s="21">
        <v>0.88006373090114198</v>
      </c>
      <c r="P15" s="21">
        <v>0.85521300744908102</v>
      </c>
      <c r="Q15" s="21">
        <v>0.86117100151362902</v>
      </c>
      <c r="R15" s="21">
        <v>0.94709447839133698</v>
      </c>
      <c r="S15" s="21"/>
      <c r="T15" s="21">
        <v>0.91912545007979096</v>
      </c>
      <c r="U15" s="21">
        <v>0.86529610927851597</v>
      </c>
    </row>
    <row r="16" spans="2:21" x14ac:dyDescent="0.5">
      <c r="B16" s="18" t="s">
        <v>87</v>
      </c>
      <c r="C16" s="21">
        <v>2.5894602845929499E-2</v>
      </c>
      <c r="D16" s="21">
        <v>1.68808066865711E-2</v>
      </c>
      <c r="E16" s="21">
        <v>3.4486986975848399E-2</v>
      </c>
      <c r="F16" s="21"/>
      <c r="G16" s="21">
        <v>1.1892729729521901E-2</v>
      </c>
      <c r="H16" s="21">
        <v>3.6365478526963799E-2</v>
      </c>
      <c r="I16" s="21">
        <v>3.2607557813674803E-2</v>
      </c>
      <c r="J16" s="21">
        <v>1.6033959352145199E-2</v>
      </c>
      <c r="K16" s="21">
        <v>2.1243277274402301E-2</v>
      </c>
      <c r="L16" s="21">
        <v>3.13716566185488E-2</v>
      </c>
      <c r="M16" s="21"/>
      <c r="N16" s="21">
        <v>3.0199388454605701E-2</v>
      </c>
      <c r="O16" s="21">
        <v>1.90190795151431E-2</v>
      </c>
      <c r="P16" s="21">
        <v>4.0439242026894001E-2</v>
      </c>
      <c r="Q16" s="21">
        <v>2.12104156318671E-2</v>
      </c>
      <c r="R16" s="21">
        <v>1.1030538439123E-2</v>
      </c>
      <c r="S16" s="21"/>
      <c r="T16" s="21">
        <v>3.80919152736045E-3</v>
      </c>
      <c r="U16" s="21">
        <v>3.14572625545965E-2</v>
      </c>
    </row>
    <row r="17" spans="2:21" x14ac:dyDescent="0.5">
      <c r="B17" s="18" t="s">
        <v>88</v>
      </c>
      <c r="C17" s="22">
        <v>0.85023171245037299</v>
      </c>
      <c r="D17" s="22">
        <v>0.87834026399391796</v>
      </c>
      <c r="E17" s="22">
        <v>0.82289708724399002</v>
      </c>
      <c r="F17" s="22"/>
      <c r="G17" s="22">
        <v>0.888517231769541</v>
      </c>
      <c r="H17" s="22">
        <v>0.84674365986032796</v>
      </c>
      <c r="I17" s="22">
        <v>0.86844350532409398</v>
      </c>
      <c r="J17" s="22">
        <v>0.911336226948258</v>
      </c>
      <c r="K17" s="22">
        <v>0.86543196115691301</v>
      </c>
      <c r="L17" s="22">
        <v>0.77942771835341795</v>
      </c>
      <c r="M17" s="22"/>
      <c r="N17" s="22">
        <v>0.84261249035135699</v>
      </c>
      <c r="O17" s="22">
        <v>0.86104465138599895</v>
      </c>
      <c r="P17" s="22">
        <v>0.81477376542218705</v>
      </c>
      <c r="Q17" s="22">
        <v>0.83996058588176203</v>
      </c>
      <c r="R17" s="22">
        <v>0.93606393995221404</v>
      </c>
      <c r="S17" s="22"/>
      <c r="T17" s="22">
        <v>0.91531625855243104</v>
      </c>
      <c r="U17" s="22">
        <v>0.83383884672391995</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185</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81</v>
      </c>
      <c r="C9" s="17">
        <v>0.54480970311827304</v>
      </c>
      <c r="D9" s="17">
        <v>0.56104054754510202</v>
      </c>
      <c r="E9" s="17">
        <v>0.52823789972933199</v>
      </c>
      <c r="F9" s="17"/>
      <c r="G9" s="17">
        <v>0.47764895998426998</v>
      </c>
      <c r="H9" s="17">
        <v>0.54775067401760202</v>
      </c>
      <c r="I9" s="17">
        <v>0.52957640091916003</v>
      </c>
      <c r="J9" s="17">
        <v>0.64402752843895095</v>
      </c>
      <c r="K9" s="17">
        <v>0.59297919091400997</v>
      </c>
      <c r="L9" s="17">
        <v>0.47381146451605899</v>
      </c>
      <c r="M9" s="17"/>
      <c r="N9" s="17">
        <v>0.57807625038680499</v>
      </c>
      <c r="O9" s="17">
        <v>0.46733199237504902</v>
      </c>
      <c r="P9" s="17">
        <v>0.55366471053181099</v>
      </c>
      <c r="Q9" s="17">
        <v>0.536889359128079</v>
      </c>
      <c r="R9" s="17">
        <v>0.60246069735071295</v>
      </c>
      <c r="S9" s="17"/>
      <c r="T9" s="17">
        <v>0.64559142782671297</v>
      </c>
      <c r="U9" s="17">
        <v>0.51942577744357898</v>
      </c>
    </row>
    <row r="10" spans="2:21" x14ac:dyDescent="0.5">
      <c r="B10" s="18" t="s">
        <v>82</v>
      </c>
      <c r="C10" s="17">
        <v>0.36443845433886402</v>
      </c>
      <c r="D10" s="17">
        <v>0.36269786610072702</v>
      </c>
      <c r="E10" s="17">
        <v>0.36681295598302399</v>
      </c>
      <c r="F10" s="17"/>
      <c r="G10" s="17">
        <v>0.36657902750458399</v>
      </c>
      <c r="H10" s="17">
        <v>0.33404439563918997</v>
      </c>
      <c r="I10" s="17">
        <v>0.40091204077429798</v>
      </c>
      <c r="J10" s="17">
        <v>0.30193085725847302</v>
      </c>
      <c r="K10" s="17">
        <v>0.33276421431458397</v>
      </c>
      <c r="L10" s="17">
        <v>0.420373049499428</v>
      </c>
      <c r="M10" s="17"/>
      <c r="N10" s="17">
        <v>0.33629960784588803</v>
      </c>
      <c r="O10" s="17">
        <v>0.43345229364089899</v>
      </c>
      <c r="P10" s="17">
        <v>0.31904654795860199</v>
      </c>
      <c r="Q10" s="17">
        <v>0.38797549051618002</v>
      </c>
      <c r="R10" s="17">
        <v>0.34282374429212897</v>
      </c>
      <c r="S10" s="17"/>
      <c r="T10" s="17">
        <v>0.28886242415239699</v>
      </c>
      <c r="U10" s="17">
        <v>0.38347381356288701</v>
      </c>
    </row>
    <row r="11" spans="2:21" ht="28.7" x14ac:dyDescent="0.5">
      <c r="B11" s="18" t="s">
        <v>176</v>
      </c>
      <c r="C11" s="17">
        <v>6.1064949675791E-2</v>
      </c>
      <c r="D11" s="17">
        <v>5.59066138801343E-2</v>
      </c>
      <c r="E11" s="17">
        <v>6.6344087143316494E-2</v>
      </c>
      <c r="F11" s="17"/>
      <c r="G11" s="17">
        <v>0.15118288142004199</v>
      </c>
      <c r="H11" s="17">
        <v>8.2120210834429094E-2</v>
      </c>
      <c r="I11" s="17">
        <v>2.19651412200953E-2</v>
      </c>
      <c r="J11" s="17">
        <v>2.3332004656935301E-2</v>
      </c>
      <c r="K11" s="17">
        <v>5.53992197418594E-2</v>
      </c>
      <c r="L11" s="17">
        <v>7.5039079890198895E-2</v>
      </c>
      <c r="M11" s="17"/>
      <c r="N11" s="17">
        <v>4.63819611060367E-2</v>
      </c>
      <c r="O11" s="17">
        <v>6.9887022249461195E-2</v>
      </c>
      <c r="P11" s="17">
        <v>9.4925389655766496E-2</v>
      </c>
      <c r="Q11" s="17">
        <v>5.06090899633806E-2</v>
      </c>
      <c r="R11" s="17">
        <v>4.1894383349530197E-2</v>
      </c>
      <c r="S11" s="17"/>
      <c r="T11" s="17">
        <v>3.89092250441938E-2</v>
      </c>
      <c r="U11" s="17">
        <v>6.6645319221405194E-2</v>
      </c>
    </row>
    <row r="12" spans="2:21" x14ac:dyDescent="0.5">
      <c r="B12" s="18" t="s">
        <v>84</v>
      </c>
      <c r="C12" s="17">
        <v>1.4378104683554299E-2</v>
      </c>
      <c r="D12" s="17">
        <v>8.9365161349513195E-3</v>
      </c>
      <c r="E12" s="17">
        <v>1.9555471008074199E-2</v>
      </c>
      <c r="F12" s="17"/>
      <c r="G12" s="17">
        <v>4.5891310911035299E-3</v>
      </c>
      <c r="H12" s="17">
        <v>3.60847195087797E-2</v>
      </c>
      <c r="I12" s="17">
        <v>3.2344914135874502E-2</v>
      </c>
      <c r="J12" s="17">
        <v>1.7513950274851298E-2</v>
      </c>
      <c r="K12" s="17">
        <v>0</v>
      </c>
      <c r="L12" s="17">
        <v>4.7396299047078204E-3</v>
      </c>
      <c r="M12" s="17"/>
      <c r="N12" s="17">
        <v>1.8497514450525901E-2</v>
      </c>
      <c r="O12" s="17">
        <v>4.7684041161141898E-3</v>
      </c>
      <c r="P12" s="17">
        <v>2.2202856206409698E-2</v>
      </c>
      <c r="Q12" s="17">
        <v>1.3474509344960601E-2</v>
      </c>
      <c r="R12" s="17">
        <v>9.1129040311066604E-3</v>
      </c>
      <c r="S12" s="17"/>
      <c r="T12" s="17">
        <v>1.7273159942478099E-2</v>
      </c>
      <c r="U12" s="17">
        <v>1.36489261769426E-2</v>
      </c>
    </row>
    <row r="13" spans="2:21" x14ac:dyDescent="0.5">
      <c r="B13" s="18" t="s">
        <v>85</v>
      </c>
      <c r="C13" s="17">
        <v>4.8789990303024604E-3</v>
      </c>
      <c r="D13" s="17">
        <v>5.1319769549761501E-3</v>
      </c>
      <c r="E13" s="17">
        <v>4.6817238229357201E-3</v>
      </c>
      <c r="F13" s="17"/>
      <c r="G13" s="17">
        <v>0</v>
      </c>
      <c r="H13" s="17">
        <v>0</v>
      </c>
      <c r="I13" s="17">
        <v>0</v>
      </c>
      <c r="J13" s="17">
        <v>1.31956593707892E-2</v>
      </c>
      <c r="K13" s="17">
        <v>7.4336956956650903E-3</v>
      </c>
      <c r="L13" s="17">
        <v>3.8852382801526199E-3</v>
      </c>
      <c r="M13" s="17"/>
      <c r="N13" s="17">
        <v>0</v>
      </c>
      <c r="O13" s="17">
        <v>1.2638203464186501E-2</v>
      </c>
      <c r="P13" s="17">
        <v>1.0160495647410299E-2</v>
      </c>
      <c r="Q13" s="17">
        <v>0</v>
      </c>
      <c r="R13" s="17">
        <v>3.7082709765212099E-3</v>
      </c>
      <c r="S13" s="17"/>
      <c r="T13" s="17">
        <v>5.5465712829165098E-3</v>
      </c>
      <c r="U13" s="17">
        <v>4.7108573906166299E-3</v>
      </c>
    </row>
    <row r="14" spans="2:21" x14ac:dyDescent="0.5">
      <c r="B14" s="18" t="s">
        <v>65</v>
      </c>
      <c r="C14" s="17">
        <v>1.04297891532153E-2</v>
      </c>
      <c r="D14" s="17">
        <v>6.2864793841088101E-3</v>
      </c>
      <c r="E14" s="17">
        <v>1.43678623133185E-2</v>
      </c>
      <c r="F14" s="17"/>
      <c r="G14" s="17">
        <v>0</v>
      </c>
      <c r="H14" s="17">
        <v>0</v>
      </c>
      <c r="I14" s="17">
        <v>1.5201502950572401E-2</v>
      </c>
      <c r="J14" s="17">
        <v>0</v>
      </c>
      <c r="K14" s="17">
        <v>1.14236793338819E-2</v>
      </c>
      <c r="L14" s="17">
        <v>2.2151537909453001E-2</v>
      </c>
      <c r="M14" s="17"/>
      <c r="N14" s="17">
        <v>2.07446662107444E-2</v>
      </c>
      <c r="O14" s="17">
        <v>1.1922084154290601E-2</v>
      </c>
      <c r="P14" s="17">
        <v>0</v>
      </c>
      <c r="Q14" s="17">
        <v>1.10515510473994E-2</v>
      </c>
      <c r="R14" s="17">
        <v>0</v>
      </c>
      <c r="S14" s="17"/>
      <c r="T14" s="17">
        <v>3.81719175130179E-3</v>
      </c>
      <c r="U14" s="17">
        <v>1.209530620457E-2</v>
      </c>
    </row>
    <row r="15" spans="2:21" x14ac:dyDescent="0.5">
      <c r="B15" s="18" t="s">
        <v>86</v>
      </c>
      <c r="C15" s="21">
        <v>0.90924815745713705</v>
      </c>
      <c r="D15" s="21">
        <v>0.92373841364582998</v>
      </c>
      <c r="E15" s="21">
        <v>0.89505085571235499</v>
      </c>
      <c r="F15" s="21"/>
      <c r="G15" s="21">
        <v>0.84422798748885497</v>
      </c>
      <c r="H15" s="21">
        <v>0.881795069656791</v>
      </c>
      <c r="I15" s="21">
        <v>0.93048844169345801</v>
      </c>
      <c r="J15" s="21">
        <v>0.94595838569742396</v>
      </c>
      <c r="K15" s="21">
        <v>0.925743405228594</v>
      </c>
      <c r="L15" s="21">
        <v>0.89418451401548804</v>
      </c>
      <c r="M15" s="21"/>
      <c r="N15" s="21">
        <v>0.91437585823269296</v>
      </c>
      <c r="O15" s="21">
        <v>0.90078428601594795</v>
      </c>
      <c r="P15" s="21">
        <v>0.87271125849041398</v>
      </c>
      <c r="Q15" s="21">
        <v>0.92486484964425897</v>
      </c>
      <c r="R15" s="21">
        <v>0.94528444164284198</v>
      </c>
      <c r="S15" s="21"/>
      <c r="T15" s="21">
        <v>0.93445385197911002</v>
      </c>
      <c r="U15" s="21">
        <v>0.902899591006466</v>
      </c>
    </row>
    <row r="16" spans="2:21" x14ac:dyDescent="0.5">
      <c r="B16" s="18" t="s">
        <v>87</v>
      </c>
      <c r="C16" s="21">
        <v>1.9257103713856801E-2</v>
      </c>
      <c r="D16" s="21">
        <v>1.4068493089927501E-2</v>
      </c>
      <c r="E16" s="21">
        <v>2.42371948310099E-2</v>
      </c>
      <c r="F16" s="21"/>
      <c r="G16" s="21">
        <v>4.5891310911035299E-3</v>
      </c>
      <c r="H16" s="21">
        <v>3.60847195087797E-2</v>
      </c>
      <c r="I16" s="21">
        <v>3.2344914135874502E-2</v>
      </c>
      <c r="J16" s="21">
        <v>3.0709609645640502E-2</v>
      </c>
      <c r="K16" s="21">
        <v>7.4336956956650903E-3</v>
      </c>
      <c r="L16" s="21">
        <v>8.6248681848604403E-3</v>
      </c>
      <c r="M16" s="21"/>
      <c r="N16" s="21">
        <v>1.8497514450525901E-2</v>
      </c>
      <c r="O16" s="21">
        <v>1.7406607580300701E-2</v>
      </c>
      <c r="P16" s="21">
        <v>3.2363351853819999E-2</v>
      </c>
      <c r="Q16" s="21">
        <v>1.3474509344960601E-2</v>
      </c>
      <c r="R16" s="21">
        <v>1.2821175007627901E-2</v>
      </c>
      <c r="S16" s="21"/>
      <c r="T16" s="21">
        <v>2.2819731225394602E-2</v>
      </c>
      <c r="U16" s="21">
        <v>1.8359783567559199E-2</v>
      </c>
    </row>
    <row r="17" spans="2:21" x14ac:dyDescent="0.5">
      <c r="B17" s="18" t="s">
        <v>88</v>
      </c>
      <c r="C17" s="22">
        <v>0.88999105374328003</v>
      </c>
      <c r="D17" s="22">
        <v>0.90966992055590201</v>
      </c>
      <c r="E17" s="22">
        <v>0.87081366088134504</v>
      </c>
      <c r="F17" s="22"/>
      <c r="G17" s="22">
        <v>0.83963885639775104</v>
      </c>
      <c r="H17" s="22">
        <v>0.84571035014801199</v>
      </c>
      <c r="I17" s="22">
        <v>0.89814352755758298</v>
      </c>
      <c r="J17" s="22">
        <v>0.91524877605178401</v>
      </c>
      <c r="K17" s="22">
        <v>0.91830970953292801</v>
      </c>
      <c r="L17" s="22">
        <v>0.88555964583062696</v>
      </c>
      <c r="M17" s="22"/>
      <c r="N17" s="22">
        <v>0.89587834378216702</v>
      </c>
      <c r="O17" s="22">
        <v>0.88337767843564696</v>
      </c>
      <c r="P17" s="22">
        <v>0.84034790663659398</v>
      </c>
      <c r="Q17" s="22">
        <v>0.911390340299299</v>
      </c>
      <c r="R17" s="22">
        <v>0.93246326663521395</v>
      </c>
      <c r="S17" s="22"/>
      <c r="T17" s="22">
        <v>0.91163412075371497</v>
      </c>
      <c r="U17" s="22">
        <v>0.88453980743890603</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186</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81</v>
      </c>
      <c r="C9" s="17">
        <v>0.29819587070341602</v>
      </c>
      <c r="D9" s="17">
        <v>0.31604002206695297</v>
      </c>
      <c r="E9" s="17">
        <v>0.28017599973339302</v>
      </c>
      <c r="F9" s="17"/>
      <c r="G9" s="17">
        <v>0.449368651242469</v>
      </c>
      <c r="H9" s="17">
        <v>0.479471514176745</v>
      </c>
      <c r="I9" s="17">
        <v>0.35895903850502903</v>
      </c>
      <c r="J9" s="17">
        <v>0.326441006772345</v>
      </c>
      <c r="K9" s="17">
        <v>0.27483430351837401</v>
      </c>
      <c r="L9" s="17">
        <v>0.13419846984019401</v>
      </c>
      <c r="M9" s="17"/>
      <c r="N9" s="17">
        <v>0.26552836168502397</v>
      </c>
      <c r="O9" s="17">
        <v>0.25568272439533801</v>
      </c>
      <c r="P9" s="17">
        <v>0.38304570276768302</v>
      </c>
      <c r="Q9" s="17">
        <v>0.24964224320616099</v>
      </c>
      <c r="R9" s="17">
        <v>0.403387966770477</v>
      </c>
      <c r="S9" s="17"/>
      <c r="T9" s="17">
        <v>0.37397848375453902</v>
      </c>
      <c r="U9" s="17">
        <v>0.27910847938630001</v>
      </c>
    </row>
    <row r="10" spans="2:21" x14ac:dyDescent="0.5">
      <c r="B10" s="18" t="s">
        <v>82</v>
      </c>
      <c r="C10" s="17">
        <v>0.38701876649150002</v>
      </c>
      <c r="D10" s="17">
        <v>0.41485067150756</v>
      </c>
      <c r="E10" s="17">
        <v>0.360061255417992</v>
      </c>
      <c r="F10" s="17"/>
      <c r="G10" s="17">
        <v>0.34727823124302398</v>
      </c>
      <c r="H10" s="17">
        <v>0.35840465581069603</v>
      </c>
      <c r="I10" s="17">
        <v>0.40499978111054602</v>
      </c>
      <c r="J10" s="17">
        <v>0.45420143104421301</v>
      </c>
      <c r="K10" s="17">
        <v>0.39208419920212101</v>
      </c>
      <c r="L10" s="17">
        <v>0.35312936705924902</v>
      </c>
      <c r="M10" s="17"/>
      <c r="N10" s="17">
        <v>0.375144021028749</v>
      </c>
      <c r="O10" s="17">
        <v>0.42000281994605099</v>
      </c>
      <c r="P10" s="17">
        <v>0.33984813646166401</v>
      </c>
      <c r="Q10" s="17">
        <v>0.412268325505391</v>
      </c>
      <c r="R10" s="17">
        <v>0.38956078057065002</v>
      </c>
      <c r="S10" s="17"/>
      <c r="T10" s="17">
        <v>0.34604230912553902</v>
      </c>
      <c r="U10" s="17">
        <v>0.39733952009240298</v>
      </c>
    </row>
    <row r="11" spans="2:21" ht="28.7" x14ac:dyDescent="0.5">
      <c r="B11" s="18" t="s">
        <v>176</v>
      </c>
      <c r="C11" s="17">
        <v>0.153163280691263</v>
      </c>
      <c r="D11" s="17">
        <v>0.14497973607901801</v>
      </c>
      <c r="E11" s="17">
        <v>0.161979014033103</v>
      </c>
      <c r="F11" s="17"/>
      <c r="G11" s="17">
        <v>0.143427776808078</v>
      </c>
      <c r="H11" s="17">
        <v>0.110043705117375</v>
      </c>
      <c r="I11" s="17">
        <v>0.13570669912125499</v>
      </c>
      <c r="J11" s="17">
        <v>0.105822977763877</v>
      </c>
      <c r="K11" s="17">
        <v>0.14883358552936801</v>
      </c>
      <c r="L11" s="17">
        <v>0.21986698671819399</v>
      </c>
      <c r="M11" s="17"/>
      <c r="N11" s="17">
        <v>0.15853790308893301</v>
      </c>
      <c r="O11" s="17">
        <v>0.19635546786529001</v>
      </c>
      <c r="P11" s="17">
        <v>0.15631084548591201</v>
      </c>
      <c r="Q11" s="17">
        <v>0.13784465151015099</v>
      </c>
      <c r="R11" s="17">
        <v>8.9126508259944101E-2</v>
      </c>
      <c r="S11" s="17"/>
      <c r="T11" s="17">
        <v>0.12782385608534999</v>
      </c>
      <c r="U11" s="17">
        <v>0.15954552978153</v>
      </c>
    </row>
    <row r="12" spans="2:21" x14ac:dyDescent="0.5">
      <c r="B12" s="18" t="s">
        <v>84</v>
      </c>
      <c r="C12" s="17">
        <v>7.7864395586625501E-2</v>
      </c>
      <c r="D12" s="17">
        <v>6.9160728041755798E-2</v>
      </c>
      <c r="E12" s="17">
        <v>8.6574884800433599E-2</v>
      </c>
      <c r="F12" s="17"/>
      <c r="G12" s="17">
        <v>2.6842868478484199E-2</v>
      </c>
      <c r="H12" s="17">
        <v>3.9358433949927503E-2</v>
      </c>
      <c r="I12" s="17">
        <v>6.7270525567681497E-2</v>
      </c>
      <c r="J12" s="17">
        <v>7.08968172864472E-2</v>
      </c>
      <c r="K12" s="17">
        <v>8.1116971868048393E-2</v>
      </c>
      <c r="L12" s="17">
        <v>0.11882004998573401</v>
      </c>
      <c r="M12" s="17"/>
      <c r="N12" s="17">
        <v>9.6560139893251101E-2</v>
      </c>
      <c r="O12" s="17">
        <v>5.99750288805381E-2</v>
      </c>
      <c r="P12" s="17">
        <v>9.5271317734377595E-2</v>
      </c>
      <c r="Q12" s="17">
        <v>7.2288341998630296E-2</v>
      </c>
      <c r="R12" s="17">
        <v>4.3936255731083902E-2</v>
      </c>
      <c r="S12" s="17"/>
      <c r="T12" s="17">
        <v>8.8828527358062306E-2</v>
      </c>
      <c r="U12" s="17">
        <v>7.5102856162896997E-2</v>
      </c>
    </row>
    <row r="13" spans="2:21" x14ac:dyDescent="0.5">
      <c r="B13" s="18" t="s">
        <v>85</v>
      </c>
      <c r="C13" s="17">
        <v>4.9949513621473401E-2</v>
      </c>
      <c r="D13" s="17">
        <v>3.4279223731093697E-2</v>
      </c>
      <c r="E13" s="17">
        <v>6.4925792376362298E-2</v>
      </c>
      <c r="F13" s="17"/>
      <c r="G13" s="17">
        <v>2.0778789675481101E-2</v>
      </c>
      <c r="H13" s="17">
        <v>4.69163312489786E-3</v>
      </c>
      <c r="I13" s="17">
        <v>1.7862452744915699E-2</v>
      </c>
      <c r="J13" s="17">
        <v>2.5418750739445699E-2</v>
      </c>
      <c r="K13" s="17">
        <v>8.4690967402832301E-2</v>
      </c>
      <c r="L13" s="17">
        <v>9.1181010276076294E-2</v>
      </c>
      <c r="M13" s="17"/>
      <c r="N13" s="17">
        <v>6.0262487066447101E-2</v>
      </c>
      <c r="O13" s="17">
        <v>2.8024725499886501E-2</v>
      </c>
      <c r="P13" s="17">
        <v>2.0380486961506801E-2</v>
      </c>
      <c r="Q13" s="17">
        <v>8.2269005449076296E-2</v>
      </c>
      <c r="R13" s="17">
        <v>4.9218281714756902E-2</v>
      </c>
      <c r="S13" s="17"/>
      <c r="T13" s="17">
        <v>3.3116533568920997E-2</v>
      </c>
      <c r="U13" s="17">
        <v>5.4189241764385603E-2</v>
      </c>
    </row>
    <row r="14" spans="2:21" x14ac:dyDescent="0.5">
      <c r="B14" s="18" t="s">
        <v>65</v>
      </c>
      <c r="C14" s="17">
        <v>3.3808172905722501E-2</v>
      </c>
      <c r="D14" s="17">
        <v>2.0689618573619499E-2</v>
      </c>
      <c r="E14" s="17">
        <v>4.6283053638715703E-2</v>
      </c>
      <c r="F14" s="17"/>
      <c r="G14" s="17">
        <v>1.23036825524635E-2</v>
      </c>
      <c r="H14" s="17">
        <v>8.0300578203583595E-3</v>
      </c>
      <c r="I14" s="17">
        <v>1.5201502950572401E-2</v>
      </c>
      <c r="J14" s="17">
        <v>1.72190163936717E-2</v>
      </c>
      <c r="K14" s="17">
        <v>1.8439972479256699E-2</v>
      </c>
      <c r="L14" s="17">
        <v>8.2804116120552801E-2</v>
      </c>
      <c r="M14" s="17"/>
      <c r="N14" s="17">
        <v>4.3967087237596403E-2</v>
      </c>
      <c r="O14" s="17">
        <v>3.9959233412895999E-2</v>
      </c>
      <c r="P14" s="17">
        <v>5.1435105888576697E-3</v>
      </c>
      <c r="Q14" s="17">
        <v>4.5687432330591297E-2</v>
      </c>
      <c r="R14" s="17">
        <v>2.4770206953088101E-2</v>
      </c>
      <c r="S14" s="17"/>
      <c r="T14" s="17">
        <v>3.02102901075883E-2</v>
      </c>
      <c r="U14" s="17">
        <v>3.4714372812484497E-2</v>
      </c>
    </row>
    <row r="15" spans="2:21" x14ac:dyDescent="0.5">
      <c r="B15" s="18" t="s">
        <v>86</v>
      </c>
      <c r="C15" s="21">
        <v>0.68521463719491604</v>
      </c>
      <c r="D15" s="21">
        <v>0.73089069357451197</v>
      </c>
      <c r="E15" s="21">
        <v>0.64023725515138497</v>
      </c>
      <c r="F15" s="21"/>
      <c r="G15" s="21">
        <v>0.79664688248549298</v>
      </c>
      <c r="H15" s="21">
        <v>0.83787616998744097</v>
      </c>
      <c r="I15" s="21">
        <v>0.76395881961557499</v>
      </c>
      <c r="J15" s="21">
        <v>0.78064243781655795</v>
      </c>
      <c r="K15" s="21">
        <v>0.66691850272049402</v>
      </c>
      <c r="L15" s="21">
        <v>0.48732783689944298</v>
      </c>
      <c r="M15" s="21"/>
      <c r="N15" s="21">
        <v>0.64067238271377303</v>
      </c>
      <c r="O15" s="21">
        <v>0.67568554434138905</v>
      </c>
      <c r="P15" s="21">
        <v>0.72289383922934602</v>
      </c>
      <c r="Q15" s="21">
        <v>0.66191056871155096</v>
      </c>
      <c r="R15" s="21">
        <v>0.79294874734112697</v>
      </c>
      <c r="S15" s="21"/>
      <c r="T15" s="21">
        <v>0.72002079288007803</v>
      </c>
      <c r="U15" s="21">
        <v>0.67644799947870304</v>
      </c>
    </row>
    <row r="16" spans="2:21" x14ac:dyDescent="0.5">
      <c r="B16" s="18" t="s">
        <v>87</v>
      </c>
      <c r="C16" s="21">
        <v>0.12781390920809901</v>
      </c>
      <c r="D16" s="21">
        <v>0.10343995177284999</v>
      </c>
      <c r="E16" s="21">
        <v>0.15150067717679599</v>
      </c>
      <c r="F16" s="21"/>
      <c r="G16" s="21">
        <v>4.7621658153965303E-2</v>
      </c>
      <c r="H16" s="21">
        <v>4.4050067074825297E-2</v>
      </c>
      <c r="I16" s="21">
        <v>8.5132978312597196E-2</v>
      </c>
      <c r="J16" s="21">
        <v>9.6315568025892903E-2</v>
      </c>
      <c r="K16" s="21">
        <v>0.165807939270881</v>
      </c>
      <c r="L16" s="21">
        <v>0.21000106026181001</v>
      </c>
      <c r="M16" s="21"/>
      <c r="N16" s="21">
        <v>0.15682262695969801</v>
      </c>
      <c r="O16" s="21">
        <v>8.7999754380424705E-2</v>
      </c>
      <c r="P16" s="21">
        <v>0.115651804695884</v>
      </c>
      <c r="Q16" s="21">
        <v>0.15455734744770699</v>
      </c>
      <c r="R16" s="21">
        <v>9.3154537445840804E-2</v>
      </c>
      <c r="S16" s="21"/>
      <c r="T16" s="21">
        <v>0.121945060926983</v>
      </c>
      <c r="U16" s="21">
        <v>0.129292097927283</v>
      </c>
    </row>
    <row r="17" spans="2:21" x14ac:dyDescent="0.5">
      <c r="B17" s="18" t="s">
        <v>88</v>
      </c>
      <c r="C17" s="22">
        <v>0.55740072798681695</v>
      </c>
      <c r="D17" s="22">
        <v>0.62745074180166305</v>
      </c>
      <c r="E17" s="22">
        <v>0.48873657797458903</v>
      </c>
      <c r="F17" s="22"/>
      <c r="G17" s="22">
        <v>0.74902522433152796</v>
      </c>
      <c r="H17" s="22">
        <v>0.79382610291261602</v>
      </c>
      <c r="I17" s="22">
        <v>0.67882584130297796</v>
      </c>
      <c r="J17" s="22">
        <v>0.68432686979066504</v>
      </c>
      <c r="K17" s="22">
        <v>0.50111056344961402</v>
      </c>
      <c r="L17" s="22">
        <v>0.277326776637632</v>
      </c>
      <c r="M17" s="22"/>
      <c r="N17" s="22">
        <v>0.48384975575407402</v>
      </c>
      <c r="O17" s="22">
        <v>0.58768578996096399</v>
      </c>
      <c r="P17" s="22">
        <v>0.60724203453346204</v>
      </c>
      <c r="Q17" s="22">
        <v>0.50735322126384497</v>
      </c>
      <c r="R17" s="22">
        <v>0.69979420989528596</v>
      </c>
      <c r="S17" s="22"/>
      <c r="T17" s="22">
        <v>0.59807573195309505</v>
      </c>
      <c r="U17" s="22">
        <v>0.54715590155142102</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187</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81</v>
      </c>
      <c r="C9" s="17">
        <v>0.105486819272385</v>
      </c>
      <c r="D9" s="17">
        <v>0.10982392973557401</v>
      </c>
      <c r="E9" s="17">
        <v>0.100403061855459</v>
      </c>
      <c r="F9" s="17"/>
      <c r="G9" s="17">
        <v>0.19667111784133401</v>
      </c>
      <c r="H9" s="17">
        <v>0.165556351278009</v>
      </c>
      <c r="I9" s="17">
        <v>0.108387468593305</v>
      </c>
      <c r="J9" s="17">
        <v>0.113380863442766</v>
      </c>
      <c r="K9" s="17">
        <v>8.6477548307633295E-2</v>
      </c>
      <c r="L9" s="17">
        <v>5.6259985712399499E-2</v>
      </c>
      <c r="M9" s="17"/>
      <c r="N9" s="17">
        <v>0.124367452481389</v>
      </c>
      <c r="O9" s="17">
        <v>0.118807940028515</v>
      </c>
      <c r="P9" s="17">
        <v>7.6012202504805101E-2</v>
      </c>
      <c r="Q9" s="17">
        <v>0.109315413195466</v>
      </c>
      <c r="R9" s="17">
        <v>8.0613656491500693E-2</v>
      </c>
      <c r="S9" s="17"/>
      <c r="T9" s="17">
        <v>0.19146677778311599</v>
      </c>
      <c r="U9" s="17">
        <v>8.3831019248485406E-2</v>
      </c>
    </row>
    <row r="10" spans="2:21" x14ac:dyDescent="0.5">
      <c r="B10" s="18" t="s">
        <v>82</v>
      </c>
      <c r="C10" s="17">
        <v>0.25460547879519602</v>
      </c>
      <c r="D10" s="17">
        <v>0.29254991930306101</v>
      </c>
      <c r="E10" s="17">
        <v>0.21918296471349</v>
      </c>
      <c r="F10" s="17"/>
      <c r="G10" s="17">
        <v>0.35400478441796002</v>
      </c>
      <c r="H10" s="17">
        <v>0.30130258114759201</v>
      </c>
      <c r="I10" s="17">
        <v>0.32175319558388799</v>
      </c>
      <c r="J10" s="17">
        <v>0.25141380867472302</v>
      </c>
      <c r="K10" s="17">
        <v>0.23787230516887001</v>
      </c>
      <c r="L10" s="17">
        <v>0.18052056179853501</v>
      </c>
      <c r="M10" s="17"/>
      <c r="N10" s="17">
        <v>0.232282226267152</v>
      </c>
      <c r="O10" s="17">
        <v>0.252054443319078</v>
      </c>
      <c r="P10" s="17">
        <v>0.29411168668588999</v>
      </c>
      <c r="Q10" s="17">
        <v>0.25364816188258599</v>
      </c>
      <c r="R10" s="17">
        <v>0.244257350187218</v>
      </c>
      <c r="S10" s="17"/>
      <c r="T10" s="17">
        <v>0.28612303339888101</v>
      </c>
      <c r="U10" s="17">
        <v>0.24666714209950499</v>
      </c>
    </row>
    <row r="11" spans="2:21" ht="28.7" x14ac:dyDescent="0.5">
      <c r="B11" s="18" t="s">
        <v>176</v>
      </c>
      <c r="C11" s="17">
        <v>0.228777298192025</v>
      </c>
      <c r="D11" s="17">
        <v>0.24530588102577</v>
      </c>
      <c r="E11" s="17">
        <v>0.21132738994675701</v>
      </c>
      <c r="F11" s="17"/>
      <c r="G11" s="17">
        <v>0.28043925803987002</v>
      </c>
      <c r="H11" s="17">
        <v>0.230460928394425</v>
      </c>
      <c r="I11" s="17">
        <v>0.200981457425325</v>
      </c>
      <c r="J11" s="17">
        <v>0.19961284244789901</v>
      </c>
      <c r="K11" s="17">
        <v>0.221516368613664</v>
      </c>
      <c r="L11" s="17">
        <v>0.25202049407960703</v>
      </c>
      <c r="M11" s="17"/>
      <c r="N11" s="17">
        <v>0.20778952373200801</v>
      </c>
      <c r="O11" s="17">
        <v>0.28805434666190799</v>
      </c>
      <c r="P11" s="17">
        <v>0.213503779770636</v>
      </c>
      <c r="Q11" s="17">
        <v>0.21825551741868901</v>
      </c>
      <c r="R11" s="17">
        <v>0.22432604158677799</v>
      </c>
      <c r="S11" s="17"/>
      <c r="T11" s="17">
        <v>0.21168007478934101</v>
      </c>
      <c r="U11" s="17">
        <v>0.23308358139320001</v>
      </c>
    </row>
    <row r="12" spans="2:21" x14ac:dyDescent="0.5">
      <c r="B12" s="18" t="s">
        <v>84</v>
      </c>
      <c r="C12" s="17">
        <v>0.15685025332990801</v>
      </c>
      <c r="D12" s="17">
        <v>0.16575576162453901</v>
      </c>
      <c r="E12" s="17">
        <v>0.14978898186151299</v>
      </c>
      <c r="F12" s="17"/>
      <c r="G12" s="17">
        <v>9.4208096675782504E-2</v>
      </c>
      <c r="H12" s="17">
        <v>0.195665000733723</v>
      </c>
      <c r="I12" s="17">
        <v>0.143419843704022</v>
      </c>
      <c r="J12" s="17">
        <v>0.182343054794149</v>
      </c>
      <c r="K12" s="17">
        <v>0.138472891736558</v>
      </c>
      <c r="L12" s="17">
        <v>0.15940866981386501</v>
      </c>
      <c r="M12" s="17"/>
      <c r="N12" s="17">
        <v>0.164593133482141</v>
      </c>
      <c r="O12" s="17">
        <v>0.137019637169463</v>
      </c>
      <c r="P12" s="17">
        <v>0.16322090581135601</v>
      </c>
      <c r="Q12" s="17">
        <v>0.135967417829194</v>
      </c>
      <c r="R12" s="17">
        <v>0.20602464306759199</v>
      </c>
      <c r="S12" s="17"/>
      <c r="T12" s="17">
        <v>0.11205618546099499</v>
      </c>
      <c r="U12" s="17">
        <v>0.16813254972581901</v>
      </c>
    </row>
    <row r="13" spans="2:21" x14ac:dyDescent="0.5">
      <c r="B13" s="18" t="s">
        <v>85</v>
      </c>
      <c r="C13" s="17">
        <v>0.16638290888073601</v>
      </c>
      <c r="D13" s="17">
        <v>0.127736991303954</v>
      </c>
      <c r="E13" s="17">
        <v>0.20365536774036999</v>
      </c>
      <c r="F13" s="17"/>
      <c r="G13" s="17">
        <v>5.3897953349572703E-2</v>
      </c>
      <c r="H13" s="17">
        <v>7.7950732947856094E-2</v>
      </c>
      <c r="I13" s="17">
        <v>0.140324952585588</v>
      </c>
      <c r="J13" s="17">
        <v>0.18494549658435699</v>
      </c>
      <c r="K13" s="17">
        <v>0.22688713159757301</v>
      </c>
      <c r="L13" s="17">
        <v>0.20309688484883601</v>
      </c>
      <c r="M13" s="17"/>
      <c r="N13" s="17">
        <v>0.155180108103258</v>
      </c>
      <c r="O13" s="17">
        <v>0.118673824407109</v>
      </c>
      <c r="P13" s="17">
        <v>0.19290909365956099</v>
      </c>
      <c r="Q13" s="17">
        <v>0.193309330472689</v>
      </c>
      <c r="R13" s="17">
        <v>0.174176449250944</v>
      </c>
      <c r="S13" s="17"/>
      <c r="T13" s="17">
        <v>0.14927843859467599</v>
      </c>
      <c r="U13" s="17">
        <v>0.170691017356776</v>
      </c>
    </row>
    <row r="14" spans="2:21" x14ac:dyDescent="0.5">
      <c r="B14" s="18" t="s">
        <v>65</v>
      </c>
      <c r="C14" s="17">
        <v>8.7897241529749301E-2</v>
      </c>
      <c r="D14" s="17">
        <v>5.8827517007102099E-2</v>
      </c>
      <c r="E14" s="17">
        <v>0.115642233882411</v>
      </c>
      <c r="F14" s="17"/>
      <c r="G14" s="17">
        <v>2.0778789675481101E-2</v>
      </c>
      <c r="H14" s="17">
        <v>2.90644054983949E-2</v>
      </c>
      <c r="I14" s="17">
        <v>8.5133082107871696E-2</v>
      </c>
      <c r="J14" s="17">
        <v>6.8303934056106103E-2</v>
      </c>
      <c r="K14" s="17">
        <v>8.8773754575701094E-2</v>
      </c>
      <c r="L14" s="17">
        <v>0.14869340374675699</v>
      </c>
      <c r="M14" s="17"/>
      <c r="N14" s="17">
        <v>0.115787555934052</v>
      </c>
      <c r="O14" s="17">
        <v>8.5389808413928001E-2</v>
      </c>
      <c r="P14" s="17">
        <v>6.0242331567752098E-2</v>
      </c>
      <c r="Q14" s="17">
        <v>8.9504159201375499E-2</v>
      </c>
      <c r="R14" s="17">
        <v>7.0601859415968193E-2</v>
      </c>
      <c r="S14" s="17"/>
      <c r="T14" s="17">
        <v>4.9395489972990501E-2</v>
      </c>
      <c r="U14" s="17">
        <v>9.7594690176214693E-2</v>
      </c>
    </row>
    <row r="15" spans="2:21" x14ac:dyDescent="0.5">
      <c r="B15" s="18" t="s">
        <v>86</v>
      </c>
      <c r="C15" s="21">
        <v>0.36009229806758097</v>
      </c>
      <c r="D15" s="21">
        <v>0.40237384903863499</v>
      </c>
      <c r="E15" s="21">
        <v>0.31958602656895002</v>
      </c>
      <c r="F15" s="21"/>
      <c r="G15" s="21">
        <v>0.55067590225929297</v>
      </c>
      <c r="H15" s="21">
        <v>0.466858932425601</v>
      </c>
      <c r="I15" s="21">
        <v>0.43014066417719299</v>
      </c>
      <c r="J15" s="21">
        <v>0.36479467211748901</v>
      </c>
      <c r="K15" s="21">
        <v>0.32434985347650303</v>
      </c>
      <c r="L15" s="21">
        <v>0.236780547510934</v>
      </c>
      <c r="M15" s="21"/>
      <c r="N15" s="21">
        <v>0.35664967874854098</v>
      </c>
      <c r="O15" s="21">
        <v>0.37086238334759303</v>
      </c>
      <c r="P15" s="21">
        <v>0.370123889190695</v>
      </c>
      <c r="Q15" s="21">
        <v>0.36296357507805199</v>
      </c>
      <c r="R15" s="21">
        <v>0.32487100667871799</v>
      </c>
      <c r="S15" s="21"/>
      <c r="T15" s="21">
        <v>0.477589811181997</v>
      </c>
      <c r="U15" s="21">
        <v>0.33049816134798998</v>
      </c>
    </row>
    <row r="16" spans="2:21" x14ac:dyDescent="0.5">
      <c r="B16" s="18" t="s">
        <v>87</v>
      </c>
      <c r="C16" s="21">
        <v>0.32323316221064402</v>
      </c>
      <c r="D16" s="21">
        <v>0.29349275292849297</v>
      </c>
      <c r="E16" s="21">
        <v>0.35344434960188298</v>
      </c>
      <c r="F16" s="21"/>
      <c r="G16" s="21">
        <v>0.14810605002535501</v>
      </c>
      <c r="H16" s="21">
        <v>0.27361573368157899</v>
      </c>
      <c r="I16" s="21">
        <v>0.28374479628961002</v>
      </c>
      <c r="J16" s="21">
        <v>0.36728855137850602</v>
      </c>
      <c r="K16" s="21">
        <v>0.36536002333413098</v>
      </c>
      <c r="L16" s="21">
        <v>0.36250555466270101</v>
      </c>
      <c r="M16" s="21"/>
      <c r="N16" s="21">
        <v>0.31977324158539899</v>
      </c>
      <c r="O16" s="21">
        <v>0.25569346157657102</v>
      </c>
      <c r="P16" s="21">
        <v>0.356129999470916</v>
      </c>
      <c r="Q16" s="21">
        <v>0.32927674830188303</v>
      </c>
      <c r="R16" s="21">
        <v>0.38020109231853599</v>
      </c>
      <c r="S16" s="21"/>
      <c r="T16" s="21">
        <v>0.26133462405567098</v>
      </c>
      <c r="U16" s="21">
        <v>0.33882356708259498</v>
      </c>
    </row>
    <row r="17" spans="2:21" x14ac:dyDescent="0.5">
      <c r="B17" s="18" t="s">
        <v>88</v>
      </c>
      <c r="C17" s="22">
        <v>3.6859135856937002E-2</v>
      </c>
      <c r="D17" s="22">
        <v>0.108881096110141</v>
      </c>
      <c r="E17" s="22">
        <v>-3.3858323032933201E-2</v>
      </c>
      <c r="F17" s="22"/>
      <c r="G17" s="22">
        <v>0.40256985223393799</v>
      </c>
      <c r="H17" s="22">
        <v>0.19324319874402199</v>
      </c>
      <c r="I17" s="22">
        <v>0.14639586788758299</v>
      </c>
      <c r="J17" s="22">
        <v>-2.4938792610167998E-3</v>
      </c>
      <c r="K17" s="22">
        <v>-4.1010169857628301E-2</v>
      </c>
      <c r="L17" s="22">
        <v>-0.12572500715176699</v>
      </c>
      <c r="M17" s="22"/>
      <c r="N17" s="22">
        <v>3.6876437163142199E-2</v>
      </c>
      <c r="O17" s="22">
        <v>0.115168921771022</v>
      </c>
      <c r="P17" s="22">
        <v>1.3993889719779299E-2</v>
      </c>
      <c r="Q17" s="22">
        <v>3.3686826776168598E-2</v>
      </c>
      <c r="R17" s="22">
        <v>-5.5330085639817402E-2</v>
      </c>
      <c r="S17" s="22"/>
      <c r="T17" s="22">
        <v>0.21625518712632599</v>
      </c>
      <c r="U17" s="22">
        <v>-8.3254057346050497E-3</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188</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81</v>
      </c>
      <c r="C9" s="17">
        <v>0.103475129772963</v>
      </c>
      <c r="D9" s="17">
        <v>0.112279475213429</v>
      </c>
      <c r="E9" s="17">
        <v>9.6090256214389394E-2</v>
      </c>
      <c r="F9" s="17"/>
      <c r="G9" s="17">
        <v>0.19133980450028601</v>
      </c>
      <c r="H9" s="17">
        <v>0.153907131066605</v>
      </c>
      <c r="I9" s="17">
        <v>9.1746323775481003E-2</v>
      </c>
      <c r="J9" s="17">
        <v>0.13302896495268701</v>
      </c>
      <c r="K9" s="17">
        <v>9.2207084456325999E-2</v>
      </c>
      <c r="L9" s="17">
        <v>4.7831873042228003E-2</v>
      </c>
      <c r="M9" s="17"/>
      <c r="N9" s="17">
        <v>8.3912772480059905E-2</v>
      </c>
      <c r="O9" s="17">
        <v>0.13223309587513801</v>
      </c>
      <c r="P9" s="17">
        <v>0.129824837254058</v>
      </c>
      <c r="Q9" s="17">
        <v>9.1537688225758806E-2</v>
      </c>
      <c r="R9" s="17">
        <v>7.7395957117995101E-2</v>
      </c>
      <c r="S9" s="17"/>
      <c r="T9" s="17">
        <v>0.166287120385892</v>
      </c>
      <c r="U9" s="17">
        <v>8.7654653334294799E-2</v>
      </c>
    </row>
    <row r="10" spans="2:21" x14ac:dyDescent="0.5">
      <c r="B10" s="18" t="s">
        <v>82</v>
      </c>
      <c r="C10" s="17">
        <v>0.21641960643163</v>
      </c>
      <c r="D10" s="17">
        <v>0.22935711854871099</v>
      </c>
      <c r="E10" s="17">
        <v>0.206071736264516</v>
      </c>
      <c r="F10" s="17"/>
      <c r="G10" s="17">
        <v>0.27733700582785498</v>
      </c>
      <c r="H10" s="17">
        <v>0.24761502159409701</v>
      </c>
      <c r="I10" s="17">
        <v>0.23321774159549999</v>
      </c>
      <c r="J10" s="17">
        <v>0.184677951899856</v>
      </c>
      <c r="K10" s="17">
        <v>0.19505747151852401</v>
      </c>
      <c r="L10" s="17">
        <v>0.21022770293086199</v>
      </c>
      <c r="M10" s="17"/>
      <c r="N10" s="17">
        <v>0.21520716266942</v>
      </c>
      <c r="O10" s="17">
        <v>0.28198486608913897</v>
      </c>
      <c r="P10" s="17">
        <v>0.20918609513334999</v>
      </c>
      <c r="Q10" s="17">
        <v>0.16649282116428199</v>
      </c>
      <c r="R10" s="17">
        <v>0.22081729715085499</v>
      </c>
      <c r="S10" s="17"/>
      <c r="T10" s="17">
        <v>0.237249109226879</v>
      </c>
      <c r="U10" s="17">
        <v>0.21117327280988399</v>
      </c>
    </row>
    <row r="11" spans="2:21" ht="28.7" x14ac:dyDescent="0.5">
      <c r="B11" s="18" t="s">
        <v>176</v>
      </c>
      <c r="C11" s="17">
        <v>0.22877097489585199</v>
      </c>
      <c r="D11" s="17">
        <v>0.25992031546043898</v>
      </c>
      <c r="E11" s="17">
        <v>0.19572575202197201</v>
      </c>
      <c r="F11" s="17"/>
      <c r="G11" s="17">
        <v>0.24869956333799201</v>
      </c>
      <c r="H11" s="17">
        <v>0.18192482967975601</v>
      </c>
      <c r="I11" s="17">
        <v>0.17063882082590101</v>
      </c>
      <c r="J11" s="17">
        <v>0.27343879674285898</v>
      </c>
      <c r="K11" s="17">
        <v>0.23356652297797001</v>
      </c>
      <c r="L11" s="17">
        <v>0.24179037944383799</v>
      </c>
      <c r="M11" s="17"/>
      <c r="N11" s="17">
        <v>0.22430066667026999</v>
      </c>
      <c r="O11" s="17">
        <v>0.22886484789661801</v>
      </c>
      <c r="P11" s="17">
        <v>0.22184051269260999</v>
      </c>
      <c r="Q11" s="17">
        <v>0.24040280571869399</v>
      </c>
      <c r="R11" s="17">
        <v>0.22759499565922101</v>
      </c>
      <c r="S11" s="17"/>
      <c r="T11" s="17">
        <v>0.20011771644367701</v>
      </c>
      <c r="U11" s="17">
        <v>0.23598788039128801</v>
      </c>
    </row>
    <row r="12" spans="2:21" x14ac:dyDescent="0.5">
      <c r="B12" s="18" t="s">
        <v>84</v>
      </c>
      <c r="C12" s="17">
        <v>0.158376320843509</v>
      </c>
      <c r="D12" s="17">
        <v>0.15243785612663599</v>
      </c>
      <c r="E12" s="17">
        <v>0.16514321818709099</v>
      </c>
      <c r="F12" s="17"/>
      <c r="G12" s="17">
        <v>0.13774881036078401</v>
      </c>
      <c r="H12" s="17">
        <v>0.16185972973202001</v>
      </c>
      <c r="I12" s="17">
        <v>0.19080436369678599</v>
      </c>
      <c r="J12" s="17">
        <v>0.1476009753974</v>
      </c>
      <c r="K12" s="17">
        <v>0.14715399969623699</v>
      </c>
      <c r="L12" s="17">
        <v>0.15989561091746299</v>
      </c>
      <c r="M12" s="17"/>
      <c r="N12" s="17">
        <v>0.172169690682698</v>
      </c>
      <c r="O12" s="17">
        <v>0.143291208107382</v>
      </c>
      <c r="P12" s="17">
        <v>0.14612904551879299</v>
      </c>
      <c r="Q12" s="17">
        <v>0.16548405384633899</v>
      </c>
      <c r="R12" s="17">
        <v>0.15867655701674299</v>
      </c>
      <c r="S12" s="17"/>
      <c r="T12" s="17">
        <v>0.16234375797234099</v>
      </c>
      <c r="U12" s="17">
        <v>0.15737704116766901</v>
      </c>
    </row>
    <row r="13" spans="2:21" x14ac:dyDescent="0.5">
      <c r="B13" s="18" t="s">
        <v>85</v>
      </c>
      <c r="C13" s="17">
        <v>0.177151907262695</v>
      </c>
      <c r="D13" s="17">
        <v>0.15525668475121701</v>
      </c>
      <c r="E13" s="17">
        <v>0.19891772252894099</v>
      </c>
      <c r="F13" s="17"/>
      <c r="G13" s="17">
        <v>9.1332154376164598E-2</v>
      </c>
      <c r="H13" s="17">
        <v>0.176231431005376</v>
      </c>
      <c r="I13" s="17">
        <v>0.195234100733956</v>
      </c>
      <c r="J13" s="17">
        <v>0.17666259616240801</v>
      </c>
      <c r="K13" s="17">
        <v>0.19395287624895899</v>
      </c>
      <c r="L13" s="17">
        <v>0.183166399498432</v>
      </c>
      <c r="M13" s="17"/>
      <c r="N13" s="17">
        <v>0.16994060180517301</v>
      </c>
      <c r="O13" s="17">
        <v>0.13924434619062001</v>
      </c>
      <c r="P13" s="17">
        <v>0.20512749654103099</v>
      </c>
      <c r="Q13" s="17">
        <v>0.184867777605876</v>
      </c>
      <c r="R13" s="17">
        <v>0.19561106676544501</v>
      </c>
      <c r="S13" s="17"/>
      <c r="T13" s="17">
        <v>0.16291902416389101</v>
      </c>
      <c r="U13" s="17">
        <v>0.18073674814294299</v>
      </c>
    </row>
    <row r="14" spans="2:21" x14ac:dyDescent="0.5">
      <c r="B14" s="18" t="s">
        <v>65</v>
      </c>
      <c r="C14" s="17">
        <v>0.115806060793351</v>
      </c>
      <c r="D14" s="17">
        <v>9.0748549899569403E-2</v>
      </c>
      <c r="E14" s="17">
        <v>0.13805131478309099</v>
      </c>
      <c r="F14" s="17"/>
      <c r="G14" s="17">
        <v>5.3542661596918499E-2</v>
      </c>
      <c r="H14" s="17">
        <v>7.8461856922145204E-2</v>
      </c>
      <c r="I14" s="17">
        <v>0.118358649372377</v>
      </c>
      <c r="J14" s="17">
        <v>8.4590714844789403E-2</v>
      </c>
      <c r="K14" s="17">
        <v>0.138062045101984</v>
      </c>
      <c r="L14" s="17">
        <v>0.15708803416717701</v>
      </c>
      <c r="M14" s="17"/>
      <c r="N14" s="17">
        <v>0.13446910569237899</v>
      </c>
      <c r="O14" s="17">
        <v>7.4381635841102897E-2</v>
      </c>
      <c r="P14" s="17">
        <v>8.7892012860157701E-2</v>
      </c>
      <c r="Q14" s="17">
        <v>0.151214853439051</v>
      </c>
      <c r="R14" s="17">
        <v>0.11990412628974099</v>
      </c>
      <c r="S14" s="17"/>
      <c r="T14" s="17">
        <v>7.10832718073202E-2</v>
      </c>
      <c r="U14" s="17">
        <v>0.12707040415392201</v>
      </c>
    </row>
    <row r="15" spans="2:21" x14ac:dyDescent="0.5">
      <c r="B15" s="18" t="s">
        <v>86</v>
      </c>
      <c r="C15" s="21">
        <v>0.31989473620459302</v>
      </c>
      <c r="D15" s="21">
        <v>0.34163659376214001</v>
      </c>
      <c r="E15" s="21">
        <v>0.30216199247890502</v>
      </c>
      <c r="F15" s="21"/>
      <c r="G15" s="21">
        <v>0.46867681032814001</v>
      </c>
      <c r="H15" s="21">
        <v>0.40152215266070301</v>
      </c>
      <c r="I15" s="21">
        <v>0.32496406537098099</v>
      </c>
      <c r="J15" s="21">
        <v>0.31770691685254299</v>
      </c>
      <c r="K15" s="21">
        <v>0.28726455597485001</v>
      </c>
      <c r="L15" s="21">
        <v>0.25805957597308998</v>
      </c>
      <c r="M15" s="21"/>
      <c r="N15" s="21">
        <v>0.29911993514947999</v>
      </c>
      <c r="O15" s="21">
        <v>0.41421796196427701</v>
      </c>
      <c r="P15" s="21">
        <v>0.33901093238740898</v>
      </c>
      <c r="Q15" s="21">
        <v>0.25803050939004102</v>
      </c>
      <c r="R15" s="21">
        <v>0.29821325426884998</v>
      </c>
      <c r="S15" s="21"/>
      <c r="T15" s="21">
        <v>0.40353622961277102</v>
      </c>
      <c r="U15" s="21">
        <v>0.29882792614417902</v>
      </c>
    </row>
    <row r="16" spans="2:21" x14ac:dyDescent="0.5">
      <c r="B16" s="18" t="s">
        <v>87</v>
      </c>
      <c r="C16" s="21">
        <v>0.33552822810620497</v>
      </c>
      <c r="D16" s="21">
        <v>0.30769454087785197</v>
      </c>
      <c r="E16" s="21">
        <v>0.36406094071603201</v>
      </c>
      <c r="F16" s="21"/>
      <c r="G16" s="21">
        <v>0.229080964736949</v>
      </c>
      <c r="H16" s="21">
        <v>0.33809116073739598</v>
      </c>
      <c r="I16" s="21">
        <v>0.38603846443074102</v>
      </c>
      <c r="J16" s="21">
        <v>0.32426357155980801</v>
      </c>
      <c r="K16" s="21">
        <v>0.34110687594519601</v>
      </c>
      <c r="L16" s="21">
        <v>0.34306201041589501</v>
      </c>
      <c r="M16" s="21"/>
      <c r="N16" s="21">
        <v>0.342110292487871</v>
      </c>
      <c r="O16" s="21">
        <v>0.28253555429800198</v>
      </c>
      <c r="P16" s="21">
        <v>0.35125654205982398</v>
      </c>
      <c r="Q16" s="21">
        <v>0.35035183145221499</v>
      </c>
      <c r="R16" s="21">
        <v>0.35428762378218798</v>
      </c>
      <c r="S16" s="21"/>
      <c r="T16" s="21">
        <v>0.325262782136231</v>
      </c>
      <c r="U16" s="21">
        <v>0.33811378931061198</v>
      </c>
    </row>
    <row r="17" spans="2:21" x14ac:dyDescent="0.5">
      <c r="B17" s="18" t="s">
        <v>88</v>
      </c>
      <c r="C17" s="22">
        <v>-1.5633491901611899E-2</v>
      </c>
      <c r="D17" s="22">
        <v>3.3942052884287699E-2</v>
      </c>
      <c r="E17" s="22">
        <v>-6.18989482371268E-2</v>
      </c>
      <c r="F17" s="22"/>
      <c r="G17" s="22">
        <v>0.23959584559119099</v>
      </c>
      <c r="H17" s="22">
        <v>6.3430991923306895E-2</v>
      </c>
      <c r="I17" s="22">
        <v>-6.1074399059760802E-2</v>
      </c>
      <c r="J17" s="22">
        <v>-6.5566547072647401E-3</v>
      </c>
      <c r="K17" s="22">
        <v>-5.3842319970346199E-2</v>
      </c>
      <c r="L17" s="22">
        <v>-8.5002434442805405E-2</v>
      </c>
      <c r="M17" s="22"/>
      <c r="N17" s="22">
        <v>-4.29903573383911E-2</v>
      </c>
      <c r="O17" s="22">
        <v>0.13168240766627601</v>
      </c>
      <c r="P17" s="22">
        <v>-1.22456096724153E-2</v>
      </c>
      <c r="Q17" s="22">
        <v>-9.2321322062174402E-2</v>
      </c>
      <c r="R17" s="22">
        <v>-5.6074369513337698E-2</v>
      </c>
      <c r="S17" s="22"/>
      <c r="T17" s="22">
        <v>7.8273447476540095E-2</v>
      </c>
      <c r="U17" s="22">
        <v>-3.9285863166433198E-2</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189</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81</v>
      </c>
      <c r="C9" s="17">
        <v>5.9599307056437699E-2</v>
      </c>
      <c r="D9" s="17">
        <v>6.9197998779024494E-2</v>
      </c>
      <c r="E9" s="17">
        <v>5.1131674319753399E-2</v>
      </c>
      <c r="F9" s="17"/>
      <c r="G9" s="17">
        <v>0.15321620882963899</v>
      </c>
      <c r="H9" s="17">
        <v>9.0486785737851003E-2</v>
      </c>
      <c r="I9" s="17">
        <v>5.5408253045236298E-2</v>
      </c>
      <c r="J9" s="17">
        <v>0.107187102825354</v>
      </c>
      <c r="K9" s="17">
        <v>2.2256781982562101E-2</v>
      </c>
      <c r="L9" s="17">
        <v>1.11025857466776E-2</v>
      </c>
      <c r="M9" s="17"/>
      <c r="N9" s="17">
        <v>4.1670667779448098E-2</v>
      </c>
      <c r="O9" s="17">
        <v>0.102694944198156</v>
      </c>
      <c r="P9" s="17">
        <v>6.3187489799346505E-2</v>
      </c>
      <c r="Q9" s="17">
        <v>3.3416450908543699E-2</v>
      </c>
      <c r="R9" s="17">
        <v>7.5474981604624694E-2</v>
      </c>
      <c r="S9" s="17"/>
      <c r="T9" s="17">
        <v>0.13992099838186101</v>
      </c>
      <c r="U9" s="17">
        <v>3.9368656622852299E-2</v>
      </c>
    </row>
    <row r="10" spans="2:21" x14ac:dyDescent="0.5">
      <c r="B10" s="18" t="s">
        <v>82</v>
      </c>
      <c r="C10" s="17">
        <v>0.20640358867466499</v>
      </c>
      <c r="D10" s="17">
        <v>0.19774755069911701</v>
      </c>
      <c r="E10" s="17">
        <v>0.21210524938112399</v>
      </c>
      <c r="F10" s="17"/>
      <c r="G10" s="17">
        <v>0.228401658513436</v>
      </c>
      <c r="H10" s="17">
        <v>0.234983468228604</v>
      </c>
      <c r="I10" s="17">
        <v>0.25970456396830899</v>
      </c>
      <c r="J10" s="17">
        <v>0.18686825645812299</v>
      </c>
      <c r="K10" s="17">
        <v>0.20825132263350599</v>
      </c>
      <c r="L10" s="17">
        <v>0.17043943691070301</v>
      </c>
      <c r="M10" s="17"/>
      <c r="N10" s="17">
        <v>0.189745049023474</v>
      </c>
      <c r="O10" s="17">
        <v>0.272004616225903</v>
      </c>
      <c r="P10" s="17">
        <v>0.210346046248755</v>
      </c>
      <c r="Q10" s="17">
        <v>0.168779737654039</v>
      </c>
      <c r="R10" s="17">
        <v>0.202371035217247</v>
      </c>
      <c r="S10" s="17"/>
      <c r="T10" s="17">
        <v>0.17038131291747</v>
      </c>
      <c r="U10" s="17">
        <v>0.21547653094767399</v>
      </c>
    </row>
    <row r="11" spans="2:21" ht="28.7" x14ac:dyDescent="0.5">
      <c r="B11" s="18" t="s">
        <v>176</v>
      </c>
      <c r="C11" s="17">
        <v>0.28985268786171797</v>
      </c>
      <c r="D11" s="17">
        <v>0.33491289692350801</v>
      </c>
      <c r="E11" s="17">
        <v>0.24830837688763799</v>
      </c>
      <c r="F11" s="17"/>
      <c r="G11" s="17">
        <v>0.32456167200886499</v>
      </c>
      <c r="H11" s="17">
        <v>0.32934356647148999</v>
      </c>
      <c r="I11" s="17">
        <v>0.30785414590628701</v>
      </c>
      <c r="J11" s="17">
        <v>0.266072100878472</v>
      </c>
      <c r="K11" s="17">
        <v>0.26310744660211499</v>
      </c>
      <c r="L11" s="17">
        <v>0.28503633617381502</v>
      </c>
      <c r="M11" s="17"/>
      <c r="N11" s="17">
        <v>0.25101421414910502</v>
      </c>
      <c r="O11" s="17">
        <v>0.31287814437818801</v>
      </c>
      <c r="P11" s="17">
        <v>0.340809521845159</v>
      </c>
      <c r="Q11" s="17">
        <v>0.28586465436771102</v>
      </c>
      <c r="R11" s="17">
        <v>0.25989173657860498</v>
      </c>
      <c r="S11" s="17"/>
      <c r="T11" s="17">
        <v>0.30615034197178498</v>
      </c>
      <c r="U11" s="17">
        <v>0.28574779243748699</v>
      </c>
    </row>
    <row r="12" spans="2:21" x14ac:dyDescent="0.5">
      <c r="B12" s="18" t="s">
        <v>84</v>
      </c>
      <c r="C12" s="17">
        <v>0.15107079627681</v>
      </c>
      <c r="D12" s="17">
        <v>0.16405803960260601</v>
      </c>
      <c r="E12" s="17">
        <v>0.14016516074845001</v>
      </c>
      <c r="F12" s="17"/>
      <c r="G12" s="17">
        <v>0.16892235689299601</v>
      </c>
      <c r="H12" s="17">
        <v>0.113019116249388</v>
      </c>
      <c r="I12" s="17">
        <v>0.104881001381483</v>
      </c>
      <c r="J12" s="17">
        <v>0.20828984386309399</v>
      </c>
      <c r="K12" s="17">
        <v>0.16557922213975801</v>
      </c>
      <c r="L12" s="17">
        <v>0.139663843795795</v>
      </c>
      <c r="M12" s="17"/>
      <c r="N12" s="17">
        <v>0.16501328107443899</v>
      </c>
      <c r="O12" s="17">
        <v>0.124020420011066</v>
      </c>
      <c r="P12" s="17">
        <v>0.117951788573935</v>
      </c>
      <c r="Q12" s="17">
        <v>0.17464800604863501</v>
      </c>
      <c r="R12" s="17">
        <v>0.17560294450463099</v>
      </c>
      <c r="S12" s="17"/>
      <c r="T12" s="17">
        <v>0.12704491256247499</v>
      </c>
      <c r="U12" s="17">
        <v>0.15712220339687899</v>
      </c>
    </row>
    <row r="13" spans="2:21" x14ac:dyDescent="0.5">
      <c r="B13" s="18" t="s">
        <v>85</v>
      </c>
      <c r="C13" s="17">
        <v>0.14755915726365501</v>
      </c>
      <c r="D13" s="17">
        <v>0.12596346612374201</v>
      </c>
      <c r="E13" s="17">
        <v>0.168814560797487</v>
      </c>
      <c r="F13" s="17"/>
      <c r="G13" s="17">
        <v>8.9530690453120093E-2</v>
      </c>
      <c r="H13" s="17">
        <v>0.120708480730138</v>
      </c>
      <c r="I13" s="17">
        <v>0.152209528705988</v>
      </c>
      <c r="J13" s="17">
        <v>0.145485782927501</v>
      </c>
      <c r="K13" s="17">
        <v>0.176511250231629</v>
      </c>
      <c r="L13" s="17">
        <v>0.15765910845220699</v>
      </c>
      <c r="M13" s="17"/>
      <c r="N13" s="17">
        <v>0.15031437903773001</v>
      </c>
      <c r="O13" s="17">
        <v>7.8222555710222505E-2</v>
      </c>
      <c r="P13" s="17">
        <v>0.129822043045518</v>
      </c>
      <c r="Q13" s="17">
        <v>0.20343272086490499</v>
      </c>
      <c r="R13" s="17">
        <v>0.17904195155381</v>
      </c>
      <c r="S13" s="17"/>
      <c r="T13" s="17">
        <v>0.15344170028072601</v>
      </c>
      <c r="U13" s="17">
        <v>0.146077519246886</v>
      </c>
    </row>
    <row r="14" spans="2:21" x14ac:dyDescent="0.5">
      <c r="B14" s="18" t="s">
        <v>65</v>
      </c>
      <c r="C14" s="17">
        <v>0.14551446286671399</v>
      </c>
      <c r="D14" s="17">
        <v>0.10812004787200299</v>
      </c>
      <c r="E14" s="17">
        <v>0.179474977865547</v>
      </c>
      <c r="F14" s="17"/>
      <c r="G14" s="17">
        <v>3.5367413301944303E-2</v>
      </c>
      <c r="H14" s="17">
        <v>0.111458582582528</v>
      </c>
      <c r="I14" s="17">
        <v>0.119942506992697</v>
      </c>
      <c r="J14" s="17">
        <v>8.6096913047455106E-2</v>
      </c>
      <c r="K14" s="17">
        <v>0.164293976410429</v>
      </c>
      <c r="L14" s="17">
        <v>0.23609868892080199</v>
      </c>
      <c r="M14" s="17"/>
      <c r="N14" s="17">
        <v>0.202242408935804</v>
      </c>
      <c r="O14" s="17">
        <v>0.110179319476465</v>
      </c>
      <c r="P14" s="17">
        <v>0.13788311048728599</v>
      </c>
      <c r="Q14" s="17">
        <v>0.133858430156167</v>
      </c>
      <c r="R14" s="17">
        <v>0.107617350541082</v>
      </c>
      <c r="S14" s="17"/>
      <c r="T14" s="17">
        <v>0.103060733885683</v>
      </c>
      <c r="U14" s="17">
        <v>0.156207297348221</v>
      </c>
    </row>
    <row r="15" spans="2:21" x14ac:dyDescent="0.5">
      <c r="B15" s="18" t="s">
        <v>86</v>
      </c>
      <c r="C15" s="21">
        <v>0.26600289573110297</v>
      </c>
      <c r="D15" s="21">
        <v>0.26694554947814197</v>
      </c>
      <c r="E15" s="21">
        <v>0.26323692370087698</v>
      </c>
      <c r="F15" s="21"/>
      <c r="G15" s="21">
        <v>0.38161786734307401</v>
      </c>
      <c r="H15" s="21">
        <v>0.32547025396645501</v>
      </c>
      <c r="I15" s="21">
        <v>0.31511281701354499</v>
      </c>
      <c r="J15" s="21">
        <v>0.29405535928347698</v>
      </c>
      <c r="K15" s="21">
        <v>0.23050810461606799</v>
      </c>
      <c r="L15" s="21">
        <v>0.18154202265738101</v>
      </c>
      <c r="M15" s="21"/>
      <c r="N15" s="21">
        <v>0.231415716802922</v>
      </c>
      <c r="O15" s="21">
        <v>0.37469956042406</v>
      </c>
      <c r="P15" s="21">
        <v>0.27353353604810199</v>
      </c>
      <c r="Q15" s="21">
        <v>0.20219618856258301</v>
      </c>
      <c r="R15" s="21">
        <v>0.27784601682187199</v>
      </c>
      <c r="S15" s="21"/>
      <c r="T15" s="21">
        <v>0.310302311299331</v>
      </c>
      <c r="U15" s="21">
        <v>0.25484518757052699</v>
      </c>
    </row>
    <row r="16" spans="2:21" x14ac:dyDescent="0.5">
      <c r="B16" s="18" t="s">
        <v>87</v>
      </c>
      <c r="C16" s="21">
        <v>0.29862995354046501</v>
      </c>
      <c r="D16" s="21">
        <v>0.29002150572634799</v>
      </c>
      <c r="E16" s="21">
        <v>0.308979721545937</v>
      </c>
      <c r="F16" s="21"/>
      <c r="G16" s="21">
        <v>0.25845304734611702</v>
      </c>
      <c r="H16" s="21">
        <v>0.233727596979526</v>
      </c>
      <c r="I16" s="21">
        <v>0.25709053008747101</v>
      </c>
      <c r="J16" s="21">
        <v>0.35377562679059499</v>
      </c>
      <c r="K16" s="21">
        <v>0.34209047237138701</v>
      </c>
      <c r="L16" s="21">
        <v>0.29732295224800198</v>
      </c>
      <c r="M16" s="21"/>
      <c r="N16" s="21">
        <v>0.31532766011216901</v>
      </c>
      <c r="O16" s="21">
        <v>0.20224297572128799</v>
      </c>
      <c r="P16" s="21">
        <v>0.24777383161945299</v>
      </c>
      <c r="Q16" s="21">
        <v>0.37808072691354</v>
      </c>
      <c r="R16" s="21">
        <v>0.35464489605844102</v>
      </c>
      <c r="S16" s="21"/>
      <c r="T16" s="21">
        <v>0.28048661284320098</v>
      </c>
      <c r="U16" s="21">
        <v>0.30319972264376499</v>
      </c>
    </row>
    <row r="17" spans="2:21" x14ac:dyDescent="0.5">
      <c r="B17" s="18" t="s">
        <v>88</v>
      </c>
      <c r="C17" s="22">
        <v>-3.2627057809361898E-2</v>
      </c>
      <c r="D17" s="22">
        <v>-2.30759562482061E-2</v>
      </c>
      <c r="E17" s="22">
        <v>-4.5742797845060003E-2</v>
      </c>
      <c r="F17" s="22"/>
      <c r="G17" s="22">
        <v>0.123164819996958</v>
      </c>
      <c r="H17" s="22">
        <v>9.1742656986929003E-2</v>
      </c>
      <c r="I17" s="22">
        <v>5.8022286926074702E-2</v>
      </c>
      <c r="J17" s="22">
        <v>-5.9720267507118001E-2</v>
      </c>
      <c r="K17" s="22">
        <v>-0.111582367755319</v>
      </c>
      <c r="L17" s="22">
        <v>-0.115780929590622</v>
      </c>
      <c r="M17" s="22"/>
      <c r="N17" s="22">
        <v>-8.3911943309246506E-2</v>
      </c>
      <c r="O17" s="22">
        <v>0.172456584702772</v>
      </c>
      <c r="P17" s="22">
        <v>2.5759704428649201E-2</v>
      </c>
      <c r="Q17" s="22">
        <v>-0.17588453835095699</v>
      </c>
      <c r="R17" s="22">
        <v>-7.6798879236568807E-2</v>
      </c>
      <c r="S17" s="22"/>
      <c r="T17" s="22">
        <v>2.9815698456129299E-2</v>
      </c>
      <c r="U17" s="22">
        <v>-4.8354535073238697E-2</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190</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81</v>
      </c>
      <c r="C9" s="17">
        <v>0.42135236345220001</v>
      </c>
      <c r="D9" s="17">
        <v>0.41989876316409303</v>
      </c>
      <c r="E9" s="17">
        <v>0.420160071214086</v>
      </c>
      <c r="F9" s="17"/>
      <c r="G9" s="17">
        <v>0.37260342586222001</v>
      </c>
      <c r="H9" s="17">
        <v>0.40744100147852802</v>
      </c>
      <c r="I9" s="17">
        <v>0.35046640631991599</v>
      </c>
      <c r="J9" s="17">
        <v>0.503282288981586</v>
      </c>
      <c r="K9" s="17">
        <v>0.49866889278732401</v>
      </c>
      <c r="L9" s="17">
        <v>0.37586935296350898</v>
      </c>
      <c r="M9" s="17"/>
      <c r="N9" s="17">
        <v>0.43952087398893702</v>
      </c>
      <c r="O9" s="17">
        <v>0.32937814165107498</v>
      </c>
      <c r="P9" s="17">
        <v>0.42326154378193398</v>
      </c>
      <c r="Q9" s="17">
        <v>0.44166982368292401</v>
      </c>
      <c r="R9" s="17">
        <v>0.49504179913476098</v>
      </c>
      <c r="S9" s="17"/>
      <c r="T9" s="17">
        <v>0.4985062408807</v>
      </c>
      <c r="U9" s="17">
        <v>0.40191959133180499</v>
      </c>
    </row>
    <row r="10" spans="2:21" x14ac:dyDescent="0.5">
      <c r="B10" s="18" t="s">
        <v>82</v>
      </c>
      <c r="C10" s="17">
        <v>0.40657470889596198</v>
      </c>
      <c r="D10" s="17">
        <v>0.41929463759228702</v>
      </c>
      <c r="E10" s="17">
        <v>0.39593392238592801</v>
      </c>
      <c r="F10" s="17"/>
      <c r="G10" s="17">
        <v>0.44002261562189199</v>
      </c>
      <c r="H10" s="17">
        <v>0.39074639987711801</v>
      </c>
      <c r="I10" s="17">
        <v>0.47485374916742001</v>
      </c>
      <c r="J10" s="17">
        <v>0.38438140506547602</v>
      </c>
      <c r="K10" s="17">
        <v>0.34441412229916801</v>
      </c>
      <c r="L10" s="17">
        <v>0.421205618409563</v>
      </c>
      <c r="M10" s="17"/>
      <c r="N10" s="17">
        <v>0.39837279112173402</v>
      </c>
      <c r="O10" s="17">
        <v>0.44266111495825899</v>
      </c>
      <c r="P10" s="17">
        <v>0.40909264511483401</v>
      </c>
      <c r="Q10" s="17">
        <v>0.38101712328373699</v>
      </c>
      <c r="R10" s="17">
        <v>0.41165844344580199</v>
      </c>
      <c r="S10" s="17"/>
      <c r="T10" s="17">
        <v>0.36527096148227101</v>
      </c>
      <c r="U10" s="17">
        <v>0.41697789714729</v>
      </c>
    </row>
    <row r="11" spans="2:21" ht="28.7" x14ac:dyDescent="0.5">
      <c r="B11" s="18" t="s">
        <v>176</v>
      </c>
      <c r="C11" s="17">
        <v>0.12311757271408</v>
      </c>
      <c r="D11" s="17">
        <v>0.120284635800099</v>
      </c>
      <c r="E11" s="17">
        <v>0.12671799289151001</v>
      </c>
      <c r="F11" s="17"/>
      <c r="G11" s="17">
        <v>0.16175819968757299</v>
      </c>
      <c r="H11" s="17">
        <v>0.16419669118486699</v>
      </c>
      <c r="I11" s="17">
        <v>0.118537721959718</v>
      </c>
      <c r="J11" s="17">
        <v>8.1651683614014398E-2</v>
      </c>
      <c r="K11" s="17">
        <v>0.114319008696235</v>
      </c>
      <c r="L11" s="17">
        <v>0.12933144342074401</v>
      </c>
      <c r="M11" s="17"/>
      <c r="N11" s="17">
        <v>9.9296635531931604E-2</v>
      </c>
      <c r="O11" s="17">
        <v>0.18781383573041299</v>
      </c>
      <c r="P11" s="17">
        <v>0.12510166783579801</v>
      </c>
      <c r="Q11" s="17">
        <v>0.122571724872182</v>
      </c>
      <c r="R11" s="17">
        <v>6.3299263681795906E-2</v>
      </c>
      <c r="S11" s="17"/>
      <c r="T11" s="17">
        <v>0.100877751700282</v>
      </c>
      <c r="U11" s="17">
        <v>0.12871912364274199</v>
      </c>
    </row>
    <row r="12" spans="2:21" x14ac:dyDescent="0.5">
      <c r="B12" s="18" t="s">
        <v>84</v>
      </c>
      <c r="C12" s="17">
        <v>2.1904971718419201E-2</v>
      </c>
      <c r="D12" s="17">
        <v>1.98223592188921E-2</v>
      </c>
      <c r="E12" s="17">
        <v>2.4014838496387299E-2</v>
      </c>
      <c r="F12" s="17"/>
      <c r="G12" s="17">
        <v>1.55708173690373E-2</v>
      </c>
      <c r="H12" s="17">
        <v>2.86698048691288E-2</v>
      </c>
      <c r="I12" s="17">
        <v>2.42253644538988E-2</v>
      </c>
      <c r="J12" s="17">
        <v>2.1734506829565899E-2</v>
      </c>
      <c r="K12" s="17">
        <v>1.58865218061526E-2</v>
      </c>
      <c r="L12" s="17">
        <v>2.33909753470798E-2</v>
      </c>
      <c r="M12" s="17"/>
      <c r="N12" s="17">
        <v>2.8509711912143802E-2</v>
      </c>
      <c r="O12" s="17">
        <v>1.5397900287662299E-2</v>
      </c>
      <c r="P12" s="17">
        <v>3.5409709451379202E-2</v>
      </c>
      <c r="Q12" s="17">
        <v>1.0687577493500499E-2</v>
      </c>
      <c r="R12" s="17">
        <v>1.64597220229524E-2</v>
      </c>
      <c r="S12" s="17"/>
      <c r="T12" s="17">
        <v>1.63445480952314E-2</v>
      </c>
      <c r="U12" s="17">
        <v>2.3305477419022599E-2</v>
      </c>
    </row>
    <row r="13" spans="2:21" x14ac:dyDescent="0.5">
      <c r="B13" s="18" t="s">
        <v>85</v>
      </c>
      <c r="C13" s="17">
        <v>5.1000078770968302E-3</v>
      </c>
      <c r="D13" s="17">
        <v>4.0682984067223604E-3</v>
      </c>
      <c r="E13" s="17">
        <v>6.10020228609927E-3</v>
      </c>
      <c r="F13" s="17"/>
      <c r="G13" s="17">
        <v>1.00449414592776E-2</v>
      </c>
      <c r="H13" s="17">
        <v>8.9461025903570593E-3</v>
      </c>
      <c r="I13" s="17">
        <v>0</v>
      </c>
      <c r="J13" s="17">
        <v>3.55995861617778E-3</v>
      </c>
      <c r="K13" s="17">
        <v>7.0289364757513701E-3</v>
      </c>
      <c r="L13" s="17">
        <v>4.4739745253691201E-3</v>
      </c>
      <c r="M13" s="17"/>
      <c r="N13" s="17">
        <v>7.2888958579762396E-3</v>
      </c>
      <c r="O13" s="17">
        <v>6.3808760509565399E-3</v>
      </c>
      <c r="P13" s="17">
        <v>0</v>
      </c>
      <c r="Q13" s="17">
        <v>8.2582974602559908E-3</v>
      </c>
      <c r="R13" s="17">
        <v>0</v>
      </c>
      <c r="S13" s="17"/>
      <c r="T13" s="17">
        <v>7.4852408875449904E-3</v>
      </c>
      <c r="U13" s="17">
        <v>4.4992384654876901E-3</v>
      </c>
    </row>
    <row r="14" spans="2:21" x14ac:dyDescent="0.5">
      <c r="B14" s="18" t="s">
        <v>65</v>
      </c>
      <c r="C14" s="17">
        <v>2.1950375342242701E-2</v>
      </c>
      <c r="D14" s="17">
        <v>1.6631305817906099E-2</v>
      </c>
      <c r="E14" s="17">
        <v>2.7072972725990001E-2</v>
      </c>
      <c r="F14" s="17"/>
      <c r="G14" s="17">
        <v>0</v>
      </c>
      <c r="H14" s="17">
        <v>0</v>
      </c>
      <c r="I14" s="17">
        <v>3.19167580990471E-2</v>
      </c>
      <c r="J14" s="17">
        <v>5.3901568931803302E-3</v>
      </c>
      <c r="K14" s="17">
        <v>1.9682517935369001E-2</v>
      </c>
      <c r="L14" s="17">
        <v>4.5728635333735397E-2</v>
      </c>
      <c r="M14" s="17"/>
      <c r="N14" s="17">
        <v>2.7011091587278099E-2</v>
      </c>
      <c r="O14" s="17">
        <v>1.8368131321633799E-2</v>
      </c>
      <c r="P14" s="17">
        <v>7.1344338160557099E-3</v>
      </c>
      <c r="Q14" s="17">
        <v>3.5795453207400102E-2</v>
      </c>
      <c r="R14" s="17">
        <v>1.35407717146881E-2</v>
      </c>
      <c r="S14" s="17"/>
      <c r="T14" s="17">
        <v>1.1515256953970999E-2</v>
      </c>
      <c r="U14" s="17">
        <v>2.4578671993652702E-2</v>
      </c>
    </row>
    <row r="15" spans="2:21" x14ac:dyDescent="0.5">
      <c r="B15" s="18" t="s">
        <v>86</v>
      </c>
      <c r="C15" s="21">
        <v>0.82792707234816199</v>
      </c>
      <c r="D15" s="21">
        <v>0.83919340075638005</v>
      </c>
      <c r="E15" s="21">
        <v>0.816093993600013</v>
      </c>
      <c r="F15" s="21"/>
      <c r="G15" s="21">
        <v>0.81262604148411199</v>
      </c>
      <c r="H15" s="21">
        <v>0.79818740135564703</v>
      </c>
      <c r="I15" s="21">
        <v>0.82532015548733595</v>
      </c>
      <c r="J15" s="21">
        <v>0.88766369404706202</v>
      </c>
      <c r="K15" s="21">
        <v>0.84308301508649197</v>
      </c>
      <c r="L15" s="21">
        <v>0.79707497137307204</v>
      </c>
      <c r="M15" s="21"/>
      <c r="N15" s="21">
        <v>0.83789366511066998</v>
      </c>
      <c r="O15" s="21">
        <v>0.77203925660933403</v>
      </c>
      <c r="P15" s="21">
        <v>0.83235418889676804</v>
      </c>
      <c r="Q15" s="21">
        <v>0.822686946966662</v>
      </c>
      <c r="R15" s="21">
        <v>0.90670024258056403</v>
      </c>
      <c r="S15" s="21"/>
      <c r="T15" s="21">
        <v>0.86377720236296995</v>
      </c>
      <c r="U15" s="21">
        <v>0.81889748847909505</v>
      </c>
    </row>
    <row r="16" spans="2:21" x14ac:dyDescent="0.5">
      <c r="B16" s="18" t="s">
        <v>87</v>
      </c>
      <c r="C16" s="21">
        <v>2.7004979595515999E-2</v>
      </c>
      <c r="D16" s="21">
        <v>2.38906576256144E-2</v>
      </c>
      <c r="E16" s="21">
        <v>3.0115040782486599E-2</v>
      </c>
      <c r="F16" s="21"/>
      <c r="G16" s="21">
        <v>2.5615758828314801E-2</v>
      </c>
      <c r="H16" s="21">
        <v>3.7615907459485801E-2</v>
      </c>
      <c r="I16" s="21">
        <v>2.42253644538988E-2</v>
      </c>
      <c r="J16" s="21">
        <v>2.52944654457436E-2</v>
      </c>
      <c r="K16" s="21">
        <v>2.2915458281903899E-2</v>
      </c>
      <c r="L16" s="21">
        <v>2.7864949872448998E-2</v>
      </c>
      <c r="M16" s="21"/>
      <c r="N16" s="21">
        <v>3.5798607770119999E-2</v>
      </c>
      <c r="O16" s="21">
        <v>2.17787763386189E-2</v>
      </c>
      <c r="P16" s="21">
        <v>3.5409709451379202E-2</v>
      </c>
      <c r="Q16" s="21">
        <v>1.8945874953756499E-2</v>
      </c>
      <c r="R16" s="21">
        <v>1.64597220229524E-2</v>
      </c>
      <c r="S16" s="21"/>
      <c r="T16" s="21">
        <v>2.38297889827764E-2</v>
      </c>
      <c r="U16" s="21">
        <v>2.7804715884510299E-2</v>
      </c>
    </row>
    <row r="17" spans="2:21" x14ac:dyDescent="0.5">
      <c r="B17" s="18" t="s">
        <v>88</v>
      </c>
      <c r="C17" s="22">
        <v>0.80092209275264603</v>
      </c>
      <c r="D17" s="22">
        <v>0.81530274313076601</v>
      </c>
      <c r="E17" s="22">
        <v>0.78597895281752705</v>
      </c>
      <c r="F17" s="22"/>
      <c r="G17" s="22">
        <v>0.78701028265579698</v>
      </c>
      <c r="H17" s="22">
        <v>0.76057149389616097</v>
      </c>
      <c r="I17" s="22">
        <v>0.80109479103343795</v>
      </c>
      <c r="J17" s="22">
        <v>0.86236922860131804</v>
      </c>
      <c r="K17" s="22">
        <v>0.82016755680458797</v>
      </c>
      <c r="L17" s="22">
        <v>0.76921002150062301</v>
      </c>
      <c r="M17" s="22"/>
      <c r="N17" s="22">
        <v>0.80209505734054998</v>
      </c>
      <c r="O17" s="22">
        <v>0.75026048027071501</v>
      </c>
      <c r="P17" s="22">
        <v>0.79694447944538804</v>
      </c>
      <c r="Q17" s="22">
        <v>0.80374107201290501</v>
      </c>
      <c r="R17" s="22">
        <v>0.89024052055761105</v>
      </c>
      <c r="S17" s="22"/>
      <c r="T17" s="22">
        <v>0.83994741338019396</v>
      </c>
      <c r="U17" s="22">
        <v>0.79109277259458499</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191</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81</v>
      </c>
      <c r="C9" s="17">
        <v>0.22341259718086201</v>
      </c>
      <c r="D9" s="17">
        <v>0.26370859796940299</v>
      </c>
      <c r="E9" s="17">
        <v>0.18578261744736799</v>
      </c>
      <c r="F9" s="17"/>
      <c r="G9" s="17">
        <v>0.41795348490566903</v>
      </c>
      <c r="H9" s="17">
        <v>0.30732008055751098</v>
      </c>
      <c r="I9" s="17">
        <v>0.31450184908842299</v>
      </c>
      <c r="J9" s="17">
        <v>0.25352458791021099</v>
      </c>
      <c r="K9" s="17">
        <v>0.174319053219714</v>
      </c>
      <c r="L9" s="17">
        <v>8.8991137164388903E-2</v>
      </c>
      <c r="M9" s="17"/>
      <c r="N9" s="17">
        <v>0.21569438879001199</v>
      </c>
      <c r="O9" s="17">
        <v>0.23088334038736699</v>
      </c>
      <c r="P9" s="17">
        <v>0.240429651695169</v>
      </c>
      <c r="Q9" s="17">
        <v>0.19835315052746999</v>
      </c>
      <c r="R9" s="17">
        <v>0.25117428504963901</v>
      </c>
      <c r="S9" s="17"/>
      <c r="T9" s="17">
        <v>0.34937755190727598</v>
      </c>
      <c r="U9" s="17">
        <v>0.19168576319740099</v>
      </c>
    </row>
    <row r="10" spans="2:21" x14ac:dyDescent="0.5">
      <c r="B10" s="18" t="s">
        <v>82</v>
      </c>
      <c r="C10" s="17">
        <v>0.32326323901177101</v>
      </c>
      <c r="D10" s="17">
        <v>0.32351949583266598</v>
      </c>
      <c r="E10" s="17">
        <v>0.32158430992068598</v>
      </c>
      <c r="F10" s="17"/>
      <c r="G10" s="17">
        <v>0.35426426330997102</v>
      </c>
      <c r="H10" s="17">
        <v>0.43417148857907401</v>
      </c>
      <c r="I10" s="17">
        <v>0.34149208402151798</v>
      </c>
      <c r="J10" s="17">
        <v>0.30332187480014</v>
      </c>
      <c r="K10" s="17">
        <v>0.30354373941527801</v>
      </c>
      <c r="L10" s="17">
        <v>0.28019558477586398</v>
      </c>
      <c r="M10" s="17"/>
      <c r="N10" s="17">
        <v>0.30888767947897</v>
      </c>
      <c r="O10" s="17">
        <v>0.366412734273451</v>
      </c>
      <c r="P10" s="17">
        <v>0.339582628641175</v>
      </c>
      <c r="Q10" s="17">
        <v>0.284985768821648</v>
      </c>
      <c r="R10" s="17">
        <v>0.33271727054342298</v>
      </c>
      <c r="S10" s="17"/>
      <c r="T10" s="17">
        <v>0.345559495403854</v>
      </c>
      <c r="U10" s="17">
        <v>0.31764747368608498</v>
      </c>
    </row>
    <row r="11" spans="2:21" ht="28.7" x14ac:dyDescent="0.5">
      <c r="B11" s="18" t="s">
        <v>176</v>
      </c>
      <c r="C11" s="17">
        <v>0.219493776931831</v>
      </c>
      <c r="D11" s="17">
        <v>0.25002702508038199</v>
      </c>
      <c r="E11" s="17">
        <v>0.19279250359654301</v>
      </c>
      <c r="F11" s="17"/>
      <c r="G11" s="17">
        <v>0.18347697622096301</v>
      </c>
      <c r="H11" s="17">
        <v>0.17677728989327801</v>
      </c>
      <c r="I11" s="17">
        <v>0.20496791497919101</v>
      </c>
      <c r="J11" s="17">
        <v>0.237077883210394</v>
      </c>
      <c r="K11" s="17">
        <v>0.26552891972449599</v>
      </c>
      <c r="L11" s="17">
        <v>0.21638221936579499</v>
      </c>
      <c r="M11" s="17"/>
      <c r="N11" s="17">
        <v>0.19795985522695</v>
      </c>
      <c r="O11" s="17">
        <v>0.24486555930463699</v>
      </c>
      <c r="P11" s="17">
        <v>0.211536080899801</v>
      </c>
      <c r="Q11" s="17">
        <v>0.219845296250928</v>
      </c>
      <c r="R11" s="17">
        <v>0.24084611214757401</v>
      </c>
      <c r="S11" s="17"/>
      <c r="T11" s="17">
        <v>0.18385784198864499</v>
      </c>
      <c r="U11" s="17">
        <v>0.228469411418768</v>
      </c>
    </row>
    <row r="12" spans="2:21" x14ac:dyDescent="0.5">
      <c r="B12" s="18" t="s">
        <v>84</v>
      </c>
      <c r="C12" s="17">
        <v>9.0329806337297702E-2</v>
      </c>
      <c r="D12" s="17">
        <v>7.2299517059373999E-2</v>
      </c>
      <c r="E12" s="17">
        <v>0.10781873753409001</v>
      </c>
      <c r="F12" s="17"/>
      <c r="G12" s="17">
        <v>3.24125458338759E-2</v>
      </c>
      <c r="H12" s="17">
        <v>6.96245932055886E-2</v>
      </c>
      <c r="I12" s="17">
        <v>7.8545690340906096E-2</v>
      </c>
      <c r="J12" s="17">
        <v>0.103056353623788</v>
      </c>
      <c r="K12" s="17">
        <v>7.8374216402534599E-2</v>
      </c>
      <c r="L12" s="17">
        <v>0.122094200147701</v>
      </c>
      <c r="M12" s="17"/>
      <c r="N12" s="17">
        <v>8.2770795374259701E-2</v>
      </c>
      <c r="O12" s="17">
        <v>5.8003817094693197E-2</v>
      </c>
      <c r="P12" s="17">
        <v>0.11625346641260099</v>
      </c>
      <c r="Q12" s="17">
        <v>0.12291333151787</v>
      </c>
      <c r="R12" s="17">
        <v>5.0618119635000298E-2</v>
      </c>
      <c r="S12" s="17"/>
      <c r="T12" s="17">
        <v>4.9544423131579203E-2</v>
      </c>
      <c r="U12" s="17">
        <v>0.10060243402751599</v>
      </c>
    </row>
    <row r="13" spans="2:21" x14ac:dyDescent="0.5">
      <c r="B13" s="18" t="s">
        <v>85</v>
      </c>
      <c r="C13" s="17">
        <v>5.4089553585736902E-2</v>
      </c>
      <c r="D13" s="17">
        <v>3.50904198179261E-2</v>
      </c>
      <c r="E13" s="17">
        <v>7.2196601465583904E-2</v>
      </c>
      <c r="F13" s="17"/>
      <c r="G13" s="17">
        <v>0</v>
      </c>
      <c r="H13" s="17">
        <v>0</v>
      </c>
      <c r="I13" s="17">
        <v>3.7593075825330703E-2</v>
      </c>
      <c r="J13" s="17">
        <v>4.1904175061015202E-2</v>
      </c>
      <c r="K13" s="17">
        <v>6.6098296689333702E-2</v>
      </c>
      <c r="L13" s="17">
        <v>0.10421232780439001</v>
      </c>
      <c r="M13" s="17"/>
      <c r="N13" s="17">
        <v>6.7581661940536303E-2</v>
      </c>
      <c r="O13" s="17">
        <v>3.2968249943627799E-2</v>
      </c>
      <c r="P13" s="17">
        <v>2.9512411536905699E-2</v>
      </c>
      <c r="Q13" s="17">
        <v>7.7717887899294902E-2</v>
      </c>
      <c r="R13" s="17">
        <v>5.3406117478638902E-2</v>
      </c>
      <c r="S13" s="17"/>
      <c r="T13" s="17">
        <v>2.59782299038076E-2</v>
      </c>
      <c r="U13" s="17">
        <v>6.1169961794901098E-2</v>
      </c>
    </row>
    <row r="14" spans="2:21" x14ac:dyDescent="0.5">
      <c r="B14" s="18" t="s">
        <v>65</v>
      </c>
      <c r="C14" s="17">
        <v>8.9411026952501194E-2</v>
      </c>
      <c r="D14" s="17">
        <v>5.5354944240248401E-2</v>
      </c>
      <c r="E14" s="17">
        <v>0.11982523003572899</v>
      </c>
      <c r="F14" s="17"/>
      <c r="G14" s="17">
        <v>1.1892729729521901E-2</v>
      </c>
      <c r="H14" s="17">
        <v>1.21065477645488E-2</v>
      </c>
      <c r="I14" s="17">
        <v>2.2899385744631899E-2</v>
      </c>
      <c r="J14" s="17">
        <v>6.1115125394451499E-2</v>
      </c>
      <c r="K14" s="17">
        <v>0.112135774548644</v>
      </c>
      <c r="L14" s="17">
        <v>0.188124530741861</v>
      </c>
      <c r="M14" s="17"/>
      <c r="N14" s="17">
        <v>0.12710561918927199</v>
      </c>
      <c r="O14" s="17">
        <v>6.6866298996224899E-2</v>
      </c>
      <c r="P14" s="17">
        <v>6.2685760814349595E-2</v>
      </c>
      <c r="Q14" s="17">
        <v>9.6184564982789503E-2</v>
      </c>
      <c r="R14" s="17">
        <v>7.1238095145724198E-2</v>
      </c>
      <c r="S14" s="17"/>
      <c r="T14" s="17">
        <v>4.5682457664838097E-2</v>
      </c>
      <c r="U14" s="17">
        <v>0.100424955875329</v>
      </c>
    </row>
    <row r="15" spans="2:21" x14ac:dyDescent="0.5">
      <c r="B15" s="18" t="s">
        <v>86</v>
      </c>
      <c r="C15" s="21">
        <v>0.54667583619263405</v>
      </c>
      <c r="D15" s="21">
        <v>0.58722809380206997</v>
      </c>
      <c r="E15" s="21">
        <v>0.507366927368054</v>
      </c>
      <c r="F15" s="21"/>
      <c r="G15" s="21">
        <v>0.77221774821563904</v>
      </c>
      <c r="H15" s="21">
        <v>0.74149156913658498</v>
      </c>
      <c r="I15" s="21">
        <v>0.65599393310994103</v>
      </c>
      <c r="J15" s="21">
        <v>0.55684646271035099</v>
      </c>
      <c r="K15" s="21">
        <v>0.47786279263499198</v>
      </c>
      <c r="L15" s="21">
        <v>0.36918672194025298</v>
      </c>
      <c r="M15" s="21"/>
      <c r="N15" s="21">
        <v>0.52458206826898202</v>
      </c>
      <c r="O15" s="21">
        <v>0.59729607466081802</v>
      </c>
      <c r="P15" s="21">
        <v>0.580012280336343</v>
      </c>
      <c r="Q15" s="21">
        <v>0.48333891934911799</v>
      </c>
      <c r="R15" s="21">
        <v>0.58389155559306205</v>
      </c>
      <c r="S15" s="21"/>
      <c r="T15" s="21">
        <v>0.69493704731113004</v>
      </c>
      <c r="U15" s="21">
        <v>0.50933323688348597</v>
      </c>
    </row>
    <row r="16" spans="2:21" x14ac:dyDescent="0.5">
      <c r="B16" s="18" t="s">
        <v>87</v>
      </c>
      <c r="C16" s="21">
        <v>0.14441935992303501</v>
      </c>
      <c r="D16" s="21">
        <v>0.1073899368773</v>
      </c>
      <c r="E16" s="21">
        <v>0.18001533899967401</v>
      </c>
      <c r="F16" s="21"/>
      <c r="G16" s="21">
        <v>3.24125458338759E-2</v>
      </c>
      <c r="H16" s="21">
        <v>6.96245932055886E-2</v>
      </c>
      <c r="I16" s="21">
        <v>0.116138766166237</v>
      </c>
      <c r="J16" s="21">
        <v>0.144960528684804</v>
      </c>
      <c r="K16" s="21">
        <v>0.14447251309186801</v>
      </c>
      <c r="L16" s="21">
        <v>0.226306527952091</v>
      </c>
      <c r="M16" s="21"/>
      <c r="N16" s="21">
        <v>0.15035245731479599</v>
      </c>
      <c r="O16" s="21">
        <v>9.0972067038321003E-2</v>
      </c>
      <c r="P16" s="21">
        <v>0.14576587794950699</v>
      </c>
      <c r="Q16" s="21">
        <v>0.200631219417165</v>
      </c>
      <c r="R16" s="21">
        <v>0.10402423711363901</v>
      </c>
      <c r="S16" s="21"/>
      <c r="T16" s="21">
        <v>7.55226530353868E-2</v>
      </c>
      <c r="U16" s="21">
        <v>0.16177239582241701</v>
      </c>
    </row>
    <row r="17" spans="2:21" x14ac:dyDescent="0.5">
      <c r="B17" s="18" t="s">
        <v>88</v>
      </c>
      <c r="C17" s="22">
        <v>0.40225647626959898</v>
      </c>
      <c r="D17" s="22">
        <v>0.47983815692477</v>
      </c>
      <c r="E17" s="22">
        <v>0.32735158836838002</v>
      </c>
      <c r="F17" s="22"/>
      <c r="G17" s="22">
        <v>0.73980520238176395</v>
      </c>
      <c r="H17" s="22">
        <v>0.67186697593099598</v>
      </c>
      <c r="I17" s="22">
        <v>0.53985516694370395</v>
      </c>
      <c r="J17" s="22">
        <v>0.41188593402554702</v>
      </c>
      <c r="K17" s="22">
        <v>0.333390279543124</v>
      </c>
      <c r="L17" s="22">
        <v>0.14288019398816301</v>
      </c>
      <c r="M17" s="22"/>
      <c r="N17" s="22">
        <v>0.374229610954186</v>
      </c>
      <c r="O17" s="22">
        <v>0.50632400762249696</v>
      </c>
      <c r="P17" s="22">
        <v>0.43424640238683698</v>
      </c>
      <c r="Q17" s="22">
        <v>0.28270769993195299</v>
      </c>
      <c r="R17" s="22">
        <v>0.47986731847942299</v>
      </c>
      <c r="S17" s="22"/>
      <c r="T17" s="22">
        <v>0.61941439427574296</v>
      </c>
      <c r="U17" s="22">
        <v>0.34756084106106899</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192</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81</v>
      </c>
      <c r="C9" s="17">
        <v>0.266105673568792</v>
      </c>
      <c r="D9" s="17">
        <v>0.33239903875906901</v>
      </c>
      <c r="E9" s="17">
        <v>0.19865814220006101</v>
      </c>
      <c r="F9" s="17"/>
      <c r="G9" s="17">
        <v>0.362608566842268</v>
      </c>
      <c r="H9" s="17">
        <v>0.384980841052462</v>
      </c>
      <c r="I9" s="17">
        <v>0.26166467746210997</v>
      </c>
      <c r="J9" s="17">
        <v>0.30826251315955699</v>
      </c>
      <c r="K9" s="17">
        <v>0.26050380470290202</v>
      </c>
      <c r="L9" s="17">
        <v>0.16096200709210201</v>
      </c>
      <c r="M9" s="17"/>
      <c r="N9" s="17">
        <v>0.21950068605005901</v>
      </c>
      <c r="O9" s="17">
        <v>0.25586144303805403</v>
      </c>
      <c r="P9" s="17">
        <v>0.29190755399298801</v>
      </c>
      <c r="Q9" s="17">
        <v>0.29116812203354397</v>
      </c>
      <c r="R9" s="17">
        <v>0.29927157669636301</v>
      </c>
      <c r="S9" s="17"/>
      <c r="T9" s="17">
        <v>0.34983647654169198</v>
      </c>
      <c r="U9" s="17">
        <v>0.245016369079359</v>
      </c>
    </row>
    <row r="10" spans="2:21" x14ac:dyDescent="0.5">
      <c r="B10" s="18" t="s">
        <v>82</v>
      </c>
      <c r="C10" s="17">
        <v>0.27715279448073199</v>
      </c>
      <c r="D10" s="17">
        <v>0.286827302248224</v>
      </c>
      <c r="E10" s="17">
        <v>0.27031736027852299</v>
      </c>
      <c r="F10" s="17"/>
      <c r="G10" s="17">
        <v>0.35125810611992297</v>
      </c>
      <c r="H10" s="17">
        <v>0.35246708514106201</v>
      </c>
      <c r="I10" s="17">
        <v>0.33009211120967802</v>
      </c>
      <c r="J10" s="17">
        <v>0.26726403551762501</v>
      </c>
      <c r="K10" s="17">
        <v>0.21566124259932401</v>
      </c>
      <c r="L10" s="17">
        <v>0.23803132289381199</v>
      </c>
      <c r="M10" s="17"/>
      <c r="N10" s="17">
        <v>0.23924336930595499</v>
      </c>
      <c r="O10" s="17">
        <v>0.35704033144944503</v>
      </c>
      <c r="P10" s="17">
        <v>0.28566024429802001</v>
      </c>
      <c r="Q10" s="17">
        <v>0.24243598648498901</v>
      </c>
      <c r="R10" s="17">
        <v>0.285417551439899</v>
      </c>
      <c r="S10" s="17"/>
      <c r="T10" s="17">
        <v>0.32019776859342503</v>
      </c>
      <c r="U10" s="17">
        <v>0.26631104289623803</v>
      </c>
    </row>
    <row r="11" spans="2:21" ht="28.7" x14ac:dyDescent="0.5">
      <c r="B11" s="18" t="s">
        <v>176</v>
      </c>
      <c r="C11" s="17">
        <v>0.17562324672743501</v>
      </c>
      <c r="D11" s="17">
        <v>0.17461223686124999</v>
      </c>
      <c r="E11" s="17">
        <v>0.177938839854964</v>
      </c>
      <c r="F11" s="17"/>
      <c r="G11" s="17">
        <v>0.19658192200359501</v>
      </c>
      <c r="H11" s="17">
        <v>0.166855037035267</v>
      </c>
      <c r="I11" s="17">
        <v>0.16547112493442601</v>
      </c>
      <c r="J11" s="17">
        <v>0.132309827786942</v>
      </c>
      <c r="K11" s="17">
        <v>0.22946968850885499</v>
      </c>
      <c r="L11" s="17">
        <v>0.17446353297433101</v>
      </c>
      <c r="M11" s="17"/>
      <c r="N11" s="17">
        <v>0.18643516200740101</v>
      </c>
      <c r="O11" s="17">
        <v>0.197610791184368</v>
      </c>
      <c r="P11" s="17">
        <v>0.18993980579207101</v>
      </c>
      <c r="Q11" s="17">
        <v>0.14985423215327101</v>
      </c>
      <c r="R11" s="17">
        <v>0.13803638465708501</v>
      </c>
      <c r="S11" s="17"/>
      <c r="T11" s="17">
        <v>0.16071012431950699</v>
      </c>
      <c r="U11" s="17">
        <v>0.17937941970299801</v>
      </c>
    </row>
    <row r="12" spans="2:21" x14ac:dyDescent="0.5">
      <c r="B12" s="18" t="s">
        <v>84</v>
      </c>
      <c r="C12" s="17">
        <v>7.2861762831475205E-2</v>
      </c>
      <c r="D12" s="17">
        <v>6.8325652608809198E-2</v>
      </c>
      <c r="E12" s="17">
        <v>7.7654087862939203E-2</v>
      </c>
      <c r="F12" s="17"/>
      <c r="G12" s="17">
        <v>4.9664894610675699E-2</v>
      </c>
      <c r="H12" s="17">
        <v>2.0789417183306898E-2</v>
      </c>
      <c r="I12" s="17">
        <v>9.3916559123622304E-2</v>
      </c>
      <c r="J12" s="17">
        <v>8.2644896452658004E-2</v>
      </c>
      <c r="K12" s="17">
        <v>3.02660859569851E-2</v>
      </c>
      <c r="L12" s="17">
        <v>0.112026840210046</v>
      </c>
      <c r="M12" s="17"/>
      <c r="N12" s="17">
        <v>8.6267732362995703E-2</v>
      </c>
      <c r="O12" s="17">
        <v>5.3300118053654998E-2</v>
      </c>
      <c r="P12" s="17">
        <v>5.4811393567237701E-2</v>
      </c>
      <c r="Q12" s="17">
        <v>7.2252634118556702E-2</v>
      </c>
      <c r="R12" s="17">
        <v>0.109104479570605</v>
      </c>
      <c r="S12" s="17"/>
      <c r="T12" s="17">
        <v>4.2005619545434997E-2</v>
      </c>
      <c r="U12" s="17">
        <v>8.0633509644168599E-2</v>
      </c>
    </row>
    <row r="13" spans="2:21" x14ac:dyDescent="0.5">
      <c r="B13" s="18" t="s">
        <v>85</v>
      </c>
      <c r="C13" s="17">
        <v>6.8719067498530198E-2</v>
      </c>
      <c r="D13" s="17">
        <v>3.8364428448596798E-2</v>
      </c>
      <c r="E13" s="17">
        <v>9.7509905772209499E-2</v>
      </c>
      <c r="F13" s="17"/>
      <c r="G13" s="17">
        <v>1.1892729729521901E-2</v>
      </c>
      <c r="H13" s="17">
        <v>3.2994008640961803E-2</v>
      </c>
      <c r="I13" s="17">
        <v>4.0630827409058698E-2</v>
      </c>
      <c r="J13" s="17">
        <v>7.6524736841493995E-2</v>
      </c>
      <c r="K13" s="17">
        <v>8.3046138941817393E-2</v>
      </c>
      <c r="L13" s="17">
        <v>0.102536543622834</v>
      </c>
      <c r="M13" s="17"/>
      <c r="N13" s="17">
        <v>8.78185436221042E-2</v>
      </c>
      <c r="O13" s="17">
        <v>3.0134632368163598E-2</v>
      </c>
      <c r="P13" s="17">
        <v>6.6154790336499195E-2</v>
      </c>
      <c r="Q13" s="17">
        <v>8.1915160542498797E-2</v>
      </c>
      <c r="R13" s="17">
        <v>6.7538286674115697E-2</v>
      </c>
      <c r="S13" s="17"/>
      <c r="T13" s="17">
        <v>4.4061906851380901E-2</v>
      </c>
      <c r="U13" s="17">
        <v>7.4929474544320904E-2</v>
      </c>
    </row>
    <row r="14" spans="2:21" x14ac:dyDescent="0.5">
      <c r="B14" s="18" t="s">
        <v>65</v>
      </c>
      <c r="C14" s="17">
        <v>0.13953745489303501</v>
      </c>
      <c r="D14" s="17">
        <v>9.9471341074050604E-2</v>
      </c>
      <c r="E14" s="17">
        <v>0.17792166403130399</v>
      </c>
      <c r="F14" s="17"/>
      <c r="G14" s="17">
        <v>2.7993780694016802E-2</v>
      </c>
      <c r="H14" s="17">
        <v>4.1913610946939898E-2</v>
      </c>
      <c r="I14" s="17">
        <v>0.108224699861105</v>
      </c>
      <c r="J14" s="17">
        <v>0.13299399024172401</v>
      </c>
      <c r="K14" s="17">
        <v>0.18105303929011701</v>
      </c>
      <c r="L14" s="17">
        <v>0.21197975320687601</v>
      </c>
      <c r="M14" s="17"/>
      <c r="N14" s="17">
        <v>0.18073450665148499</v>
      </c>
      <c r="O14" s="17">
        <v>0.106052683906314</v>
      </c>
      <c r="P14" s="17">
        <v>0.111526212013184</v>
      </c>
      <c r="Q14" s="17">
        <v>0.16237386466714099</v>
      </c>
      <c r="R14" s="17">
        <v>0.100631720961932</v>
      </c>
      <c r="S14" s="17"/>
      <c r="T14" s="17">
        <v>8.31881041485594E-2</v>
      </c>
      <c r="U14" s="17">
        <v>0.153730184132915</v>
      </c>
    </row>
    <row r="15" spans="2:21" x14ac:dyDescent="0.5">
      <c r="B15" s="18" t="s">
        <v>86</v>
      </c>
      <c r="C15" s="21">
        <v>0.54325846804952405</v>
      </c>
      <c r="D15" s="21">
        <v>0.61922634100729301</v>
      </c>
      <c r="E15" s="21">
        <v>0.468975502478583</v>
      </c>
      <c r="F15" s="21"/>
      <c r="G15" s="21">
        <v>0.71386667296219097</v>
      </c>
      <c r="H15" s="21">
        <v>0.73744792619352395</v>
      </c>
      <c r="I15" s="21">
        <v>0.59175678867178805</v>
      </c>
      <c r="J15" s="21">
        <v>0.575526548677182</v>
      </c>
      <c r="K15" s="21">
        <v>0.47616504730222597</v>
      </c>
      <c r="L15" s="21">
        <v>0.39899332998591402</v>
      </c>
      <c r="M15" s="21"/>
      <c r="N15" s="21">
        <v>0.45874405535601298</v>
      </c>
      <c r="O15" s="21">
        <v>0.61290177448749905</v>
      </c>
      <c r="P15" s="21">
        <v>0.57756779829100802</v>
      </c>
      <c r="Q15" s="21">
        <v>0.53360410851853302</v>
      </c>
      <c r="R15" s="21">
        <v>0.58468912813626195</v>
      </c>
      <c r="S15" s="21"/>
      <c r="T15" s="21">
        <v>0.670034245135118</v>
      </c>
      <c r="U15" s="21">
        <v>0.51132741197559695</v>
      </c>
    </row>
    <row r="16" spans="2:21" x14ac:dyDescent="0.5">
      <c r="B16" s="18" t="s">
        <v>87</v>
      </c>
      <c r="C16" s="21">
        <v>0.14158083033000499</v>
      </c>
      <c r="D16" s="21">
        <v>0.106690081057406</v>
      </c>
      <c r="E16" s="21">
        <v>0.17516399363514901</v>
      </c>
      <c r="F16" s="21"/>
      <c r="G16" s="21">
        <v>6.1557624340197598E-2</v>
      </c>
      <c r="H16" s="21">
        <v>5.3783425824268698E-2</v>
      </c>
      <c r="I16" s="21">
        <v>0.134547386532681</v>
      </c>
      <c r="J16" s="21">
        <v>0.15916963329415201</v>
      </c>
      <c r="K16" s="21">
        <v>0.11331222489880199</v>
      </c>
      <c r="L16" s="21">
        <v>0.21456338383288001</v>
      </c>
      <c r="M16" s="21"/>
      <c r="N16" s="21">
        <v>0.17408627598509999</v>
      </c>
      <c r="O16" s="21">
        <v>8.3434750421818596E-2</v>
      </c>
      <c r="P16" s="21">
        <v>0.12096618390373701</v>
      </c>
      <c r="Q16" s="21">
        <v>0.15416779466105601</v>
      </c>
      <c r="R16" s="21">
        <v>0.176642766244721</v>
      </c>
      <c r="S16" s="21"/>
      <c r="T16" s="21">
        <v>8.6067526396815905E-2</v>
      </c>
      <c r="U16" s="21">
        <v>0.15556298418848999</v>
      </c>
    </row>
    <row r="17" spans="2:21" x14ac:dyDescent="0.5">
      <c r="B17" s="18" t="s">
        <v>88</v>
      </c>
      <c r="C17" s="22">
        <v>0.40167763771951898</v>
      </c>
      <c r="D17" s="22">
        <v>0.51253625994988705</v>
      </c>
      <c r="E17" s="22">
        <v>0.29381150884343499</v>
      </c>
      <c r="F17" s="22"/>
      <c r="G17" s="22">
        <v>0.65230904862199302</v>
      </c>
      <c r="H17" s="22">
        <v>0.68366450036925597</v>
      </c>
      <c r="I17" s="22">
        <v>0.45720940213910699</v>
      </c>
      <c r="J17" s="22">
        <v>0.41635691538302999</v>
      </c>
      <c r="K17" s="22">
        <v>0.36285282240342298</v>
      </c>
      <c r="L17" s="22">
        <v>0.18442994615303401</v>
      </c>
      <c r="M17" s="22"/>
      <c r="N17" s="22">
        <v>0.28465777937091402</v>
      </c>
      <c r="O17" s="22">
        <v>0.52946702406568102</v>
      </c>
      <c r="P17" s="22">
        <v>0.45660161438727098</v>
      </c>
      <c r="Q17" s="22">
        <v>0.379436313857477</v>
      </c>
      <c r="R17" s="22">
        <v>0.40804636189154198</v>
      </c>
      <c r="S17" s="22"/>
      <c r="T17" s="22">
        <v>0.58396671873830197</v>
      </c>
      <c r="U17" s="22">
        <v>0.35576442778710698</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193</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81</v>
      </c>
      <c r="C9" s="17">
        <v>0.15087588384265899</v>
      </c>
      <c r="D9" s="17">
        <v>0.18050973547235899</v>
      </c>
      <c r="E9" s="17">
        <v>0.122602104394971</v>
      </c>
      <c r="F9" s="17"/>
      <c r="G9" s="17">
        <v>0.30158109536901401</v>
      </c>
      <c r="H9" s="17">
        <v>0.29684117033165203</v>
      </c>
      <c r="I9" s="17">
        <v>0.19477622359713501</v>
      </c>
      <c r="J9" s="17">
        <v>0.17775961564142201</v>
      </c>
      <c r="K9" s="17">
        <v>7.9132053535046806E-2</v>
      </c>
      <c r="L9" s="17">
        <v>4.3345433724817702E-2</v>
      </c>
      <c r="M9" s="17"/>
      <c r="N9" s="17">
        <v>0.10674841938834601</v>
      </c>
      <c r="O9" s="17">
        <v>0.16767376278693399</v>
      </c>
      <c r="P9" s="17">
        <v>0.200512346328791</v>
      </c>
      <c r="Q9" s="17">
        <v>0.12666788043213401</v>
      </c>
      <c r="R9" s="17">
        <v>0.190443018153785</v>
      </c>
      <c r="S9" s="17"/>
      <c r="T9" s="17">
        <v>0.22700577056511401</v>
      </c>
      <c r="U9" s="17">
        <v>0.131701024593362</v>
      </c>
    </row>
    <row r="10" spans="2:21" x14ac:dyDescent="0.5">
      <c r="B10" s="18" t="s">
        <v>82</v>
      </c>
      <c r="C10" s="17">
        <v>0.28402345395508299</v>
      </c>
      <c r="D10" s="17">
        <v>0.309668379808549</v>
      </c>
      <c r="E10" s="17">
        <v>0.25852079381773002</v>
      </c>
      <c r="F10" s="17"/>
      <c r="G10" s="17">
        <v>0.46689620245444902</v>
      </c>
      <c r="H10" s="17">
        <v>0.35548309051455201</v>
      </c>
      <c r="I10" s="17">
        <v>0.38644850182597101</v>
      </c>
      <c r="J10" s="17">
        <v>0.32689645587647198</v>
      </c>
      <c r="K10" s="17">
        <v>0.24111753732854699</v>
      </c>
      <c r="L10" s="17">
        <v>0.140008486287618</v>
      </c>
      <c r="M10" s="17"/>
      <c r="N10" s="17">
        <v>0.30670021694993699</v>
      </c>
      <c r="O10" s="17">
        <v>0.26250791901635501</v>
      </c>
      <c r="P10" s="17">
        <v>0.25863242642783901</v>
      </c>
      <c r="Q10" s="17">
        <v>0.27205733659673498</v>
      </c>
      <c r="R10" s="17">
        <v>0.33837593293388601</v>
      </c>
      <c r="S10" s="17"/>
      <c r="T10" s="17">
        <v>0.30656019915452898</v>
      </c>
      <c r="U10" s="17">
        <v>0.27834711663552197</v>
      </c>
    </row>
    <row r="11" spans="2:21" ht="28.7" x14ac:dyDescent="0.5">
      <c r="B11" s="18" t="s">
        <v>176</v>
      </c>
      <c r="C11" s="17">
        <v>0.24008214799528299</v>
      </c>
      <c r="D11" s="17">
        <v>0.24318289028114801</v>
      </c>
      <c r="E11" s="17">
        <v>0.236977195090776</v>
      </c>
      <c r="F11" s="17"/>
      <c r="G11" s="17">
        <v>0.17780645058869901</v>
      </c>
      <c r="H11" s="17">
        <v>0.23642185555619499</v>
      </c>
      <c r="I11" s="17">
        <v>0.20513552338962199</v>
      </c>
      <c r="J11" s="17">
        <v>0.20294072046303099</v>
      </c>
      <c r="K11" s="17">
        <v>0.25803768098227198</v>
      </c>
      <c r="L11" s="17">
        <v>0.29309311202546701</v>
      </c>
      <c r="M11" s="17"/>
      <c r="N11" s="17">
        <v>0.192889833195247</v>
      </c>
      <c r="O11" s="17">
        <v>0.29429596059176699</v>
      </c>
      <c r="P11" s="17">
        <v>0.26835065619715698</v>
      </c>
      <c r="Q11" s="17">
        <v>0.216404748688801</v>
      </c>
      <c r="R11" s="17">
        <v>0.257885574845299</v>
      </c>
      <c r="S11" s="17"/>
      <c r="T11" s="17">
        <v>0.19038501622481099</v>
      </c>
      <c r="U11" s="17">
        <v>0.252599380685602</v>
      </c>
    </row>
    <row r="12" spans="2:21" x14ac:dyDescent="0.5">
      <c r="B12" s="18" t="s">
        <v>84</v>
      </c>
      <c r="C12" s="17">
        <v>0.11935707798195801</v>
      </c>
      <c r="D12" s="17">
        <v>0.129045727225513</v>
      </c>
      <c r="E12" s="17">
        <v>0.11127343307105</v>
      </c>
      <c r="F12" s="17"/>
      <c r="G12" s="17">
        <v>1.1633756158394799E-2</v>
      </c>
      <c r="H12" s="17">
        <v>7.5618222598388393E-2</v>
      </c>
      <c r="I12" s="17">
        <v>0.110982918432752</v>
      </c>
      <c r="J12" s="17">
        <v>0.12702736224943401</v>
      </c>
      <c r="K12" s="17">
        <v>0.110586799492792</v>
      </c>
      <c r="L12" s="17">
        <v>0.17594527550291</v>
      </c>
      <c r="M12" s="17"/>
      <c r="N12" s="17">
        <v>0.11728755876354</v>
      </c>
      <c r="O12" s="17">
        <v>0.12817381376586701</v>
      </c>
      <c r="P12" s="17">
        <v>0.106085093094717</v>
      </c>
      <c r="Q12" s="17">
        <v>0.12819627363392899</v>
      </c>
      <c r="R12" s="17">
        <v>0.114086973128552</v>
      </c>
      <c r="S12" s="17"/>
      <c r="T12" s="17">
        <v>0.130906325945742</v>
      </c>
      <c r="U12" s="17">
        <v>0.11644816515317501</v>
      </c>
    </row>
    <row r="13" spans="2:21" x14ac:dyDescent="0.5">
      <c r="B13" s="18" t="s">
        <v>85</v>
      </c>
      <c r="C13" s="17">
        <v>0.11897959307049701</v>
      </c>
      <c r="D13" s="17">
        <v>7.9075455182995594E-2</v>
      </c>
      <c r="E13" s="17">
        <v>0.15705213702120099</v>
      </c>
      <c r="F13" s="17"/>
      <c r="G13" s="17">
        <v>4.2082495429443603E-2</v>
      </c>
      <c r="H13" s="17">
        <v>1.50587730769357E-2</v>
      </c>
      <c r="I13" s="17">
        <v>5.4940328776135597E-2</v>
      </c>
      <c r="J13" s="17">
        <v>0.11322927300694299</v>
      </c>
      <c r="K13" s="17">
        <v>0.185806977430549</v>
      </c>
      <c r="L13" s="17">
        <v>0.18510298503200101</v>
      </c>
      <c r="M13" s="17"/>
      <c r="N13" s="17">
        <v>0.151257992603584</v>
      </c>
      <c r="O13" s="17">
        <v>7.7375047455242499E-2</v>
      </c>
      <c r="P13" s="17">
        <v>0.10324433055526901</v>
      </c>
      <c r="Q13" s="17">
        <v>0.15668490471782501</v>
      </c>
      <c r="R13" s="17">
        <v>6.2728923063003594E-2</v>
      </c>
      <c r="S13" s="17"/>
      <c r="T13" s="17">
        <v>9.9578219738336901E-2</v>
      </c>
      <c r="U13" s="17">
        <v>0.123866223261391</v>
      </c>
    </row>
    <row r="14" spans="2:21" x14ac:dyDescent="0.5">
      <c r="B14" s="18" t="s">
        <v>65</v>
      </c>
      <c r="C14" s="17">
        <v>8.6681843154518906E-2</v>
      </c>
      <c r="D14" s="17">
        <v>5.8517812029435103E-2</v>
      </c>
      <c r="E14" s="17">
        <v>0.11357433660427201</v>
      </c>
      <c r="F14" s="17"/>
      <c r="G14" s="17">
        <v>0</v>
      </c>
      <c r="H14" s="17">
        <v>2.0576887922276601E-2</v>
      </c>
      <c r="I14" s="17">
        <v>4.7716503978383999E-2</v>
      </c>
      <c r="J14" s="17">
        <v>5.2146572762696998E-2</v>
      </c>
      <c r="K14" s="17">
        <v>0.12531895123079301</v>
      </c>
      <c r="L14" s="17">
        <v>0.16250470742718601</v>
      </c>
      <c r="M14" s="17"/>
      <c r="N14" s="17">
        <v>0.12511597909934499</v>
      </c>
      <c r="O14" s="17">
        <v>6.9973496383834002E-2</v>
      </c>
      <c r="P14" s="17">
        <v>6.3175147396226594E-2</v>
      </c>
      <c r="Q14" s="17">
        <v>9.9988855930574994E-2</v>
      </c>
      <c r="R14" s="17">
        <v>3.6479577875475601E-2</v>
      </c>
      <c r="S14" s="17"/>
      <c r="T14" s="17">
        <v>4.5564468371467701E-2</v>
      </c>
      <c r="U14" s="17">
        <v>9.7038089670948194E-2</v>
      </c>
    </row>
    <row r="15" spans="2:21" x14ac:dyDescent="0.5">
      <c r="B15" s="18" t="s">
        <v>86</v>
      </c>
      <c r="C15" s="21">
        <v>0.43489933779774198</v>
      </c>
      <c r="D15" s="21">
        <v>0.49017811528090799</v>
      </c>
      <c r="E15" s="21">
        <v>0.38112289821270101</v>
      </c>
      <c r="F15" s="21"/>
      <c r="G15" s="21">
        <v>0.76847729782346297</v>
      </c>
      <c r="H15" s="21">
        <v>0.65232426084620398</v>
      </c>
      <c r="I15" s="21">
        <v>0.58122472542310599</v>
      </c>
      <c r="J15" s="21">
        <v>0.50465607151789504</v>
      </c>
      <c r="K15" s="21">
        <v>0.320249590863594</v>
      </c>
      <c r="L15" s="21">
        <v>0.183353920012436</v>
      </c>
      <c r="M15" s="21"/>
      <c r="N15" s="21">
        <v>0.41344863633828299</v>
      </c>
      <c r="O15" s="21">
        <v>0.43018168180328897</v>
      </c>
      <c r="P15" s="21">
        <v>0.45914477275663002</v>
      </c>
      <c r="Q15" s="21">
        <v>0.39872521702886898</v>
      </c>
      <c r="R15" s="21">
        <v>0.52881895108766996</v>
      </c>
      <c r="S15" s="21"/>
      <c r="T15" s="21">
        <v>0.53356596971964299</v>
      </c>
      <c r="U15" s="21">
        <v>0.410048141228884</v>
      </c>
    </row>
    <row r="16" spans="2:21" x14ac:dyDescent="0.5">
      <c r="B16" s="18" t="s">
        <v>87</v>
      </c>
      <c r="C16" s="21">
        <v>0.23833667105245601</v>
      </c>
      <c r="D16" s="21">
        <v>0.20812118240850899</v>
      </c>
      <c r="E16" s="21">
        <v>0.268325570092251</v>
      </c>
      <c r="F16" s="21"/>
      <c r="G16" s="21">
        <v>5.3716251587838403E-2</v>
      </c>
      <c r="H16" s="21">
        <v>9.0676995675324099E-2</v>
      </c>
      <c r="I16" s="21">
        <v>0.16592324720888799</v>
      </c>
      <c r="J16" s="21">
        <v>0.240256635256377</v>
      </c>
      <c r="K16" s="21">
        <v>0.29639377692334201</v>
      </c>
      <c r="L16" s="21">
        <v>0.36104826053491101</v>
      </c>
      <c r="M16" s="21"/>
      <c r="N16" s="21">
        <v>0.26854555136712399</v>
      </c>
      <c r="O16" s="21">
        <v>0.20554886122110999</v>
      </c>
      <c r="P16" s="21">
        <v>0.209329423649986</v>
      </c>
      <c r="Q16" s="21">
        <v>0.28488117835175503</v>
      </c>
      <c r="R16" s="21">
        <v>0.17681589619155499</v>
      </c>
      <c r="S16" s="21"/>
      <c r="T16" s="21">
        <v>0.230484545684079</v>
      </c>
      <c r="U16" s="21">
        <v>0.24031438841456601</v>
      </c>
    </row>
    <row r="17" spans="2:21" x14ac:dyDescent="0.5">
      <c r="B17" s="18" t="s">
        <v>88</v>
      </c>
      <c r="C17" s="22">
        <v>0.196562666745286</v>
      </c>
      <c r="D17" s="22">
        <v>0.28205693287240002</v>
      </c>
      <c r="E17" s="22">
        <v>0.11279732812045</v>
      </c>
      <c r="F17" s="22"/>
      <c r="G17" s="22">
        <v>0.71476104623562497</v>
      </c>
      <c r="H17" s="22">
        <v>0.56164726517088004</v>
      </c>
      <c r="I17" s="22">
        <v>0.41530147821421798</v>
      </c>
      <c r="J17" s="22">
        <v>0.26439943626151702</v>
      </c>
      <c r="K17" s="22">
        <v>2.3855813940251901E-2</v>
      </c>
      <c r="L17" s="22">
        <v>-0.17769434052247501</v>
      </c>
      <c r="M17" s="22"/>
      <c r="N17" s="22">
        <v>0.144903084971159</v>
      </c>
      <c r="O17" s="22">
        <v>0.22463282058218001</v>
      </c>
      <c r="P17" s="22">
        <v>0.24981534910664399</v>
      </c>
      <c r="Q17" s="22">
        <v>0.113844038677115</v>
      </c>
      <c r="R17" s="22">
        <v>0.352003054896115</v>
      </c>
      <c r="S17" s="22"/>
      <c r="T17" s="22">
        <v>0.30308142403556398</v>
      </c>
      <c r="U17" s="22">
        <v>0.16973375281431799</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194</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81</v>
      </c>
      <c r="C9" s="17">
        <v>8.4580187305931795E-2</v>
      </c>
      <c r="D9" s="17">
        <v>9.6622043403801594E-2</v>
      </c>
      <c r="E9" s="17">
        <v>7.4034069356016002E-2</v>
      </c>
      <c r="F9" s="17"/>
      <c r="G9" s="17">
        <v>0.12682279932073201</v>
      </c>
      <c r="H9" s="17">
        <v>0.15052788776776599</v>
      </c>
      <c r="I9" s="17">
        <v>0.106741465947187</v>
      </c>
      <c r="J9" s="17">
        <v>0.115848351706688</v>
      </c>
      <c r="K9" s="17">
        <v>4.9466291141933003E-2</v>
      </c>
      <c r="L9" s="17">
        <v>3.1111595718878102E-2</v>
      </c>
      <c r="M9" s="17"/>
      <c r="N9" s="17">
        <v>6.0951881452406903E-2</v>
      </c>
      <c r="O9" s="17">
        <v>0.112728071895902</v>
      </c>
      <c r="P9" s="17">
        <v>0.109758239183709</v>
      </c>
      <c r="Q9" s="17">
        <v>6.7754318612961398E-2</v>
      </c>
      <c r="R9" s="17">
        <v>8.2134249106471102E-2</v>
      </c>
      <c r="S9" s="17"/>
      <c r="T9" s="17">
        <v>0.15244294351360799</v>
      </c>
      <c r="U9" s="17">
        <v>6.7487572899509504E-2</v>
      </c>
    </row>
    <row r="10" spans="2:21" x14ac:dyDescent="0.5">
      <c r="B10" s="18" t="s">
        <v>82</v>
      </c>
      <c r="C10" s="17">
        <v>0.21523281702426</v>
      </c>
      <c r="D10" s="17">
        <v>0.230600192039874</v>
      </c>
      <c r="E10" s="17">
        <v>0.20074146369624599</v>
      </c>
      <c r="F10" s="17"/>
      <c r="G10" s="17">
        <v>0.27805665794443402</v>
      </c>
      <c r="H10" s="17">
        <v>0.332808664776999</v>
      </c>
      <c r="I10" s="17">
        <v>0.23115659371427499</v>
      </c>
      <c r="J10" s="17">
        <v>0.26599993019276102</v>
      </c>
      <c r="K10" s="17">
        <v>0.179420453127418</v>
      </c>
      <c r="L10" s="17">
        <v>0.12286817356540999</v>
      </c>
      <c r="M10" s="17"/>
      <c r="N10" s="17">
        <v>0.21151560819462101</v>
      </c>
      <c r="O10" s="17">
        <v>0.249852348487868</v>
      </c>
      <c r="P10" s="17">
        <v>0.16576652153948701</v>
      </c>
      <c r="Q10" s="17">
        <v>0.196566568910652</v>
      </c>
      <c r="R10" s="17">
        <v>0.29205537618085198</v>
      </c>
      <c r="S10" s="17"/>
      <c r="T10" s="17">
        <v>0.30553453890092702</v>
      </c>
      <c r="U10" s="17">
        <v>0.19248849306031099</v>
      </c>
    </row>
    <row r="11" spans="2:21" ht="28.7" x14ac:dyDescent="0.5">
      <c r="B11" s="18" t="s">
        <v>176</v>
      </c>
      <c r="C11" s="17">
        <v>0.23362991010022299</v>
      </c>
      <c r="D11" s="17">
        <v>0.27066345065000402</v>
      </c>
      <c r="E11" s="17">
        <v>0.19911647813490399</v>
      </c>
      <c r="F11" s="17"/>
      <c r="G11" s="17">
        <v>0.31993278045245499</v>
      </c>
      <c r="H11" s="17">
        <v>0.20082386955943299</v>
      </c>
      <c r="I11" s="17">
        <v>0.21864894312403599</v>
      </c>
      <c r="J11" s="17">
        <v>0.21651448923638</v>
      </c>
      <c r="K11" s="17">
        <v>0.25832805372316697</v>
      </c>
      <c r="L11" s="17">
        <v>0.22692229860722299</v>
      </c>
      <c r="M11" s="17"/>
      <c r="N11" s="17">
        <v>0.20140785129498701</v>
      </c>
      <c r="O11" s="17">
        <v>0.25034341253630799</v>
      </c>
      <c r="P11" s="17">
        <v>0.26697847334032299</v>
      </c>
      <c r="Q11" s="17">
        <v>0.24217626892854199</v>
      </c>
      <c r="R11" s="17">
        <v>0.20419281183983101</v>
      </c>
      <c r="S11" s="17"/>
      <c r="T11" s="17">
        <v>0.19474863592897401</v>
      </c>
      <c r="U11" s="17">
        <v>0.24342294923063801</v>
      </c>
    </row>
    <row r="12" spans="2:21" x14ac:dyDescent="0.5">
      <c r="B12" s="18" t="s">
        <v>84</v>
      </c>
      <c r="C12" s="17">
        <v>0.170783903150768</v>
      </c>
      <c r="D12" s="17">
        <v>0.16713451666819201</v>
      </c>
      <c r="E12" s="17">
        <v>0.17341933285438599</v>
      </c>
      <c r="F12" s="17"/>
      <c r="G12" s="17">
        <v>0.149305014573659</v>
      </c>
      <c r="H12" s="17">
        <v>0.124877659210965</v>
      </c>
      <c r="I12" s="17">
        <v>0.181611328039604</v>
      </c>
      <c r="J12" s="17">
        <v>0.17317358728256499</v>
      </c>
      <c r="K12" s="17">
        <v>0.17451349637158101</v>
      </c>
      <c r="L12" s="17">
        <v>0.188081593249496</v>
      </c>
      <c r="M12" s="17"/>
      <c r="N12" s="17">
        <v>0.19412681323306899</v>
      </c>
      <c r="O12" s="17">
        <v>0.17373429454222999</v>
      </c>
      <c r="P12" s="17">
        <v>0.187124579270286</v>
      </c>
      <c r="Q12" s="17">
        <v>0.143289410526689</v>
      </c>
      <c r="R12" s="17">
        <v>0.136420876265261</v>
      </c>
      <c r="S12" s="17"/>
      <c r="T12" s="17">
        <v>0.120320432359921</v>
      </c>
      <c r="U12" s="17">
        <v>0.183494153898588</v>
      </c>
    </row>
    <row r="13" spans="2:21" x14ac:dyDescent="0.5">
      <c r="B13" s="18" t="s">
        <v>85</v>
      </c>
      <c r="C13" s="17">
        <v>0.135581556701759</v>
      </c>
      <c r="D13" s="17">
        <v>0.103406277011141</v>
      </c>
      <c r="E13" s="17">
        <v>0.164606548720556</v>
      </c>
      <c r="F13" s="17"/>
      <c r="G13" s="17">
        <v>6.6873774452823997E-2</v>
      </c>
      <c r="H13" s="17">
        <v>0.102949209017256</v>
      </c>
      <c r="I13" s="17">
        <v>0.10497725563051701</v>
      </c>
      <c r="J13" s="17">
        <v>0.11539708681753801</v>
      </c>
      <c r="K13" s="17">
        <v>0.15041587714454099</v>
      </c>
      <c r="L13" s="17">
        <v>0.191644985390728</v>
      </c>
      <c r="M13" s="17"/>
      <c r="N13" s="17">
        <v>0.126013452452193</v>
      </c>
      <c r="O13" s="17">
        <v>9.0713058734242E-2</v>
      </c>
      <c r="P13" s="17">
        <v>0.15026434289999799</v>
      </c>
      <c r="Q13" s="17">
        <v>0.16443445571351001</v>
      </c>
      <c r="R13" s="17">
        <v>0.151751786181236</v>
      </c>
      <c r="S13" s="17"/>
      <c r="T13" s="17">
        <v>0.13207913910607499</v>
      </c>
      <c r="U13" s="17">
        <v>0.13646371175703101</v>
      </c>
    </row>
    <row r="14" spans="2:21" x14ac:dyDescent="0.5">
      <c r="B14" s="18" t="s">
        <v>65</v>
      </c>
      <c r="C14" s="17">
        <v>0.160191625717058</v>
      </c>
      <c r="D14" s="17">
        <v>0.13157352022698701</v>
      </c>
      <c r="E14" s="17">
        <v>0.18808210723789301</v>
      </c>
      <c r="F14" s="17"/>
      <c r="G14" s="17">
        <v>5.9008973255896303E-2</v>
      </c>
      <c r="H14" s="17">
        <v>8.8012709667581804E-2</v>
      </c>
      <c r="I14" s="17">
        <v>0.15686441354438199</v>
      </c>
      <c r="J14" s="17">
        <v>0.113066554764068</v>
      </c>
      <c r="K14" s="17">
        <v>0.18785582849136001</v>
      </c>
      <c r="L14" s="17">
        <v>0.23937135346826499</v>
      </c>
      <c r="M14" s="17"/>
      <c r="N14" s="17">
        <v>0.20598439337272301</v>
      </c>
      <c r="O14" s="17">
        <v>0.122628813803451</v>
      </c>
      <c r="P14" s="17">
        <v>0.120107843766197</v>
      </c>
      <c r="Q14" s="17">
        <v>0.185778977307647</v>
      </c>
      <c r="R14" s="17">
        <v>0.13344490042634799</v>
      </c>
      <c r="S14" s="17"/>
      <c r="T14" s="17">
        <v>9.4874310190493902E-2</v>
      </c>
      <c r="U14" s="17">
        <v>0.176643119153924</v>
      </c>
    </row>
    <row r="15" spans="2:21" x14ac:dyDescent="0.5">
      <c r="B15" s="18" t="s">
        <v>86</v>
      </c>
      <c r="C15" s="21">
        <v>0.29981300433019098</v>
      </c>
      <c r="D15" s="21">
        <v>0.32722223544367601</v>
      </c>
      <c r="E15" s="21">
        <v>0.27477553305226199</v>
      </c>
      <c r="F15" s="21"/>
      <c r="G15" s="21">
        <v>0.404879457265166</v>
      </c>
      <c r="H15" s="21">
        <v>0.48333655254476499</v>
      </c>
      <c r="I15" s="21">
        <v>0.33789805966146103</v>
      </c>
      <c r="J15" s="21">
        <v>0.38184828189945003</v>
      </c>
      <c r="K15" s="21">
        <v>0.22888674426935099</v>
      </c>
      <c r="L15" s="21">
        <v>0.153979769284288</v>
      </c>
      <c r="M15" s="21"/>
      <c r="N15" s="21">
        <v>0.27246748964702799</v>
      </c>
      <c r="O15" s="21">
        <v>0.36258042038376898</v>
      </c>
      <c r="P15" s="21">
        <v>0.27552476072319598</v>
      </c>
      <c r="Q15" s="21">
        <v>0.26432088752361299</v>
      </c>
      <c r="R15" s="21">
        <v>0.37418962528732402</v>
      </c>
      <c r="S15" s="21"/>
      <c r="T15" s="21">
        <v>0.45797748241453501</v>
      </c>
      <c r="U15" s="21">
        <v>0.25997606595982098</v>
      </c>
    </row>
    <row r="16" spans="2:21" x14ac:dyDescent="0.5">
      <c r="B16" s="18" t="s">
        <v>87</v>
      </c>
      <c r="C16" s="21">
        <v>0.306365459852527</v>
      </c>
      <c r="D16" s="21">
        <v>0.27054079367933398</v>
      </c>
      <c r="E16" s="21">
        <v>0.33802588157494101</v>
      </c>
      <c r="F16" s="21"/>
      <c r="G16" s="21">
        <v>0.21617878902648299</v>
      </c>
      <c r="H16" s="21">
        <v>0.22782686822821999</v>
      </c>
      <c r="I16" s="21">
        <v>0.28658858367012102</v>
      </c>
      <c r="J16" s="21">
        <v>0.28857067410010301</v>
      </c>
      <c r="K16" s="21">
        <v>0.324929373516122</v>
      </c>
      <c r="L16" s="21">
        <v>0.37972657864022402</v>
      </c>
      <c r="M16" s="21"/>
      <c r="N16" s="21">
        <v>0.32014026568526199</v>
      </c>
      <c r="O16" s="21">
        <v>0.26444735327647201</v>
      </c>
      <c r="P16" s="21">
        <v>0.33738892217028399</v>
      </c>
      <c r="Q16" s="21">
        <v>0.30772386624019799</v>
      </c>
      <c r="R16" s="21">
        <v>0.28817266244649697</v>
      </c>
      <c r="S16" s="21"/>
      <c r="T16" s="21">
        <v>0.25239957146599701</v>
      </c>
      <c r="U16" s="21">
        <v>0.31995786565561801</v>
      </c>
    </row>
    <row r="17" spans="2:21" x14ac:dyDescent="0.5">
      <c r="B17" s="18" t="s">
        <v>88</v>
      </c>
      <c r="C17" s="22">
        <v>-6.5524555223358504E-3</v>
      </c>
      <c r="D17" s="22">
        <v>5.6681441764342401E-2</v>
      </c>
      <c r="E17" s="22">
        <v>-6.3250348522678704E-2</v>
      </c>
      <c r="F17" s="22"/>
      <c r="G17" s="22">
        <v>0.18870066823868301</v>
      </c>
      <c r="H17" s="22">
        <v>0.25550968431654503</v>
      </c>
      <c r="I17" s="22">
        <v>5.1309475991340399E-2</v>
      </c>
      <c r="J17" s="22">
        <v>9.3277607799347198E-2</v>
      </c>
      <c r="K17" s="22">
        <v>-9.6042629246771094E-2</v>
      </c>
      <c r="L17" s="22">
        <v>-0.225746809355936</v>
      </c>
      <c r="M17" s="22"/>
      <c r="N17" s="22">
        <v>-4.7672776038234298E-2</v>
      </c>
      <c r="O17" s="22">
        <v>9.8133067107297897E-2</v>
      </c>
      <c r="P17" s="22">
        <v>-6.1864161447087403E-2</v>
      </c>
      <c r="Q17" s="22">
        <v>-4.3402978716584897E-2</v>
      </c>
      <c r="R17" s="22">
        <v>8.6016962840826799E-2</v>
      </c>
      <c r="S17" s="22"/>
      <c r="T17" s="22">
        <v>0.205577910948538</v>
      </c>
      <c r="U17" s="22">
        <v>-5.9981799695797797E-2</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Y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25" width="20.703125" customWidth="1"/>
  </cols>
  <sheetData>
    <row r="2" spans="2:25" ht="40" customHeight="1" x14ac:dyDescent="0.5">
      <c r="D2" s="30" t="s">
        <v>220</v>
      </c>
      <c r="E2" s="26"/>
      <c r="F2" s="26"/>
      <c r="G2" s="26"/>
      <c r="H2" s="26"/>
      <c r="I2" s="26"/>
      <c r="J2" s="26"/>
      <c r="K2" s="26"/>
      <c r="L2" s="26"/>
      <c r="M2" s="26"/>
      <c r="N2" s="26"/>
      <c r="O2" s="26"/>
      <c r="P2" s="26"/>
      <c r="Q2" s="26"/>
      <c r="R2" s="26"/>
      <c r="S2" s="26"/>
      <c r="T2" s="26"/>
      <c r="U2" s="26"/>
      <c r="V2" s="26"/>
      <c r="W2" s="26"/>
      <c r="X2" s="26"/>
      <c r="Y2" s="26"/>
    </row>
    <row r="6" spans="2:25" ht="50" customHeight="1" x14ac:dyDescent="0.5">
      <c r="B6" s="20" t="s">
        <v>15</v>
      </c>
      <c r="C6" s="20" t="s">
        <v>195</v>
      </c>
      <c r="D6" s="20" t="s">
        <v>196</v>
      </c>
      <c r="E6" s="20" t="s">
        <v>197</v>
      </c>
      <c r="F6" s="20" t="s">
        <v>198</v>
      </c>
      <c r="G6" s="20" t="s">
        <v>199</v>
      </c>
      <c r="H6" s="20" t="s">
        <v>200</v>
      </c>
      <c r="I6" s="20" t="s">
        <v>201</v>
      </c>
      <c r="J6" s="20" t="s">
        <v>202</v>
      </c>
      <c r="K6" s="20" t="s">
        <v>203</v>
      </c>
      <c r="L6" s="20" t="s">
        <v>204</v>
      </c>
      <c r="M6" s="20" t="s">
        <v>205</v>
      </c>
      <c r="N6" s="20" t="s">
        <v>206</v>
      </c>
      <c r="O6" s="20" t="s">
        <v>207</v>
      </c>
      <c r="P6" s="20" t="s">
        <v>208</v>
      </c>
      <c r="Q6" s="20" t="s">
        <v>209</v>
      </c>
      <c r="R6" s="20" t="s">
        <v>210</v>
      </c>
      <c r="S6" s="20" t="s">
        <v>211</v>
      </c>
      <c r="T6" s="20" t="s">
        <v>212</v>
      </c>
      <c r="U6" s="20" t="s">
        <v>213</v>
      </c>
      <c r="V6" s="20" t="s">
        <v>214</v>
      </c>
      <c r="W6" s="20" t="s">
        <v>215</v>
      </c>
      <c r="X6" s="20" t="s">
        <v>216</v>
      </c>
    </row>
    <row r="7" spans="2:25" ht="28.7" x14ac:dyDescent="0.5">
      <c r="B7" s="18" t="s">
        <v>217</v>
      </c>
      <c r="C7" s="17">
        <v>0.19557182138217399</v>
      </c>
      <c r="D7" s="17">
        <v>0.30353418293500101</v>
      </c>
      <c r="E7" s="17">
        <v>0.30308739804366902</v>
      </c>
      <c r="F7" s="17">
        <v>0.12561455703411001</v>
      </c>
      <c r="G7" s="17">
        <v>0.213930330211759</v>
      </c>
      <c r="H7" s="17">
        <v>4.6185572236126099E-2</v>
      </c>
      <c r="I7" s="17">
        <v>0.18132597020137001</v>
      </c>
      <c r="J7" s="17">
        <v>0.194932882558943</v>
      </c>
      <c r="K7" s="17">
        <v>0.564366335656176</v>
      </c>
      <c r="L7" s="17">
        <v>0.285745511376018</v>
      </c>
      <c r="M7" s="17">
        <v>0.24142618184356099</v>
      </c>
      <c r="N7" s="17">
        <v>0.57659846491012201</v>
      </c>
      <c r="O7" s="17">
        <v>8.3219192529005503E-2</v>
      </c>
      <c r="P7" s="17">
        <v>0.56218111921618596</v>
      </c>
      <c r="Q7" s="17">
        <v>0.48584955869672802</v>
      </c>
      <c r="R7" s="17">
        <v>0.196084851859058</v>
      </c>
      <c r="S7" s="17">
        <v>0.482468224431716</v>
      </c>
      <c r="T7" s="17">
        <v>0.503101259181024</v>
      </c>
      <c r="U7" s="17">
        <v>0.439465785080972</v>
      </c>
      <c r="V7" s="17">
        <v>0.56989002959860302</v>
      </c>
      <c r="W7" s="17">
        <v>0.62043321714313404</v>
      </c>
      <c r="X7" s="17">
        <v>0.77161552171994496</v>
      </c>
    </row>
    <row r="8" spans="2:25" ht="28.7" x14ac:dyDescent="0.5">
      <c r="B8" s="18" t="s">
        <v>218</v>
      </c>
      <c r="C8" s="17">
        <v>0.77006850611176103</v>
      </c>
      <c r="D8" s="17">
        <v>0.62905460661966395</v>
      </c>
      <c r="E8" s="17">
        <v>0.61692990172477802</v>
      </c>
      <c r="F8" s="17">
        <v>0.84981247242467395</v>
      </c>
      <c r="G8" s="17">
        <v>0.75242063002671</v>
      </c>
      <c r="H8" s="17">
        <v>0.94953498855187501</v>
      </c>
      <c r="I8" s="17">
        <v>0.78523138043753005</v>
      </c>
      <c r="J8" s="17">
        <v>0.78227742434791303</v>
      </c>
      <c r="K8" s="17">
        <v>0.34794759499720501</v>
      </c>
      <c r="L8" s="17">
        <v>0.67938548304773505</v>
      </c>
      <c r="M8" s="17">
        <v>0.72174829615055403</v>
      </c>
      <c r="N8" s="17">
        <v>0.311740633179376</v>
      </c>
      <c r="O8" s="17">
        <v>0.91237113311233597</v>
      </c>
      <c r="P8" s="17">
        <v>0.38394413949821199</v>
      </c>
      <c r="Q8" s="17">
        <v>0.425040485365617</v>
      </c>
      <c r="R8" s="17">
        <v>0.75615428951841501</v>
      </c>
      <c r="S8" s="17">
        <v>0.426745842641502</v>
      </c>
      <c r="T8" s="17">
        <v>0.41528372178146</v>
      </c>
      <c r="U8" s="17">
        <v>0.50502687210235497</v>
      </c>
      <c r="V8" s="17">
        <v>0.36057365930893498</v>
      </c>
      <c r="W8" s="17">
        <v>0.29713295378028898</v>
      </c>
      <c r="X8" s="17">
        <v>0.11259077958801</v>
      </c>
    </row>
    <row r="9" spans="2:25" x14ac:dyDescent="0.5">
      <c r="B9" s="18" t="s">
        <v>219</v>
      </c>
      <c r="C9" s="17">
        <v>3.4359672506065003E-2</v>
      </c>
      <c r="D9" s="17">
        <v>6.7411210445335504E-2</v>
      </c>
      <c r="E9" s="17">
        <v>7.9982700231552697E-2</v>
      </c>
      <c r="F9" s="17">
        <v>2.4572970541215801E-2</v>
      </c>
      <c r="G9" s="17">
        <v>3.3649039761531101E-2</v>
      </c>
      <c r="H9" s="17">
        <v>4.2794392119992596E-3</v>
      </c>
      <c r="I9" s="17">
        <v>3.3442649361100099E-2</v>
      </c>
      <c r="J9" s="17">
        <v>2.27896930931447E-2</v>
      </c>
      <c r="K9" s="17">
        <v>8.76860693466196E-2</v>
      </c>
      <c r="L9" s="17">
        <v>3.48690055762471E-2</v>
      </c>
      <c r="M9" s="17">
        <v>3.6825522005884702E-2</v>
      </c>
      <c r="N9" s="17">
        <v>0.111660901910502</v>
      </c>
      <c r="O9" s="17">
        <v>4.4096743586587101E-3</v>
      </c>
      <c r="P9" s="17">
        <v>5.3874741285601997E-2</v>
      </c>
      <c r="Q9" s="17">
        <v>8.9109955937655402E-2</v>
      </c>
      <c r="R9" s="17">
        <v>4.7760858622526998E-2</v>
      </c>
      <c r="S9" s="17">
        <v>9.0785932926782095E-2</v>
      </c>
      <c r="T9" s="17">
        <v>8.1615019037515696E-2</v>
      </c>
      <c r="U9" s="17">
        <v>5.5507342816673598E-2</v>
      </c>
      <c r="V9" s="17">
        <v>6.9536311092461806E-2</v>
      </c>
      <c r="W9" s="17">
        <v>8.2433829076576204E-2</v>
      </c>
      <c r="X9" s="17">
        <v>0.11579369869204501</v>
      </c>
    </row>
    <row r="10" spans="2:25" x14ac:dyDescent="0.5">
      <c r="B10" s="16"/>
      <c r="C10" s="16"/>
      <c r="D10" s="16"/>
      <c r="E10" s="16"/>
      <c r="F10" s="16"/>
      <c r="G10" s="16"/>
      <c r="H10" s="16"/>
      <c r="I10" s="16"/>
      <c r="J10" s="16"/>
      <c r="K10" s="16"/>
      <c r="L10" s="16"/>
      <c r="M10" s="16"/>
      <c r="N10" s="16"/>
      <c r="O10" s="16"/>
      <c r="P10" s="16"/>
      <c r="Q10" s="16"/>
      <c r="R10" s="16"/>
      <c r="S10" s="16"/>
      <c r="T10" s="16"/>
      <c r="U10" s="16"/>
      <c r="V10" s="16"/>
      <c r="W10" s="16"/>
      <c r="X10" s="16"/>
    </row>
    <row r="11" spans="2:25" x14ac:dyDescent="0.5">
      <c r="B11" t="s">
        <v>47</v>
      </c>
    </row>
    <row r="12" spans="2:25" x14ac:dyDescent="0.5">
      <c r="B12" t="s">
        <v>48</v>
      </c>
    </row>
    <row r="16" spans="2:25" x14ac:dyDescent="0.5">
      <c r="B16" s="8" t="str">
        <f>HYPERLINK("#'Contents'!A1", "Return to Contents")</f>
        <v>Return to Contents</v>
      </c>
    </row>
  </sheetData>
  <mergeCells count="1">
    <mergeCell ref="D2:Y2"/>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U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221</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217</v>
      </c>
      <c r="C9" s="17">
        <v>0.19557182138217399</v>
      </c>
      <c r="D9" s="17">
        <v>0.155448758102011</v>
      </c>
      <c r="E9" s="17">
        <v>0.23444761132082301</v>
      </c>
      <c r="F9" s="17"/>
      <c r="G9" s="17">
        <v>7.9260531295613695E-2</v>
      </c>
      <c r="H9" s="17">
        <v>9.0999384661253402E-2</v>
      </c>
      <c r="I9" s="17">
        <v>0.15624378658320001</v>
      </c>
      <c r="J9" s="17">
        <v>0.135326724520824</v>
      </c>
      <c r="K9" s="17">
        <v>0.240293388528072</v>
      </c>
      <c r="L9" s="17">
        <v>0.31144756278866997</v>
      </c>
      <c r="M9" s="17"/>
      <c r="N9" s="17">
        <v>0.20337154880869299</v>
      </c>
      <c r="O9" s="17">
        <v>0.16269162643801699</v>
      </c>
      <c r="P9" s="17">
        <v>0.20589892423102499</v>
      </c>
      <c r="Q9" s="17">
        <v>0.212480108651495</v>
      </c>
      <c r="R9" s="17">
        <v>0.18065073166253301</v>
      </c>
      <c r="S9" s="17"/>
      <c r="T9" s="17">
        <v>0.112115743085052</v>
      </c>
      <c r="U9" s="17">
        <v>0.21659193087845599</v>
      </c>
    </row>
    <row r="10" spans="2:21" ht="28.7" x14ac:dyDescent="0.5">
      <c r="B10" s="18" t="s">
        <v>218</v>
      </c>
      <c r="C10" s="17">
        <v>0.77006850611176103</v>
      </c>
      <c r="D10" s="17">
        <v>0.82432023336578597</v>
      </c>
      <c r="E10" s="17">
        <v>0.71777334599202303</v>
      </c>
      <c r="F10" s="17"/>
      <c r="G10" s="17">
        <v>0.91379103495799097</v>
      </c>
      <c r="H10" s="17">
        <v>0.88647704060285204</v>
      </c>
      <c r="I10" s="17">
        <v>0.79241234828023399</v>
      </c>
      <c r="J10" s="17">
        <v>0.83803761820770895</v>
      </c>
      <c r="K10" s="17">
        <v>0.70451576767167501</v>
      </c>
      <c r="L10" s="17">
        <v>0.65766120694757901</v>
      </c>
      <c r="M10" s="17"/>
      <c r="N10" s="17">
        <v>0.75668216679057099</v>
      </c>
      <c r="O10" s="17">
        <v>0.79782093591428904</v>
      </c>
      <c r="P10" s="17">
        <v>0.755112946043902</v>
      </c>
      <c r="Q10" s="17">
        <v>0.75715842239780795</v>
      </c>
      <c r="R10" s="17">
        <v>0.80793642079484196</v>
      </c>
      <c r="S10" s="17"/>
      <c r="T10" s="17">
        <v>0.87226241118894998</v>
      </c>
      <c r="U10" s="17">
        <v>0.74432889410977598</v>
      </c>
    </row>
    <row r="11" spans="2:21" x14ac:dyDescent="0.5">
      <c r="B11" s="18" t="s">
        <v>219</v>
      </c>
      <c r="C11" s="19">
        <v>3.4359672506065003E-2</v>
      </c>
      <c r="D11" s="19">
        <v>2.02310085322027E-2</v>
      </c>
      <c r="E11" s="19">
        <v>4.7779042687154397E-2</v>
      </c>
      <c r="F11" s="19"/>
      <c r="G11" s="19">
        <v>6.9484337463951501E-3</v>
      </c>
      <c r="H11" s="19">
        <v>2.2523574735894201E-2</v>
      </c>
      <c r="I11" s="19">
        <v>5.1343865136566302E-2</v>
      </c>
      <c r="J11" s="19">
        <v>2.6635657271467401E-2</v>
      </c>
      <c r="K11" s="19">
        <v>5.5190843800253103E-2</v>
      </c>
      <c r="L11" s="19">
        <v>3.08912302637517E-2</v>
      </c>
      <c r="M11" s="19"/>
      <c r="N11" s="19">
        <v>3.9946284400735797E-2</v>
      </c>
      <c r="O11" s="19">
        <v>3.9487437647694502E-2</v>
      </c>
      <c r="P11" s="19">
        <v>3.8988129725073199E-2</v>
      </c>
      <c r="Q11" s="19">
        <v>3.0361468950697499E-2</v>
      </c>
      <c r="R11" s="19">
        <v>1.14128475426246E-2</v>
      </c>
      <c r="S11" s="19"/>
      <c r="T11" s="19">
        <v>1.56218457259974E-2</v>
      </c>
      <c r="U11" s="19">
        <v>3.9079175011767803E-2</v>
      </c>
    </row>
    <row r="12" spans="2:21" x14ac:dyDescent="0.5">
      <c r="B12" s="16"/>
    </row>
    <row r="13" spans="2:21" x14ac:dyDescent="0.5">
      <c r="B13" t="s">
        <v>47</v>
      </c>
    </row>
    <row r="14" spans="2:21" x14ac:dyDescent="0.5">
      <c r="B14" t="s">
        <v>48</v>
      </c>
    </row>
    <row r="16" spans="2:21" x14ac:dyDescent="0.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U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222</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217</v>
      </c>
      <c r="C9" s="17">
        <v>0.30353418293500101</v>
      </c>
      <c r="D9" s="17">
        <v>0.28452005767734401</v>
      </c>
      <c r="E9" s="17">
        <v>0.32173499061820099</v>
      </c>
      <c r="F9" s="17"/>
      <c r="G9" s="17">
        <v>0.160923297002009</v>
      </c>
      <c r="H9" s="17">
        <v>0.189575114798408</v>
      </c>
      <c r="I9" s="17">
        <v>0.290095693759023</v>
      </c>
      <c r="J9" s="17">
        <v>0.25646018735384801</v>
      </c>
      <c r="K9" s="17">
        <v>0.26521558553215901</v>
      </c>
      <c r="L9" s="17">
        <v>0.46076126899540498</v>
      </c>
      <c r="M9" s="17"/>
      <c r="N9" s="17">
        <v>0.30068494602116003</v>
      </c>
      <c r="O9" s="17">
        <v>0.26143826403247</v>
      </c>
      <c r="P9" s="17">
        <v>0.31255459196319002</v>
      </c>
      <c r="Q9" s="17">
        <v>0.33391258139323599</v>
      </c>
      <c r="R9" s="17">
        <v>0.30523886802438699</v>
      </c>
      <c r="S9" s="17"/>
      <c r="T9" s="17">
        <v>0.21460691288828099</v>
      </c>
      <c r="U9" s="17">
        <v>0.325932323270958</v>
      </c>
    </row>
    <row r="10" spans="2:21" ht="28.7" x14ac:dyDescent="0.5">
      <c r="B10" s="18" t="s">
        <v>218</v>
      </c>
      <c r="C10" s="17">
        <v>0.62905460661966395</v>
      </c>
      <c r="D10" s="17">
        <v>0.68164954225240804</v>
      </c>
      <c r="E10" s="17">
        <v>0.57907039541885996</v>
      </c>
      <c r="F10" s="17"/>
      <c r="G10" s="17">
        <v>0.77536157758054502</v>
      </c>
      <c r="H10" s="17">
        <v>0.74050753612715003</v>
      </c>
      <c r="I10" s="17">
        <v>0.65716886334147995</v>
      </c>
      <c r="J10" s="17">
        <v>0.67997682523434999</v>
      </c>
      <c r="K10" s="17">
        <v>0.64578024974748405</v>
      </c>
      <c r="L10" s="17">
        <v>0.47491094696873098</v>
      </c>
      <c r="M10" s="17"/>
      <c r="N10" s="17">
        <v>0.62914685141191196</v>
      </c>
      <c r="O10" s="17">
        <v>0.68589848883823501</v>
      </c>
      <c r="P10" s="17">
        <v>0.60482844177247896</v>
      </c>
      <c r="Q10" s="17">
        <v>0.59316363253969595</v>
      </c>
      <c r="R10" s="17">
        <v>0.647099413717653</v>
      </c>
      <c r="S10" s="17"/>
      <c r="T10" s="17">
        <v>0.75909981040048002</v>
      </c>
      <c r="U10" s="17">
        <v>0.59630007898409698</v>
      </c>
    </row>
    <row r="11" spans="2:21" x14ac:dyDescent="0.5">
      <c r="B11" s="18" t="s">
        <v>219</v>
      </c>
      <c r="C11" s="19">
        <v>6.7411210445335504E-2</v>
      </c>
      <c r="D11" s="19">
        <v>3.3830400070247402E-2</v>
      </c>
      <c r="E11" s="19">
        <v>9.9194613962938299E-2</v>
      </c>
      <c r="F11" s="19"/>
      <c r="G11" s="19">
        <v>6.3715125417446894E-2</v>
      </c>
      <c r="H11" s="19">
        <v>6.9917349074441901E-2</v>
      </c>
      <c r="I11" s="19">
        <v>5.27354428994962E-2</v>
      </c>
      <c r="J11" s="19">
        <v>6.35629874118014E-2</v>
      </c>
      <c r="K11" s="19">
        <v>8.9004164720357007E-2</v>
      </c>
      <c r="L11" s="19">
        <v>6.43277840358637E-2</v>
      </c>
      <c r="M11" s="19"/>
      <c r="N11" s="19">
        <v>7.0168202566928101E-2</v>
      </c>
      <c r="O11" s="19">
        <v>5.2663247129294898E-2</v>
      </c>
      <c r="P11" s="19">
        <v>8.2616966264330793E-2</v>
      </c>
      <c r="Q11" s="19">
        <v>7.2923786067067398E-2</v>
      </c>
      <c r="R11" s="19">
        <v>4.7661718257960603E-2</v>
      </c>
      <c r="S11" s="19"/>
      <c r="T11" s="19">
        <v>2.6293276711238999E-2</v>
      </c>
      <c r="U11" s="19">
        <v>7.7767597744945793E-2</v>
      </c>
    </row>
    <row r="12" spans="2:21" x14ac:dyDescent="0.5">
      <c r="B12" s="16"/>
    </row>
    <row r="13" spans="2:21" x14ac:dyDescent="0.5">
      <c r="B13" t="s">
        <v>47</v>
      </c>
    </row>
    <row r="14" spans="2:21" x14ac:dyDescent="0.5">
      <c r="B14" t="s">
        <v>48</v>
      </c>
    </row>
    <row r="16" spans="2:21" x14ac:dyDescent="0.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U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223</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217</v>
      </c>
      <c r="C9" s="17">
        <v>0.30308739804366902</v>
      </c>
      <c r="D9" s="17">
        <v>0.30121840011181</v>
      </c>
      <c r="E9" s="17">
        <v>0.30334289807036702</v>
      </c>
      <c r="F9" s="17"/>
      <c r="G9" s="17">
        <v>0.36792422091079402</v>
      </c>
      <c r="H9" s="17">
        <v>0.261596178784746</v>
      </c>
      <c r="I9" s="17">
        <v>0.33611680981764103</v>
      </c>
      <c r="J9" s="17">
        <v>0.25728056645938102</v>
      </c>
      <c r="K9" s="17">
        <v>0.277768851969727</v>
      </c>
      <c r="L9" s="17">
        <v>0.33183913204286503</v>
      </c>
      <c r="M9" s="17"/>
      <c r="N9" s="17">
        <v>0.29119511830235301</v>
      </c>
      <c r="O9" s="17">
        <v>0.29296266774303398</v>
      </c>
      <c r="P9" s="17">
        <v>0.369156998357625</v>
      </c>
      <c r="Q9" s="17">
        <v>0.28438172506478798</v>
      </c>
      <c r="R9" s="17">
        <v>0.26981060900590098</v>
      </c>
      <c r="S9" s="17"/>
      <c r="T9" s="17">
        <v>0.219777200142942</v>
      </c>
      <c r="U9" s="17">
        <v>0.32407076459721901</v>
      </c>
    </row>
    <row r="10" spans="2:21" ht="28.7" x14ac:dyDescent="0.5">
      <c r="B10" s="18" t="s">
        <v>218</v>
      </c>
      <c r="C10" s="17">
        <v>0.61692990172477802</v>
      </c>
      <c r="D10" s="17">
        <v>0.65056938271629905</v>
      </c>
      <c r="E10" s="17">
        <v>0.58647758874558997</v>
      </c>
      <c r="F10" s="17"/>
      <c r="G10" s="17">
        <v>0.580990125818729</v>
      </c>
      <c r="H10" s="17">
        <v>0.61974830212130705</v>
      </c>
      <c r="I10" s="17">
        <v>0.55402321381728703</v>
      </c>
      <c r="J10" s="17">
        <v>0.661165520162871</v>
      </c>
      <c r="K10" s="17">
        <v>0.65063618314231397</v>
      </c>
      <c r="L10" s="17">
        <v>0.60888369910308704</v>
      </c>
      <c r="M10" s="17"/>
      <c r="N10" s="17">
        <v>0.64536537044809095</v>
      </c>
      <c r="O10" s="17">
        <v>0.62183456352546296</v>
      </c>
      <c r="P10" s="17">
        <v>0.531930405426567</v>
      </c>
      <c r="Q10" s="17">
        <v>0.63393351079773197</v>
      </c>
      <c r="R10" s="17">
        <v>0.65688740281636804</v>
      </c>
      <c r="S10" s="17"/>
      <c r="T10" s="17">
        <v>0.74843695867570204</v>
      </c>
      <c r="U10" s="17">
        <v>0.58380717665733795</v>
      </c>
    </row>
    <row r="11" spans="2:21" x14ac:dyDescent="0.5">
      <c r="B11" s="18" t="s">
        <v>219</v>
      </c>
      <c r="C11" s="19">
        <v>7.9982700231552697E-2</v>
      </c>
      <c r="D11" s="19">
        <v>4.8212217171890497E-2</v>
      </c>
      <c r="E11" s="19">
        <v>0.110179513184043</v>
      </c>
      <c r="F11" s="19"/>
      <c r="G11" s="19">
        <v>5.1085653270477302E-2</v>
      </c>
      <c r="H11" s="19">
        <v>0.118655519093947</v>
      </c>
      <c r="I11" s="19">
        <v>0.109859976365072</v>
      </c>
      <c r="J11" s="19">
        <v>8.1553913377747894E-2</v>
      </c>
      <c r="K11" s="19">
        <v>7.1594964887959703E-2</v>
      </c>
      <c r="L11" s="19">
        <v>5.9277168854047602E-2</v>
      </c>
      <c r="M11" s="19"/>
      <c r="N11" s="19">
        <v>6.3439511249555894E-2</v>
      </c>
      <c r="O11" s="19">
        <v>8.5202768731502995E-2</v>
      </c>
      <c r="P11" s="19">
        <v>9.8912596215808099E-2</v>
      </c>
      <c r="Q11" s="19">
        <v>8.1684764137479798E-2</v>
      </c>
      <c r="R11" s="19">
        <v>7.33019881777313E-2</v>
      </c>
      <c r="S11" s="19"/>
      <c r="T11" s="19">
        <v>3.1785841181356099E-2</v>
      </c>
      <c r="U11" s="19">
        <v>9.2122058745442603E-2</v>
      </c>
    </row>
    <row r="12" spans="2:21" x14ac:dyDescent="0.5">
      <c r="B12" s="16"/>
    </row>
    <row r="13" spans="2:21" x14ac:dyDescent="0.5">
      <c r="B13" t="s">
        <v>47</v>
      </c>
    </row>
    <row r="14" spans="2:21" x14ac:dyDescent="0.5">
      <c r="B14" t="s">
        <v>48</v>
      </c>
    </row>
    <row r="16" spans="2:21" x14ac:dyDescent="0.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U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224</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217</v>
      </c>
      <c r="C9" s="17">
        <v>0.12561455703411001</v>
      </c>
      <c r="D9" s="17">
        <v>0.12924395256218499</v>
      </c>
      <c r="E9" s="17">
        <v>0.123219619308785</v>
      </c>
      <c r="F9" s="17"/>
      <c r="G9" s="17">
        <v>0.105104546428172</v>
      </c>
      <c r="H9" s="17">
        <v>0.111933375235116</v>
      </c>
      <c r="I9" s="17">
        <v>0.106587684217669</v>
      </c>
      <c r="J9" s="17">
        <v>0.10752988438672</v>
      </c>
      <c r="K9" s="17">
        <v>9.2579826068932697E-2</v>
      </c>
      <c r="L9" s="17">
        <v>0.181207742367608</v>
      </c>
      <c r="M9" s="17"/>
      <c r="N9" s="17">
        <v>0.17006938932070401</v>
      </c>
      <c r="O9" s="17">
        <v>0.1291415638109</v>
      </c>
      <c r="P9" s="17">
        <v>0.116219856996693</v>
      </c>
      <c r="Q9" s="17">
        <v>8.2409945415530997E-2</v>
      </c>
      <c r="R9" s="17">
        <v>0.118378701213132</v>
      </c>
      <c r="S9" s="17"/>
      <c r="T9" s="17">
        <v>6.6352028261795204E-2</v>
      </c>
      <c r="U9" s="17">
        <v>0.140541029368284</v>
      </c>
    </row>
    <row r="10" spans="2:21" ht="28.7" x14ac:dyDescent="0.5">
      <c r="B10" s="18" t="s">
        <v>218</v>
      </c>
      <c r="C10" s="17">
        <v>0.84981247242467395</v>
      </c>
      <c r="D10" s="17">
        <v>0.85483502120535804</v>
      </c>
      <c r="E10" s="17">
        <v>0.84396216868128504</v>
      </c>
      <c r="F10" s="17"/>
      <c r="G10" s="17">
        <v>0.85785998560333099</v>
      </c>
      <c r="H10" s="17">
        <v>0.84314813759385598</v>
      </c>
      <c r="I10" s="17">
        <v>0.87690086596067696</v>
      </c>
      <c r="J10" s="17">
        <v>0.88738207601679597</v>
      </c>
      <c r="K10" s="17">
        <v>0.87338677143888399</v>
      </c>
      <c r="L10" s="17">
        <v>0.79543866843244504</v>
      </c>
      <c r="M10" s="17"/>
      <c r="N10" s="17">
        <v>0.81778170969363795</v>
      </c>
      <c r="O10" s="17">
        <v>0.83491578290581503</v>
      </c>
      <c r="P10" s="17">
        <v>0.85618368431916203</v>
      </c>
      <c r="Q10" s="17">
        <v>0.88458246977205901</v>
      </c>
      <c r="R10" s="17">
        <v>0.87020845124424295</v>
      </c>
      <c r="S10" s="17"/>
      <c r="T10" s="17">
        <v>0.91561449186543398</v>
      </c>
      <c r="U10" s="17">
        <v>0.83323889645580396</v>
      </c>
    </row>
    <row r="11" spans="2:21" x14ac:dyDescent="0.5">
      <c r="B11" s="18" t="s">
        <v>219</v>
      </c>
      <c r="C11" s="19">
        <v>2.4572970541215801E-2</v>
      </c>
      <c r="D11" s="19">
        <v>1.5921026232456802E-2</v>
      </c>
      <c r="E11" s="19">
        <v>3.2818212009929501E-2</v>
      </c>
      <c r="F11" s="19"/>
      <c r="G11" s="19">
        <v>3.7035467968496098E-2</v>
      </c>
      <c r="H11" s="19">
        <v>4.4918487171027498E-2</v>
      </c>
      <c r="I11" s="19">
        <v>1.6511449821654402E-2</v>
      </c>
      <c r="J11" s="19">
        <v>5.0880395964836801E-3</v>
      </c>
      <c r="K11" s="19">
        <v>3.4033402492183701E-2</v>
      </c>
      <c r="L11" s="19">
        <v>2.3353589199947199E-2</v>
      </c>
      <c r="M11" s="19"/>
      <c r="N11" s="19">
        <v>1.2148900985658399E-2</v>
      </c>
      <c r="O11" s="19">
        <v>3.59426532832842E-2</v>
      </c>
      <c r="P11" s="19">
        <v>2.75964586841447E-2</v>
      </c>
      <c r="Q11" s="19">
        <v>3.3007584812410201E-2</v>
      </c>
      <c r="R11" s="19">
        <v>1.14128475426246E-2</v>
      </c>
      <c r="S11" s="19"/>
      <c r="T11" s="19">
        <v>1.80334798727711E-2</v>
      </c>
      <c r="U11" s="19">
        <v>2.6220074175911299E-2</v>
      </c>
    </row>
    <row r="12" spans="2:21" x14ac:dyDescent="0.5">
      <c r="B12" s="16"/>
    </row>
    <row r="13" spans="2:21" x14ac:dyDescent="0.5">
      <c r="B13" t="s">
        <v>47</v>
      </c>
    </row>
    <row r="14" spans="2:21" x14ac:dyDescent="0.5">
      <c r="B14" t="s">
        <v>48</v>
      </c>
    </row>
    <row r="16" spans="2:21" x14ac:dyDescent="0.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U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225</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217</v>
      </c>
      <c r="C9" s="17">
        <v>0.213930330211759</v>
      </c>
      <c r="D9" s="17">
        <v>0.23261880215799099</v>
      </c>
      <c r="E9" s="17">
        <v>0.19435387111508701</v>
      </c>
      <c r="F9" s="17"/>
      <c r="G9" s="17">
        <v>0.22287780657531001</v>
      </c>
      <c r="H9" s="17">
        <v>0.15571699326656999</v>
      </c>
      <c r="I9" s="17">
        <v>0.22009210088727199</v>
      </c>
      <c r="J9" s="17">
        <v>0.14497997527804901</v>
      </c>
      <c r="K9" s="17">
        <v>0.27026143090852101</v>
      </c>
      <c r="L9" s="17">
        <v>0.24576863850826</v>
      </c>
      <c r="M9" s="17"/>
      <c r="N9" s="17">
        <v>0.239624488998435</v>
      </c>
      <c r="O9" s="17">
        <v>0.21245122727865201</v>
      </c>
      <c r="P9" s="17">
        <v>0.220637872851176</v>
      </c>
      <c r="Q9" s="17">
        <v>0.18654571679381399</v>
      </c>
      <c r="R9" s="17">
        <v>0.199049345951988</v>
      </c>
      <c r="S9" s="17"/>
      <c r="T9" s="17">
        <v>0.19793829916292099</v>
      </c>
      <c r="U9" s="17">
        <v>0.217958248256479</v>
      </c>
    </row>
    <row r="10" spans="2:21" ht="28.7" x14ac:dyDescent="0.5">
      <c r="B10" s="18" t="s">
        <v>218</v>
      </c>
      <c r="C10" s="17">
        <v>0.75242063002671</v>
      </c>
      <c r="D10" s="17">
        <v>0.74254310520862599</v>
      </c>
      <c r="E10" s="17">
        <v>0.76353281635835801</v>
      </c>
      <c r="F10" s="17"/>
      <c r="G10" s="17">
        <v>0.74939497000281396</v>
      </c>
      <c r="H10" s="17">
        <v>0.80337666941911201</v>
      </c>
      <c r="I10" s="17">
        <v>0.703391715278746</v>
      </c>
      <c r="J10" s="17">
        <v>0.842645558749053</v>
      </c>
      <c r="K10" s="17">
        <v>0.68840642352572601</v>
      </c>
      <c r="L10" s="17">
        <v>0.73548839314131698</v>
      </c>
      <c r="M10" s="17"/>
      <c r="N10" s="17">
        <v>0.72176057291589801</v>
      </c>
      <c r="O10" s="17">
        <v>0.76218073748382797</v>
      </c>
      <c r="P10" s="17">
        <v>0.73495788339061896</v>
      </c>
      <c r="Q10" s="17">
        <v>0.78612523860958305</v>
      </c>
      <c r="R10" s="17">
        <v>0.77089421137960201</v>
      </c>
      <c r="S10" s="17"/>
      <c r="T10" s="17">
        <v>0.77983725648781899</v>
      </c>
      <c r="U10" s="17">
        <v>0.74551519543176703</v>
      </c>
    </row>
    <row r="11" spans="2:21" x14ac:dyDescent="0.5">
      <c r="B11" s="18" t="s">
        <v>219</v>
      </c>
      <c r="C11" s="19">
        <v>3.3649039761531101E-2</v>
      </c>
      <c r="D11" s="19">
        <v>2.48380926333828E-2</v>
      </c>
      <c r="E11" s="19">
        <v>4.2113312526555001E-2</v>
      </c>
      <c r="F11" s="19"/>
      <c r="G11" s="19">
        <v>2.77272234218763E-2</v>
      </c>
      <c r="H11" s="19">
        <v>4.0906337314318003E-2</v>
      </c>
      <c r="I11" s="19">
        <v>7.6516183833981899E-2</v>
      </c>
      <c r="J11" s="19">
        <v>1.2374465972897901E-2</v>
      </c>
      <c r="K11" s="19">
        <v>4.1332145565753001E-2</v>
      </c>
      <c r="L11" s="19">
        <v>1.87429683504233E-2</v>
      </c>
      <c r="M11" s="19"/>
      <c r="N11" s="19">
        <v>3.8614938085666801E-2</v>
      </c>
      <c r="O11" s="19">
        <v>2.5368035237520199E-2</v>
      </c>
      <c r="P11" s="19">
        <v>4.4404243758204898E-2</v>
      </c>
      <c r="Q11" s="19">
        <v>2.7329044596603E-2</v>
      </c>
      <c r="R11" s="19">
        <v>3.0056442668410299E-2</v>
      </c>
      <c r="S11" s="19"/>
      <c r="T11" s="19">
        <v>2.2224444349259399E-2</v>
      </c>
      <c r="U11" s="19">
        <v>3.6526556311754201E-2</v>
      </c>
    </row>
    <row r="12" spans="2:21" x14ac:dyDescent="0.5">
      <c r="B12" s="16"/>
    </row>
    <row r="13" spans="2:21" x14ac:dyDescent="0.5">
      <c r="B13" t="s">
        <v>47</v>
      </c>
    </row>
    <row r="14" spans="2:21" x14ac:dyDescent="0.5">
      <c r="B14" t="s">
        <v>48</v>
      </c>
    </row>
    <row r="16" spans="2:21" x14ac:dyDescent="0.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U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226</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217</v>
      </c>
      <c r="C9" s="17">
        <v>4.6185572236126099E-2</v>
      </c>
      <c r="D9" s="17">
        <v>4.8387180217206401E-2</v>
      </c>
      <c r="E9" s="17">
        <v>4.4497885442954598E-2</v>
      </c>
      <c r="F9" s="17"/>
      <c r="G9" s="17">
        <v>2.9614834500820999E-2</v>
      </c>
      <c r="H9" s="17">
        <v>4.02632693200176E-2</v>
      </c>
      <c r="I9" s="17">
        <v>4.7181946212725701E-2</v>
      </c>
      <c r="J9" s="17">
        <v>3.3808828446149103E-2</v>
      </c>
      <c r="K9" s="17">
        <v>3.4406601000324603E-2</v>
      </c>
      <c r="L9" s="17">
        <v>6.9088179082961401E-2</v>
      </c>
      <c r="M9" s="17"/>
      <c r="N9" s="17">
        <v>5.7015247579667097E-2</v>
      </c>
      <c r="O9" s="17">
        <v>4.5471320429238203E-2</v>
      </c>
      <c r="P9" s="17">
        <v>3.6123589280288602E-2</v>
      </c>
      <c r="Q9" s="17">
        <v>4.8894058456329402E-2</v>
      </c>
      <c r="R9" s="17">
        <v>3.3349259551965299E-2</v>
      </c>
      <c r="S9" s="17"/>
      <c r="T9" s="17">
        <v>3.0291693084202199E-2</v>
      </c>
      <c r="U9" s="17">
        <v>5.0188768730750302E-2</v>
      </c>
    </row>
    <row r="10" spans="2:21" ht="28.7" x14ac:dyDescent="0.5">
      <c r="B10" s="18" t="s">
        <v>218</v>
      </c>
      <c r="C10" s="17">
        <v>0.94953498855187501</v>
      </c>
      <c r="D10" s="17">
        <v>0.94937640504468002</v>
      </c>
      <c r="E10" s="17">
        <v>0.94928760859698202</v>
      </c>
      <c r="F10" s="17"/>
      <c r="G10" s="17">
        <v>0.95940347922124503</v>
      </c>
      <c r="H10" s="17">
        <v>0.959736730679982</v>
      </c>
      <c r="I10" s="17">
        <v>0.94521730231198797</v>
      </c>
      <c r="J10" s="17">
        <v>0.96619117155385104</v>
      </c>
      <c r="K10" s="17">
        <v>0.95281406241267796</v>
      </c>
      <c r="L10" s="17">
        <v>0.93091182091703795</v>
      </c>
      <c r="M10" s="17"/>
      <c r="N10" s="17">
        <v>0.93874195099399305</v>
      </c>
      <c r="O10" s="17">
        <v>0.93841051596259095</v>
      </c>
      <c r="P10" s="17">
        <v>0.96387641071971197</v>
      </c>
      <c r="Q10" s="17">
        <v>0.95110594154367101</v>
      </c>
      <c r="R10" s="17">
        <v>0.96665074044803501</v>
      </c>
      <c r="S10" s="17"/>
      <c r="T10" s="17">
        <v>0.96970830691579801</v>
      </c>
      <c r="U10" s="17">
        <v>0.94445392831557495</v>
      </c>
    </row>
    <row r="11" spans="2:21" x14ac:dyDescent="0.5">
      <c r="B11" s="18" t="s">
        <v>219</v>
      </c>
      <c r="C11" s="19">
        <v>4.2794392119992596E-3</v>
      </c>
      <c r="D11" s="19">
        <v>2.2364147381130901E-3</v>
      </c>
      <c r="E11" s="19">
        <v>6.2145059600636401E-3</v>
      </c>
      <c r="F11" s="19"/>
      <c r="G11" s="19">
        <v>1.09816862779337E-2</v>
      </c>
      <c r="H11" s="19">
        <v>0</v>
      </c>
      <c r="I11" s="19">
        <v>7.6007514752862099E-3</v>
      </c>
      <c r="J11" s="19">
        <v>0</v>
      </c>
      <c r="K11" s="19">
        <v>1.27793365869972E-2</v>
      </c>
      <c r="L11" s="19">
        <v>0</v>
      </c>
      <c r="M11" s="19"/>
      <c r="N11" s="19">
        <v>4.2428014263395904E-3</v>
      </c>
      <c r="O11" s="19">
        <v>1.61181636081709E-2</v>
      </c>
      <c r="P11" s="19">
        <v>0</v>
      </c>
      <c r="Q11" s="19">
        <v>0</v>
      </c>
      <c r="R11" s="19">
        <v>0</v>
      </c>
      <c r="S11" s="19"/>
      <c r="T11" s="19">
        <v>0</v>
      </c>
      <c r="U11" s="19">
        <v>5.3573029536748799E-3</v>
      </c>
    </row>
    <row r="12" spans="2:21" x14ac:dyDescent="0.5">
      <c r="B12" s="16"/>
    </row>
    <row r="13" spans="2:21" x14ac:dyDescent="0.5">
      <c r="B13" t="s">
        <v>47</v>
      </c>
    </row>
    <row r="14" spans="2:21" x14ac:dyDescent="0.5">
      <c r="B14" t="s">
        <v>48</v>
      </c>
    </row>
    <row r="16" spans="2:21" x14ac:dyDescent="0.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U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227</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217</v>
      </c>
      <c r="C9" s="17">
        <v>0.18132597020137001</v>
      </c>
      <c r="D9" s="17">
        <v>0.17887701215892901</v>
      </c>
      <c r="E9" s="17">
        <v>0.18315201994772601</v>
      </c>
      <c r="F9" s="17"/>
      <c r="G9" s="17">
        <v>0.103982366014783</v>
      </c>
      <c r="H9" s="17">
        <v>6.0761915724680399E-2</v>
      </c>
      <c r="I9" s="17">
        <v>8.0977336399721003E-2</v>
      </c>
      <c r="J9" s="17">
        <v>0.15018020782050701</v>
      </c>
      <c r="K9" s="17">
        <v>0.20035326917556601</v>
      </c>
      <c r="L9" s="17">
        <v>0.32196180267494001</v>
      </c>
      <c r="M9" s="17"/>
      <c r="N9" s="17">
        <v>0.19304526212412301</v>
      </c>
      <c r="O9" s="17">
        <v>0.15202934704614801</v>
      </c>
      <c r="P9" s="17">
        <v>0.15106326221569899</v>
      </c>
      <c r="Q9" s="17">
        <v>0.22496822521364901</v>
      </c>
      <c r="R9" s="17">
        <v>0.16760378927668601</v>
      </c>
      <c r="S9" s="17"/>
      <c r="T9" s="17">
        <v>0.123999749683444</v>
      </c>
      <c r="U9" s="17">
        <v>0.19576474394778001</v>
      </c>
    </row>
    <row r="10" spans="2:21" ht="28.7" x14ac:dyDescent="0.5">
      <c r="B10" s="18" t="s">
        <v>218</v>
      </c>
      <c r="C10" s="17">
        <v>0.78523138043753005</v>
      </c>
      <c r="D10" s="17">
        <v>0.79779911378711099</v>
      </c>
      <c r="E10" s="17">
        <v>0.773725394921842</v>
      </c>
      <c r="F10" s="17"/>
      <c r="G10" s="17">
        <v>0.87808751396088802</v>
      </c>
      <c r="H10" s="17">
        <v>0.89586014327494201</v>
      </c>
      <c r="I10" s="17">
        <v>0.91902266360027896</v>
      </c>
      <c r="J10" s="17">
        <v>0.812623543595975</v>
      </c>
      <c r="K10" s="17">
        <v>0.75609867019712196</v>
      </c>
      <c r="L10" s="17">
        <v>0.63537334814551505</v>
      </c>
      <c r="M10" s="17"/>
      <c r="N10" s="17">
        <v>0.75101965085145805</v>
      </c>
      <c r="O10" s="17">
        <v>0.82367907638466198</v>
      </c>
      <c r="P10" s="17">
        <v>0.82299846654387498</v>
      </c>
      <c r="Q10" s="17">
        <v>0.74602527209817904</v>
      </c>
      <c r="R10" s="17">
        <v>0.81492907136477799</v>
      </c>
      <c r="S10" s="17"/>
      <c r="T10" s="17">
        <v>0.85766406712843402</v>
      </c>
      <c r="U10" s="17">
        <v>0.76698773615877303</v>
      </c>
    </row>
    <row r="11" spans="2:21" x14ac:dyDescent="0.5">
      <c r="B11" s="18" t="s">
        <v>219</v>
      </c>
      <c r="C11" s="19">
        <v>3.3442649361100099E-2</v>
      </c>
      <c r="D11" s="19">
        <v>2.33238740539604E-2</v>
      </c>
      <c r="E11" s="19">
        <v>4.3122585130431802E-2</v>
      </c>
      <c r="F11" s="19"/>
      <c r="G11" s="19">
        <v>1.7930120024328901E-2</v>
      </c>
      <c r="H11" s="19">
        <v>4.33779410003775E-2</v>
      </c>
      <c r="I11" s="19">
        <v>0</v>
      </c>
      <c r="J11" s="19">
        <v>3.7196248583517999E-2</v>
      </c>
      <c r="K11" s="19">
        <v>4.35480606273113E-2</v>
      </c>
      <c r="L11" s="19">
        <v>4.2664849179544703E-2</v>
      </c>
      <c r="M11" s="19"/>
      <c r="N11" s="19">
        <v>5.59350870244191E-2</v>
      </c>
      <c r="O11" s="19">
        <v>2.42915765691901E-2</v>
      </c>
      <c r="P11" s="19">
        <v>2.59382712404258E-2</v>
      </c>
      <c r="Q11" s="19">
        <v>2.90065026881717E-2</v>
      </c>
      <c r="R11" s="19">
        <v>1.7467139358536499E-2</v>
      </c>
      <c r="S11" s="19"/>
      <c r="T11" s="19">
        <v>1.8336183188122201E-2</v>
      </c>
      <c r="U11" s="19">
        <v>3.7247519893446102E-2</v>
      </c>
    </row>
    <row r="12" spans="2:21" x14ac:dyDescent="0.5">
      <c r="B12" s="16"/>
    </row>
    <row r="13" spans="2:21" x14ac:dyDescent="0.5">
      <c r="B13" t="s">
        <v>47</v>
      </c>
    </row>
    <row r="14" spans="2:21" x14ac:dyDescent="0.5">
      <c r="B14" t="s">
        <v>48</v>
      </c>
    </row>
    <row r="16" spans="2:21" x14ac:dyDescent="0.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U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228</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217</v>
      </c>
      <c r="C9" s="17">
        <v>0.194932882558943</v>
      </c>
      <c r="D9" s="17">
        <v>0.17517879057816299</v>
      </c>
      <c r="E9" s="17">
        <v>0.21087442414973001</v>
      </c>
      <c r="F9" s="17"/>
      <c r="G9" s="17">
        <v>7.0664754973067803E-2</v>
      </c>
      <c r="H9" s="17">
        <v>0.15626870206723201</v>
      </c>
      <c r="I9" s="17">
        <v>0.11859756248714</v>
      </c>
      <c r="J9" s="17">
        <v>0.17564461381917901</v>
      </c>
      <c r="K9" s="17">
        <v>0.215117474914018</v>
      </c>
      <c r="L9" s="17">
        <v>0.29088822018203903</v>
      </c>
      <c r="M9" s="17"/>
      <c r="N9" s="17">
        <v>0.177378677048704</v>
      </c>
      <c r="O9" s="17">
        <v>0.14780857434431199</v>
      </c>
      <c r="P9" s="17">
        <v>0.17933115317794601</v>
      </c>
      <c r="Q9" s="17">
        <v>0.27956459267664002</v>
      </c>
      <c r="R9" s="17">
        <v>0.17175591983758601</v>
      </c>
      <c r="S9" s="17"/>
      <c r="T9" s="17">
        <v>0.15060530388816201</v>
      </c>
      <c r="U9" s="17">
        <v>0.206097684169289</v>
      </c>
    </row>
    <row r="10" spans="2:21" ht="28.7" x14ac:dyDescent="0.5">
      <c r="B10" s="18" t="s">
        <v>218</v>
      </c>
      <c r="C10" s="17">
        <v>0.78227742434791303</v>
      </c>
      <c r="D10" s="17">
        <v>0.80829239550282805</v>
      </c>
      <c r="E10" s="17">
        <v>0.76033011432881104</v>
      </c>
      <c r="F10" s="17"/>
      <c r="G10" s="17">
        <v>0.89764427188621698</v>
      </c>
      <c r="H10" s="17">
        <v>0.84373129793276802</v>
      </c>
      <c r="I10" s="17">
        <v>0.84982752455233002</v>
      </c>
      <c r="J10" s="17">
        <v>0.80613900231077495</v>
      </c>
      <c r="K10" s="17">
        <v>0.743644574920728</v>
      </c>
      <c r="L10" s="17">
        <v>0.69190156765645305</v>
      </c>
      <c r="M10" s="17"/>
      <c r="N10" s="17">
        <v>0.80053756895703398</v>
      </c>
      <c r="O10" s="17">
        <v>0.83579319670520502</v>
      </c>
      <c r="P10" s="17">
        <v>0.80113229497245098</v>
      </c>
      <c r="Q10" s="17">
        <v>0.68529201061560097</v>
      </c>
      <c r="R10" s="17">
        <v>0.812513453045284</v>
      </c>
      <c r="S10" s="17"/>
      <c r="T10" s="17">
        <v>0.839363628743934</v>
      </c>
      <c r="U10" s="17">
        <v>0.76789910353993696</v>
      </c>
    </row>
    <row r="11" spans="2:21" x14ac:dyDescent="0.5">
      <c r="B11" s="18" t="s">
        <v>219</v>
      </c>
      <c r="C11" s="19">
        <v>2.27896930931447E-2</v>
      </c>
      <c r="D11" s="19">
        <v>1.6528813919008602E-2</v>
      </c>
      <c r="E11" s="19">
        <v>2.8795461521458902E-2</v>
      </c>
      <c r="F11" s="19"/>
      <c r="G11" s="19">
        <v>3.1690973140714798E-2</v>
      </c>
      <c r="H11" s="19">
        <v>0</v>
      </c>
      <c r="I11" s="19">
        <v>3.1574912960530402E-2</v>
      </c>
      <c r="J11" s="19">
        <v>1.8216383870045899E-2</v>
      </c>
      <c r="K11" s="19">
        <v>4.1237950165253799E-2</v>
      </c>
      <c r="L11" s="19">
        <v>1.7210212161507098E-2</v>
      </c>
      <c r="M11" s="19"/>
      <c r="N11" s="19">
        <v>2.2083753994262E-2</v>
      </c>
      <c r="O11" s="19">
        <v>1.6398228950482902E-2</v>
      </c>
      <c r="P11" s="19">
        <v>1.9536551849603099E-2</v>
      </c>
      <c r="Q11" s="19">
        <v>3.5143396707759303E-2</v>
      </c>
      <c r="R11" s="19">
        <v>1.57306271171299E-2</v>
      </c>
      <c r="S11" s="19"/>
      <c r="T11" s="19">
        <v>1.0031067367904101E-2</v>
      </c>
      <c r="U11" s="19">
        <v>2.6003212290773799E-2</v>
      </c>
    </row>
    <row r="12" spans="2:21" x14ac:dyDescent="0.5">
      <c r="B12" s="16"/>
    </row>
    <row r="13" spans="2:21" x14ac:dyDescent="0.5">
      <c r="B13" t="s">
        <v>47</v>
      </c>
    </row>
    <row r="14" spans="2:21" x14ac:dyDescent="0.5">
      <c r="B14" t="s">
        <v>48</v>
      </c>
    </row>
    <row r="16" spans="2:21" x14ac:dyDescent="0.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U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229</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217</v>
      </c>
      <c r="C9" s="17">
        <v>0.564366335656176</v>
      </c>
      <c r="D9" s="17">
        <v>0.56120261686345096</v>
      </c>
      <c r="E9" s="17">
        <v>0.56798310268083896</v>
      </c>
      <c r="F9" s="17"/>
      <c r="G9" s="17">
        <v>0.4859010153135</v>
      </c>
      <c r="H9" s="17">
        <v>0.38761120452866998</v>
      </c>
      <c r="I9" s="17">
        <v>0.49582488497601701</v>
      </c>
      <c r="J9" s="17">
        <v>0.50549268736368402</v>
      </c>
      <c r="K9" s="17">
        <v>0.61477752670644403</v>
      </c>
      <c r="L9" s="17">
        <v>0.71272656502952803</v>
      </c>
      <c r="M9" s="17"/>
      <c r="N9" s="17">
        <v>0.60703348579869898</v>
      </c>
      <c r="O9" s="17">
        <v>0.53279282027633301</v>
      </c>
      <c r="P9" s="17">
        <v>0.48535179817965801</v>
      </c>
      <c r="Q9" s="17">
        <v>0.63987795998806196</v>
      </c>
      <c r="R9" s="17">
        <v>0.49966465551991901</v>
      </c>
      <c r="S9" s="17"/>
      <c r="T9" s="17">
        <v>0.48060235440527699</v>
      </c>
      <c r="U9" s="17">
        <v>0.58546399676924499</v>
      </c>
    </row>
    <row r="10" spans="2:21" ht="28.7" x14ac:dyDescent="0.5">
      <c r="B10" s="18" t="s">
        <v>218</v>
      </c>
      <c r="C10" s="17">
        <v>0.34794759499720501</v>
      </c>
      <c r="D10" s="17">
        <v>0.37063763624573598</v>
      </c>
      <c r="E10" s="17">
        <v>0.32547013629872701</v>
      </c>
      <c r="F10" s="17"/>
      <c r="G10" s="17">
        <v>0.44846704704555201</v>
      </c>
      <c r="H10" s="17">
        <v>0.50073989994175205</v>
      </c>
      <c r="I10" s="17">
        <v>0.42983706191589999</v>
      </c>
      <c r="J10" s="17">
        <v>0.419691435863421</v>
      </c>
      <c r="K10" s="17">
        <v>0.28340882972710302</v>
      </c>
      <c r="L10" s="17">
        <v>0.19675585998693401</v>
      </c>
      <c r="M10" s="17"/>
      <c r="N10" s="17">
        <v>0.30381783883300001</v>
      </c>
      <c r="O10" s="17">
        <v>0.394940705511099</v>
      </c>
      <c r="P10" s="17">
        <v>0.39980792308109397</v>
      </c>
      <c r="Q10" s="17">
        <v>0.27912242146551702</v>
      </c>
      <c r="R10" s="17">
        <v>0.42390911211136401</v>
      </c>
      <c r="S10" s="17"/>
      <c r="T10" s="17">
        <v>0.46919090018506998</v>
      </c>
      <c r="U10" s="17">
        <v>0.31741000441372702</v>
      </c>
    </row>
    <row r="11" spans="2:21" x14ac:dyDescent="0.5">
      <c r="B11" s="18" t="s">
        <v>219</v>
      </c>
      <c r="C11" s="19">
        <v>8.76860693466196E-2</v>
      </c>
      <c r="D11" s="19">
        <v>6.8159746890813194E-2</v>
      </c>
      <c r="E11" s="19">
        <v>0.10654676102043301</v>
      </c>
      <c r="F11" s="19"/>
      <c r="G11" s="19">
        <v>6.5631937640947699E-2</v>
      </c>
      <c r="H11" s="19">
        <v>0.111648895529578</v>
      </c>
      <c r="I11" s="19">
        <v>7.4338053108082197E-2</v>
      </c>
      <c r="J11" s="19">
        <v>7.4815876772894793E-2</v>
      </c>
      <c r="K11" s="19">
        <v>0.101813643566453</v>
      </c>
      <c r="L11" s="19">
        <v>9.0517574983537602E-2</v>
      </c>
      <c r="M11" s="19"/>
      <c r="N11" s="19">
        <v>8.91486753683014E-2</v>
      </c>
      <c r="O11" s="19">
        <v>7.2266474212568196E-2</v>
      </c>
      <c r="P11" s="19">
        <v>0.114840278739248</v>
      </c>
      <c r="Q11" s="19">
        <v>8.0999618546421598E-2</v>
      </c>
      <c r="R11" s="19">
        <v>7.6426232368716804E-2</v>
      </c>
      <c r="S11" s="19"/>
      <c r="T11" s="19">
        <v>5.0206745409653399E-2</v>
      </c>
      <c r="U11" s="19">
        <v>9.7125998817027506E-2</v>
      </c>
    </row>
    <row r="12" spans="2:21" x14ac:dyDescent="0.5">
      <c r="B12" s="16"/>
    </row>
    <row r="13" spans="2:21" x14ac:dyDescent="0.5">
      <c r="B13" t="s">
        <v>47</v>
      </c>
    </row>
    <row r="14" spans="2:21" x14ac:dyDescent="0.5">
      <c r="B14" t="s">
        <v>48</v>
      </c>
    </row>
    <row r="16" spans="2:21" x14ac:dyDescent="0.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U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230</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217</v>
      </c>
      <c r="C9" s="17">
        <v>0.285745511376018</v>
      </c>
      <c r="D9" s="17">
        <v>0.19667079808117899</v>
      </c>
      <c r="E9" s="17">
        <v>0.36714434215392999</v>
      </c>
      <c r="F9" s="17"/>
      <c r="G9" s="17">
        <v>0.157464846461323</v>
      </c>
      <c r="H9" s="17">
        <v>9.1519278655952302E-2</v>
      </c>
      <c r="I9" s="17">
        <v>0.25541326711423401</v>
      </c>
      <c r="J9" s="17">
        <v>0.23722652674740299</v>
      </c>
      <c r="K9" s="17">
        <v>0.30895474588600802</v>
      </c>
      <c r="L9" s="17">
        <v>0.44630222769620398</v>
      </c>
      <c r="M9" s="17"/>
      <c r="N9" s="17">
        <v>0.32694924298603201</v>
      </c>
      <c r="O9" s="17">
        <v>0.25479740998010902</v>
      </c>
      <c r="P9" s="17">
        <v>0.291158210144772</v>
      </c>
      <c r="Q9" s="17">
        <v>0.28914816892856499</v>
      </c>
      <c r="R9" s="17">
        <v>0.222548173809969</v>
      </c>
      <c r="S9" s="17"/>
      <c r="T9" s="17">
        <v>0.18595149029007399</v>
      </c>
      <c r="U9" s="17">
        <v>0.310880663819112</v>
      </c>
    </row>
    <row r="10" spans="2:21" ht="28.7" x14ac:dyDescent="0.5">
      <c r="B10" s="18" t="s">
        <v>218</v>
      </c>
      <c r="C10" s="17">
        <v>0.67938548304773505</v>
      </c>
      <c r="D10" s="17">
        <v>0.78734805850842604</v>
      </c>
      <c r="E10" s="17">
        <v>0.58013360885487197</v>
      </c>
      <c r="F10" s="17"/>
      <c r="G10" s="17">
        <v>0.83064242380915498</v>
      </c>
      <c r="H10" s="17">
        <v>0.86234890433497802</v>
      </c>
      <c r="I10" s="17">
        <v>0.70597543810978203</v>
      </c>
      <c r="J10" s="17">
        <v>0.73917855141774602</v>
      </c>
      <c r="K10" s="17">
        <v>0.64330966255909405</v>
      </c>
      <c r="L10" s="17">
        <v>0.51948522327151203</v>
      </c>
      <c r="M10" s="17"/>
      <c r="N10" s="17">
        <v>0.63781985682098297</v>
      </c>
      <c r="O10" s="17">
        <v>0.709120733934269</v>
      </c>
      <c r="P10" s="17">
        <v>0.65775698120444204</v>
      </c>
      <c r="Q10" s="17">
        <v>0.68757763909242497</v>
      </c>
      <c r="R10" s="17">
        <v>0.75062534588073804</v>
      </c>
      <c r="S10" s="17"/>
      <c r="T10" s="17">
        <v>0.80687242751589505</v>
      </c>
      <c r="U10" s="17">
        <v>0.64727530501460695</v>
      </c>
    </row>
    <row r="11" spans="2:21" x14ac:dyDescent="0.5">
      <c r="B11" s="18" t="s">
        <v>219</v>
      </c>
      <c r="C11" s="19">
        <v>3.48690055762471E-2</v>
      </c>
      <c r="D11" s="19">
        <v>1.5981143410394898E-2</v>
      </c>
      <c r="E11" s="19">
        <v>5.2722048991197402E-2</v>
      </c>
      <c r="F11" s="19"/>
      <c r="G11" s="19">
        <v>1.1892729729521901E-2</v>
      </c>
      <c r="H11" s="19">
        <v>4.6131817009069903E-2</v>
      </c>
      <c r="I11" s="19">
        <v>3.8611294775983601E-2</v>
      </c>
      <c r="J11" s="19">
        <v>2.3594921834850398E-2</v>
      </c>
      <c r="K11" s="19">
        <v>4.7735591554898101E-2</v>
      </c>
      <c r="L11" s="19">
        <v>3.4212549032283497E-2</v>
      </c>
      <c r="M11" s="19"/>
      <c r="N11" s="19">
        <v>3.5230900192984999E-2</v>
      </c>
      <c r="O11" s="19">
        <v>3.6081856085621297E-2</v>
      </c>
      <c r="P11" s="19">
        <v>5.1084808650785601E-2</v>
      </c>
      <c r="Q11" s="19">
        <v>2.3274191979010199E-2</v>
      </c>
      <c r="R11" s="19">
        <v>2.6826480309292602E-2</v>
      </c>
      <c r="S11" s="19"/>
      <c r="T11" s="19">
        <v>7.1760821940314804E-3</v>
      </c>
      <c r="U11" s="19">
        <v>4.1844031166281499E-2</v>
      </c>
    </row>
    <row r="12" spans="2:21" x14ac:dyDescent="0.5">
      <c r="B12" s="16"/>
    </row>
    <row r="13" spans="2:21" x14ac:dyDescent="0.5">
      <c r="B13" t="s">
        <v>47</v>
      </c>
    </row>
    <row r="14" spans="2:21" x14ac:dyDescent="0.5">
      <c r="B14" t="s">
        <v>48</v>
      </c>
    </row>
    <row r="16" spans="2:21" x14ac:dyDescent="0.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U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231</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217</v>
      </c>
      <c r="C9" s="17">
        <v>0.24142618184356099</v>
      </c>
      <c r="D9" s="17">
        <v>0.180188259359817</v>
      </c>
      <c r="E9" s="17">
        <v>0.29844123602236799</v>
      </c>
      <c r="F9" s="17"/>
      <c r="G9" s="17">
        <v>8.8380944883137996E-2</v>
      </c>
      <c r="H9" s="17">
        <v>8.4130211338657807E-2</v>
      </c>
      <c r="I9" s="17">
        <v>0.16588201359256</v>
      </c>
      <c r="J9" s="17">
        <v>0.184818201526493</v>
      </c>
      <c r="K9" s="17">
        <v>0.27969978936831402</v>
      </c>
      <c r="L9" s="17">
        <v>0.41307047618485698</v>
      </c>
      <c r="M9" s="17"/>
      <c r="N9" s="17">
        <v>0.26452425329002499</v>
      </c>
      <c r="O9" s="17">
        <v>0.21950575940135</v>
      </c>
      <c r="P9" s="17">
        <v>0.19508174697948699</v>
      </c>
      <c r="Q9" s="17">
        <v>0.281401223626422</v>
      </c>
      <c r="R9" s="17">
        <v>0.22349138542710301</v>
      </c>
      <c r="S9" s="17"/>
      <c r="T9" s="17">
        <v>0.17892198409454099</v>
      </c>
      <c r="U9" s="17">
        <v>0.257169134393813</v>
      </c>
    </row>
    <row r="10" spans="2:21" ht="28.7" x14ac:dyDescent="0.5">
      <c r="B10" s="18" t="s">
        <v>218</v>
      </c>
      <c r="C10" s="17">
        <v>0.72174829615055403</v>
      </c>
      <c r="D10" s="17">
        <v>0.79849000620410504</v>
      </c>
      <c r="E10" s="17">
        <v>0.65001465738131003</v>
      </c>
      <c r="F10" s="17"/>
      <c r="G10" s="17">
        <v>0.87031586452448795</v>
      </c>
      <c r="H10" s="17">
        <v>0.87808844124107699</v>
      </c>
      <c r="I10" s="17">
        <v>0.81421303272719703</v>
      </c>
      <c r="J10" s="17">
        <v>0.79044739771571604</v>
      </c>
      <c r="K10" s="17">
        <v>0.67023373280385501</v>
      </c>
      <c r="L10" s="17">
        <v>0.54285007266958196</v>
      </c>
      <c r="M10" s="17"/>
      <c r="N10" s="17">
        <v>0.70378015152213602</v>
      </c>
      <c r="O10" s="17">
        <v>0.74744065299769202</v>
      </c>
      <c r="P10" s="17">
        <v>0.75362852286249404</v>
      </c>
      <c r="Q10" s="17">
        <v>0.68269901205601402</v>
      </c>
      <c r="R10" s="17">
        <v>0.74466578804821604</v>
      </c>
      <c r="S10" s="17"/>
      <c r="T10" s="17">
        <v>0.79095990656769499</v>
      </c>
      <c r="U10" s="17">
        <v>0.70431594539710995</v>
      </c>
    </row>
    <row r="11" spans="2:21" x14ac:dyDescent="0.5">
      <c r="B11" s="18" t="s">
        <v>219</v>
      </c>
      <c r="C11" s="19">
        <v>3.6825522005884702E-2</v>
      </c>
      <c r="D11" s="19">
        <v>2.1321734436077801E-2</v>
      </c>
      <c r="E11" s="19">
        <v>5.1544106596322602E-2</v>
      </c>
      <c r="F11" s="19"/>
      <c r="G11" s="19">
        <v>4.1303190592374202E-2</v>
      </c>
      <c r="H11" s="19">
        <v>3.7781347420264802E-2</v>
      </c>
      <c r="I11" s="19">
        <v>1.99049536802424E-2</v>
      </c>
      <c r="J11" s="19">
        <v>2.4734400757790799E-2</v>
      </c>
      <c r="K11" s="19">
        <v>5.00664778278316E-2</v>
      </c>
      <c r="L11" s="19">
        <v>4.4079451145560097E-2</v>
      </c>
      <c r="M11" s="19"/>
      <c r="N11" s="19">
        <v>3.1695595187838599E-2</v>
      </c>
      <c r="O11" s="19">
        <v>3.3053587600957397E-2</v>
      </c>
      <c r="P11" s="19">
        <v>5.1289730158019499E-2</v>
      </c>
      <c r="Q11" s="19">
        <v>3.5899764317563601E-2</v>
      </c>
      <c r="R11" s="19">
        <v>3.1842826524680498E-2</v>
      </c>
      <c r="S11" s="19"/>
      <c r="T11" s="19">
        <v>3.01181093377637E-2</v>
      </c>
      <c r="U11" s="19">
        <v>3.8514920209077201E-2</v>
      </c>
    </row>
    <row r="12" spans="2:21" x14ac:dyDescent="0.5">
      <c r="B12" s="16"/>
    </row>
    <row r="13" spans="2:21" x14ac:dyDescent="0.5">
      <c r="B13" t="s">
        <v>47</v>
      </c>
    </row>
    <row r="14" spans="2:21" x14ac:dyDescent="0.5">
      <c r="B14" t="s">
        <v>48</v>
      </c>
    </row>
    <row r="16" spans="2:21" x14ac:dyDescent="0.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U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232</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217</v>
      </c>
      <c r="C9" s="17">
        <v>0.57659846491012201</v>
      </c>
      <c r="D9" s="17">
        <v>0.51253342578927596</v>
      </c>
      <c r="E9" s="17">
        <v>0.63489769135192098</v>
      </c>
      <c r="F9" s="17"/>
      <c r="G9" s="17">
        <v>0.44187440478779499</v>
      </c>
      <c r="H9" s="17">
        <v>0.47500676243283402</v>
      </c>
      <c r="I9" s="17">
        <v>0.48742203936308198</v>
      </c>
      <c r="J9" s="17">
        <v>0.59405943311196896</v>
      </c>
      <c r="K9" s="17">
        <v>0.608290705773184</v>
      </c>
      <c r="L9" s="17">
        <v>0.67868195872204096</v>
      </c>
      <c r="M9" s="17"/>
      <c r="N9" s="17">
        <v>0.58721138664616301</v>
      </c>
      <c r="O9" s="17">
        <v>0.48102482404089503</v>
      </c>
      <c r="P9" s="17">
        <v>0.58345993341201596</v>
      </c>
      <c r="Q9" s="17">
        <v>0.66845337580487596</v>
      </c>
      <c r="R9" s="17">
        <v>0.51461022338559304</v>
      </c>
      <c r="S9" s="17"/>
      <c r="T9" s="17">
        <v>0.51070672161772002</v>
      </c>
      <c r="U9" s="17">
        <v>0.59319463965459196</v>
      </c>
    </row>
    <row r="10" spans="2:21" ht="28.7" x14ac:dyDescent="0.5">
      <c r="B10" s="18" t="s">
        <v>218</v>
      </c>
      <c r="C10" s="17">
        <v>0.311740633179376</v>
      </c>
      <c r="D10" s="17">
        <v>0.41290404856690299</v>
      </c>
      <c r="E10" s="17">
        <v>0.21803764509979101</v>
      </c>
      <c r="F10" s="17"/>
      <c r="G10" s="17">
        <v>0.51759945737781099</v>
      </c>
      <c r="H10" s="17">
        <v>0.44449460644372701</v>
      </c>
      <c r="I10" s="17">
        <v>0.36942336538364801</v>
      </c>
      <c r="J10" s="17">
        <v>0.33371333784116097</v>
      </c>
      <c r="K10" s="17">
        <v>0.24236725918412599</v>
      </c>
      <c r="L10" s="17">
        <v>0.18818639476274901</v>
      </c>
      <c r="M10" s="17"/>
      <c r="N10" s="17">
        <v>0.278891688721363</v>
      </c>
      <c r="O10" s="17">
        <v>0.43007688943190198</v>
      </c>
      <c r="P10" s="17">
        <v>0.29226032426422099</v>
      </c>
      <c r="Q10" s="17">
        <v>0.238035207082403</v>
      </c>
      <c r="R10" s="17">
        <v>0.37224191829119202</v>
      </c>
      <c r="S10" s="17"/>
      <c r="T10" s="17">
        <v>0.45062573693942298</v>
      </c>
      <c r="U10" s="17">
        <v>0.27675959707023701</v>
      </c>
    </row>
    <row r="11" spans="2:21" x14ac:dyDescent="0.5">
      <c r="B11" s="18" t="s">
        <v>219</v>
      </c>
      <c r="C11" s="19">
        <v>0.111660901910502</v>
      </c>
      <c r="D11" s="19">
        <v>7.4562525643821195E-2</v>
      </c>
      <c r="E11" s="19">
        <v>0.14706466354828801</v>
      </c>
      <c r="F11" s="19"/>
      <c r="G11" s="19">
        <v>4.0526137834394398E-2</v>
      </c>
      <c r="H11" s="19">
        <v>8.0498631123438996E-2</v>
      </c>
      <c r="I11" s="19">
        <v>0.14315459525327001</v>
      </c>
      <c r="J11" s="19">
        <v>7.2227229046869998E-2</v>
      </c>
      <c r="K11" s="19">
        <v>0.14934203504269</v>
      </c>
      <c r="L11" s="19">
        <v>0.13313164651521001</v>
      </c>
      <c r="M11" s="19"/>
      <c r="N11" s="19">
        <v>0.13389692463247399</v>
      </c>
      <c r="O11" s="19">
        <v>8.8898286527202997E-2</v>
      </c>
      <c r="P11" s="19">
        <v>0.124279742323763</v>
      </c>
      <c r="Q11" s="19">
        <v>9.3511417112720596E-2</v>
      </c>
      <c r="R11" s="19">
        <v>0.113147858323214</v>
      </c>
      <c r="S11" s="19"/>
      <c r="T11" s="19">
        <v>3.86675414428568E-2</v>
      </c>
      <c r="U11" s="19">
        <v>0.13004576327517101</v>
      </c>
    </row>
    <row r="12" spans="2:21" x14ac:dyDescent="0.5">
      <c r="B12" s="16"/>
    </row>
    <row r="13" spans="2:21" x14ac:dyDescent="0.5">
      <c r="B13" t="s">
        <v>47</v>
      </c>
    </row>
    <row r="14" spans="2:21" x14ac:dyDescent="0.5">
      <c r="B14" t="s">
        <v>48</v>
      </c>
    </row>
    <row r="16" spans="2:21" x14ac:dyDescent="0.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U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233</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217</v>
      </c>
      <c r="C9" s="17">
        <v>8.3219192529005503E-2</v>
      </c>
      <c r="D9" s="17">
        <v>7.83628838000167E-2</v>
      </c>
      <c r="E9" s="17">
        <v>8.8390612933502394E-2</v>
      </c>
      <c r="F9" s="17"/>
      <c r="G9" s="17">
        <v>5.8204493819189199E-2</v>
      </c>
      <c r="H9" s="17">
        <v>3.06498155962498E-2</v>
      </c>
      <c r="I9" s="17">
        <v>4.2994402531704501E-2</v>
      </c>
      <c r="J9" s="17">
        <v>4.7368691345689898E-2</v>
      </c>
      <c r="K9" s="17">
        <v>7.6971378392508102E-2</v>
      </c>
      <c r="L9" s="17">
        <v>0.164360089697907</v>
      </c>
      <c r="M9" s="17"/>
      <c r="N9" s="17">
        <v>0.101410396275584</v>
      </c>
      <c r="O9" s="17">
        <v>7.3021683078493702E-2</v>
      </c>
      <c r="P9" s="17">
        <v>8.3215961224981205E-2</v>
      </c>
      <c r="Q9" s="17">
        <v>8.9695470290904106E-2</v>
      </c>
      <c r="R9" s="17">
        <v>4.2908540273546798E-2</v>
      </c>
      <c r="S9" s="17"/>
      <c r="T9" s="17">
        <v>3.7776945116513402E-2</v>
      </c>
      <c r="U9" s="17">
        <v>9.4664746116690596E-2</v>
      </c>
    </row>
    <row r="10" spans="2:21" ht="28.7" x14ac:dyDescent="0.5">
      <c r="B10" s="18" t="s">
        <v>218</v>
      </c>
      <c r="C10" s="17">
        <v>0.91237113311233597</v>
      </c>
      <c r="D10" s="17">
        <v>0.91744011486991095</v>
      </c>
      <c r="E10" s="17">
        <v>0.90696725047222904</v>
      </c>
      <c r="F10" s="17"/>
      <c r="G10" s="17">
        <v>0.91268952636793099</v>
      </c>
      <c r="H10" s="17">
        <v>0.96935018440374998</v>
      </c>
      <c r="I10" s="17">
        <v>0.95700559746829506</v>
      </c>
      <c r="J10" s="17">
        <v>0.95263130865431001</v>
      </c>
      <c r="K10" s="17">
        <v>0.92302862160749199</v>
      </c>
      <c r="L10" s="17">
        <v>0.82844754351010497</v>
      </c>
      <c r="M10" s="17"/>
      <c r="N10" s="17">
        <v>0.89389075670347196</v>
      </c>
      <c r="O10" s="17">
        <v>0.92059744087054995</v>
      </c>
      <c r="P10" s="17">
        <v>0.91678403877501902</v>
      </c>
      <c r="Q10" s="17">
        <v>0.90702376490501702</v>
      </c>
      <c r="R10" s="17">
        <v>0.94649820534642704</v>
      </c>
      <c r="S10" s="17"/>
      <c r="T10" s="17">
        <v>0.95846611839056695</v>
      </c>
      <c r="U10" s="17">
        <v>0.90076117422679602</v>
      </c>
    </row>
    <row r="11" spans="2:21" x14ac:dyDescent="0.5">
      <c r="B11" s="18" t="s">
        <v>219</v>
      </c>
      <c r="C11" s="19">
        <v>4.4096743586587101E-3</v>
      </c>
      <c r="D11" s="19">
        <v>4.1970013300726703E-3</v>
      </c>
      <c r="E11" s="19">
        <v>4.6421365942680599E-3</v>
      </c>
      <c r="F11" s="19"/>
      <c r="G11" s="19">
        <v>2.9105979812879702E-2</v>
      </c>
      <c r="H11" s="19">
        <v>0</v>
      </c>
      <c r="I11" s="19">
        <v>0</v>
      </c>
      <c r="J11" s="19">
        <v>0</v>
      </c>
      <c r="K11" s="19">
        <v>0</v>
      </c>
      <c r="L11" s="19">
        <v>7.1923667919882297E-3</v>
      </c>
      <c r="M11" s="19"/>
      <c r="N11" s="19">
        <v>4.6988470209442601E-3</v>
      </c>
      <c r="O11" s="19">
        <v>6.3808760509565399E-3</v>
      </c>
      <c r="P11" s="19">
        <v>0</v>
      </c>
      <c r="Q11" s="19">
        <v>3.2807648040787301E-3</v>
      </c>
      <c r="R11" s="19">
        <v>1.0593254380026E-2</v>
      </c>
      <c r="S11" s="19"/>
      <c r="T11" s="19">
        <v>3.7569364929197699E-3</v>
      </c>
      <c r="U11" s="19">
        <v>4.5740796565131503E-3</v>
      </c>
    </row>
    <row r="12" spans="2:21" x14ac:dyDescent="0.5">
      <c r="B12" s="16"/>
    </row>
    <row r="13" spans="2:21" x14ac:dyDescent="0.5">
      <c r="B13" t="s">
        <v>47</v>
      </c>
    </row>
    <row r="14" spans="2:21" x14ac:dyDescent="0.5">
      <c r="B14" t="s">
        <v>48</v>
      </c>
    </row>
    <row r="16" spans="2:21" x14ac:dyDescent="0.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U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234</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217</v>
      </c>
      <c r="C9" s="17">
        <v>0.56218111921618596</v>
      </c>
      <c r="D9" s="17">
        <v>0.54758894735305197</v>
      </c>
      <c r="E9" s="17">
        <v>0.57443421044739995</v>
      </c>
      <c r="F9" s="17"/>
      <c r="G9" s="17">
        <v>0.34776978713323797</v>
      </c>
      <c r="H9" s="17">
        <v>0.47045765209682999</v>
      </c>
      <c r="I9" s="17">
        <v>0.47945455616974098</v>
      </c>
      <c r="J9" s="17">
        <v>0.577437676068428</v>
      </c>
      <c r="K9" s="17">
        <v>0.58972508615158703</v>
      </c>
      <c r="L9" s="17">
        <v>0.68418090848948299</v>
      </c>
      <c r="M9" s="17"/>
      <c r="N9" s="17">
        <v>0.56702164959487</v>
      </c>
      <c r="O9" s="17">
        <v>0.52844516172334499</v>
      </c>
      <c r="P9" s="17">
        <v>0.54595913019809195</v>
      </c>
      <c r="Q9" s="17">
        <v>0.61384247472513898</v>
      </c>
      <c r="R9" s="17">
        <v>0.53078686881486903</v>
      </c>
      <c r="S9" s="17"/>
      <c r="T9" s="17">
        <v>0.57861616845994501</v>
      </c>
      <c r="U9" s="17">
        <v>0.55804161803509</v>
      </c>
    </row>
    <row r="10" spans="2:21" ht="28.7" x14ac:dyDescent="0.5">
      <c r="B10" s="18" t="s">
        <v>218</v>
      </c>
      <c r="C10" s="17">
        <v>0.38394413949821199</v>
      </c>
      <c r="D10" s="17">
        <v>0.40840144247124299</v>
      </c>
      <c r="E10" s="17">
        <v>0.36208727563512999</v>
      </c>
      <c r="F10" s="17"/>
      <c r="G10" s="17">
        <v>0.63338904939084495</v>
      </c>
      <c r="H10" s="17">
        <v>0.46069180074691701</v>
      </c>
      <c r="I10" s="17">
        <v>0.47020070769341499</v>
      </c>
      <c r="J10" s="17">
        <v>0.37766454889309398</v>
      </c>
      <c r="K10" s="17">
        <v>0.35131497806842898</v>
      </c>
      <c r="L10" s="17">
        <v>0.25344709266322202</v>
      </c>
      <c r="M10" s="17"/>
      <c r="N10" s="17">
        <v>0.38796986965748897</v>
      </c>
      <c r="O10" s="17">
        <v>0.418278305729127</v>
      </c>
      <c r="P10" s="17">
        <v>0.397050105527882</v>
      </c>
      <c r="Q10" s="17">
        <v>0.32851630587067998</v>
      </c>
      <c r="R10" s="17">
        <v>0.40606027767415998</v>
      </c>
      <c r="S10" s="17"/>
      <c r="T10" s="17">
        <v>0.39370994162876899</v>
      </c>
      <c r="U10" s="17">
        <v>0.381484423749618</v>
      </c>
    </row>
    <row r="11" spans="2:21" x14ac:dyDescent="0.5">
      <c r="B11" s="18" t="s">
        <v>219</v>
      </c>
      <c r="C11" s="19">
        <v>5.3874741285601997E-2</v>
      </c>
      <c r="D11" s="19">
        <v>4.40096101757049E-2</v>
      </c>
      <c r="E11" s="19">
        <v>6.3478513917469906E-2</v>
      </c>
      <c r="F11" s="19"/>
      <c r="G11" s="19">
        <v>1.8841163475917001E-2</v>
      </c>
      <c r="H11" s="19">
        <v>6.8850547156252995E-2</v>
      </c>
      <c r="I11" s="19">
        <v>5.0344736136844398E-2</v>
      </c>
      <c r="J11" s="19">
        <v>4.4897775038477299E-2</v>
      </c>
      <c r="K11" s="19">
        <v>5.8959935779983999E-2</v>
      </c>
      <c r="L11" s="19">
        <v>6.2371998847295197E-2</v>
      </c>
      <c r="M11" s="19"/>
      <c r="N11" s="19">
        <v>4.5008480747640599E-2</v>
      </c>
      <c r="O11" s="19">
        <v>5.3276532547527899E-2</v>
      </c>
      <c r="P11" s="19">
        <v>5.6990764274026398E-2</v>
      </c>
      <c r="Q11" s="19">
        <v>5.7641219404181598E-2</v>
      </c>
      <c r="R11" s="19">
        <v>6.3152853510970497E-2</v>
      </c>
      <c r="S11" s="19"/>
      <c r="T11" s="19">
        <v>2.76738899112863E-2</v>
      </c>
      <c r="U11" s="19">
        <v>6.04739582152925E-2</v>
      </c>
    </row>
    <row r="12" spans="2:21" x14ac:dyDescent="0.5">
      <c r="B12" s="16"/>
    </row>
    <row r="13" spans="2:21" x14ac:dyDescent="0.5">
      <c r="B13" t="s">
        <v>47</v>
      </c>
    </row>
    <row r="14" spans="2:21" x14ac:dyDescent="0.5">
      <c r="B14" t="s">
        <v>48</v>
      </c>
    </row>
    <row r="16" spans="2:21" x14ac:dyDescent="0.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U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235</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217</v>
      </c>
      <c r="C9" s="17">
        <v>0.48584955869672802</v>
      </c>
      <c r="D9" s="17">
        <v>0.46339078186562999</v>
      </c>
      <c r="E9" s="17">
        <v>0.50272916818508195</v>
      </c>
      <c r="F9" s="17"/>
      <c r="G9" s="17">
        <v>0.30744536111293203</v>
      </c>
      <c r="H9" s="17">
        <v>0.305416916562186</v>
      </c>
      <c r="I9" s="17">
        <v>0.45487247099102301</v>
      </c>
      <c r="J9" s="17">
        <v>0.426338667343652</v>
      </c>
      <c r="K9" s="17">
        <v>0.59242360667074601</v>
      </c>
      <c r="L9" s="17">
        <v>0.61055327659519798</v>
      </c>
      <c r="M9" s="17"/>
      <c r="N9" s="17">
        <v>0.48694253267048199</v>
      </c>
      <c r="O9" s="17">
        <v>0.41025033054461302</v>
      </c>
      <c r="P9" s="17">
        <v>0.54784990820568502</v>
      </c>
      <c r="Q9" s="17">
        <v>0.512905502931705</v>
      </c>
      <c r="R9" s="17">
        <v>0.44841011044242501</v>
      </c>
      <c r="S9" s="17"/>
      <c r="T9" s="17">
        <v>0.37025028006424399</v>
      </c>
      <c r="U9" s="17">
        <v>0.514965586481966</v>
      </c>
    </row>
    <row r="10" spans="2:21" ht="28.7" x14ac:dyDescent="0.5">
      <c r="B10" s="18" t="s">
        <v>218</v>
      </c>
      <c r="C10" s="17">
        <v>0.425040485365617</v>
      </c>
      <c r="D10" s="17">
        <v>0.465790185543146</v>
      </c>
      <c r="E10" s="17">
        <v>0.39043890369384898</v>
      </c>
      <c r="F10" s="17"/>
      <c r="G10" s="17">
        <v>0.64199852779649103</v>
      </c>
      <c r="H10" s="17">
        <v>0.63465501919348299</v>
      </c>
      <c r="I10" s="17">
        <v>0.47979039255037598</v>
      </c>
      <c r="J10" s="17">
        <v>0.46730673461343297</v>
      </c>
      <c r="K10" s="17">
        <v>0.289376760875726</v>
      </c>
      <c r="L10" s="17">
        <v>0.29293996891364199</v>
      </c>
      <c r="M10" s="17"/>
      <c r="N10" s="17">
        <v>0.39815353752363403</v>
      </c>
      <c r="O10" s="17">
        <v>0.50216678460713904</v>
      </c>
      <c r="P10" s="17">
        <v>0.36563938666656698</v>
      </c>
      <c r="Q10" s="17">
        <v>0.42438029383339998</v>
      </c>
      <c r="R10" s="17">
        <v>0.462648493115147</v>
      </c>
      <c r="S10" s="17"/>
      <c r="T10" s="17">
        <v>0.57708888635157296</v>
      </c>
      <c r="U10" s="17">
        <v>0.38674400531678499</v>
      </c>
    </row>
    <row r="11" spans="2:21" x14ac:dyDescent="0.5">
      <c r="B11" s="18" t="s">
        <v>219</v>
      </c>
      <c r="C11" s="19">
        <v>8.9109955937655402E-2</v>
      </c>
      <c r="D11" s="19">
        <v>7.0819032591223297E-2</v>
      </c>
      <c r="E11" s="19">
        <v>0.10683192812106899</v>
      </c>
      <c r="F11" s="19"/>
      <c r="G11" s="19">
        <v>5.0556111090577199E-2</v>
      </c>
      <c r="H11" s="19">
        <v>5.9928064244331301E-2</v>
      </c>
      <c r="I11" s="19">
        <v>6.5337136458600703E-2</v>
      </c>
      <c r="J11" s="19">
        <v>0.106354598042914</v>
      </c>
      <c r="K11" s="19">
        <v>0.11819963245352801</v>
      </c>
      <c r="L11" s="19">
        <v>9.6506754491160002E-2</v>
      </c>
      <c r="M11" s="19"/>
      <c r="N11" s="19">
        <v>0.114903929805884</v>
      </c>
      <c r="O11" s="19">
        <v>8.7582884848247694E-2</v>
      </c>
      <c r="P11" s="19">
        <v>8.6510705127747903E-2</v>
      </c>
      <c r="Q11" s="19">
        <v>6.2714203234894794E-2</v>
      </c>
      <c r="R11" s="19">
        <v>8.8941396442428197E-2</v>
      </c>
      <c r="S11" s="19"/>
      <c r="T11" s="19">
        <v>5.2660833584182998E-2</v>
      </c>
      <c r="U11" s="19">
        <v>9.8290408201248194E-2</v>
      </c>
    </row>
    <row r="12" spans="2:21" x14ac:dyDescent="0.5">
      <c r="B12" s="16"/>
    </row>
    <row r="13" spans="2:21" x14ac:dyDescent="0.5">
      <c r="B13" t="s">
        <v>47</v>
      </c>
    </row>
    <row r="14" spans="2:21" x14ac:dyDescent="0.5">
      <c r="B14" t="s">
        <v>48</v>
      </c>
    </row>
    <row r="16" spans="2:21" x14ac:dyDescent="0.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U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236</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217</v>
      </c>
      <c r="C9" s="17">
        <v>0.196084851859058</v>
      </c>
      <c r="D9" s="17">
        <v>0.16262562423777999</v>
      </c>
      <c r="E9" s="17">
        <v>0.228762203936098</v>
      </c>
      <c r="F9" s="17"/>
      <c r="G9" s="17">
        <v>0.29230101101539901</v>
      </c>
      <c r="H9" s="17">
        <v>0.16120775155070899</v>
      </c>
      <c r="I9" s="17">
        <v>0.18008491914135</v>
      </c>
      <c r="J9" s="17">
        <v>0.16344354172810899</v>
      </c>
      <c r="K9" s="17">
        <v>0.15874127323508999</v>
      </c>
      <c r="L9" s="17">
        <v>0.23747615175086001</v>
      </c>
      <c r="M9" s="17"/>
      <c r="N9" s="17">
        <v>0.209402781242466</v>
      </c>
      <c r="O9" s="17">
        <v>0.22177308095219</v>
      </c>
      <c r="P9" s="17">
        <v>0.212157907026053</v>
      </c>
      <c r="Q9" s="17">
        <v>0.174129674123113</v>
      </c>
      <c r="R9" s="17">
        <v>0.13437895246395801</v>
      </c>
      <c r="S9" s="17"/>
      <c r="T9" s="17">
        <v>0.12892243301562201</v>
      </c>
      <c r="U9" s="17">
        <v>0.21300107206650701</v>
      </c>
    </row>
    <row r="10" spans="2:21" ht="28.7" x14ac:dyDescent="0.5">
      <c r="B10" s="18" t="s">
        <v>218</v>
      </c>
      <c r="C10" s="17">
        <v>0.75615428951841501</v>
      </c>
      <c r="D10" s="17">
        <v>0.79986967075897597</v>
      </c>
      <c r="E10" s="17">
        <v>0.71355706806437502</v>
      </c>
      <c r="F10" s="17"/>
      <c r="G10" s="17">
        <v>0.60585076098367796</v>
      </c>
      <c r="H10" s="17">
        <v>0.74280911160075702</v>
      </c>
      <c r="I10" s="17">
        <v>0.79067717553152606</v>
      </c>
      <c r="J10" s="17">
        <v>0.79220561246950005</v>
      </c>
      <c r="K10" s="17">
        <v>0.809269818419875</v>
      </c>
      <c r="L10" s="17">
        <v>0.73041075358846896</v>
      </c>
      <c r="M10" s="17"/>
      <c r="N10" s="17">
        <v>0.74624398188348895</v>
      </c>
      <c r="O10" s="17">
        <v>0.71698367521010598</v>
      </c>
      <c r="P10" s="17">
        <v>0.74561326914485304</v>
      </c>
      <c r="Q10" s="17">
        <v>0.78756295073254801</v>
      </c>
      <c r="R10" s="17">
        <v>0.80351318158953899</v>
      </c>
      <c r="S10" s="17"/>
      <c r="T10" s="17">
        <v>0.84791031903216396</v>
      </c>
      <c r="U10" s="17">
        <v>0.73304366861844295</v>
      </c>
    </row>
    <row r="11" spans="2:21" x14ac:dyDescent="0.5">
      <c r="B11" s="18" t="s">
        <v>219</v>
      </c>
      <c r="C11" s="19">
        <v>4.7760858622526998E-2</v>
      </c>
      <c r="D11" s="19">
        <v>3.7504705003243897E-2</v>
      </c>
      <c r="E11" s="19">
        <v>5.7680727999527399E-2</v>
      </c>
      <c r="F11" s="19"/>
      <c r="G11" s="19">
        <v>0.101848228000923</v>
      </c>
      <c r="H11" s="19">
        <v>9.5983136848534698E-2</v>
      </c>
      <c r="I11" s="19">
        <v>2.9237905327123701E-2</v>
      </c>
      <c r="J11" s="19">
        <v>4.4350845802390598E-2</v>
      </c>
      <c r="K11" s="19">
        <v>3.1988908345034699E-2</v>
      </c>
      <c r="L11" s="19">
        <v>3.2113094660671797E-2</v>
      </c>
      <c r="M11" s="19"/>
      <c r="N11" s="19">
        <v>4.4353236874045902E-2</v>
      </c>
      <c r="O11" s="19">
        <v>6.1243243837703597E-2</v>
      </c>
      <c r="P11" s="19">
        <v>4.2228823829094798E-2</v>
      </c>
      <c r="Q11" s="19">
        <v>3.8307375144339698E-2</v>
      </c>
      <c r="R11" s="19">
        <v>6.2107865946502999E-2</v>
      </c>
      <c r="S11" s="19"/>
      <c r="T11" s="19">
        <v>2.31672479522145E-2</v>
      </c>
      <c r="U11" s="19">
        <v>5.3955259315049603E-2</v>
      </c>
    </row>
    <row r="12" spans="2:21" x14ac:dyDescent="0.5">
      <c r="B12" s="16"/>
    </row>
    <row r="13" spans="2:21" x14ac:dyDescent="0.5">
      <c r="B13" t="s">
        <v>47</v>
      </c>
    </row>
    <row r="14" spans="2:21" x14ac:dyDescent="0.5">
      <c r="B14" t="s">
        <v>48</v>
      </c>
    </row>
    <row r="16" spans="2:21" x14ac:dyDescent="0.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U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237</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217</v>
      </c>
      <c r="C9" s="17">
        <v>0.482468224431716</v>
      </c>
      <c r="D9" s="17">
        <v>0.44555839388540103</v>
      </c>
      <c r="E9" s="17">
        <v>0.51277187824229498</v>
      </c>
      <c r="F9" s="17"/>
      <c r="G9" s="17">
        <v>0.42534008788983202</v>
      </c>
      <c r="H9" s="17">
        <v>0.35397451594396701</v>
      </c>
      <c r="I9" s="17">
        <v>0.42872135675615902</v>
      </c>
      <c r="J9" s="17">
        <v>0.39130096084166699</v>
      </c>
      <c r="K9" s="17">
        <v>0.482123457707825</v>
      </c>
      <c r="L9" s="17">
        <v>0.648653705852409</v>
      </c>
      <c r="M9" s="17"/>
      <c r="N9" s="17">
        <v>0.46260039404973202</v>
      </c>
      <c r="O9" s="17">
        <v>0.43567909672203498</v>
      </c>
      <c r="P9" s="17">
        <v>0.46713148067546301</v>
      </c>
      <c r="Q9" s="17">
        <v>0.56552740679441504</v>
      </c>
      <c r="R9" s="17">
        <v>0.46725063149507901</v>
      </c>
      <c r="S9" s="17"/>
      <c r="T9" s="17">
        <v>0.35593488669372902</v>
      </c>
      <c r="U9" s="17">
        <v>0.51433821722856499</v>
      </c>
    </row>
    <row r="10" spans="2:21" ht="28.7" x14ac:dyDescent="0.5">
      <c r="B10" s="18" t="s">
        <v>218</v>
      </c>
      <c r="C10" s="17">
        <v>0.426745842641502</v>
      </c>
      <c r="D10" s="17">
        <v>0.50055680329775798</v>
      </c>
      <c r="E10" s="17">
        <v>0.36138540257006102</v>
      </c>
      <c r="F10" s="17"/>
      <c r="G10" s="17">
        <v>0.48469799738137398</v>
      </c>
      <c r="H10" s="17">
        <v>0.58497839768718296</v>
      </c>
      <c r="I10" s="17">
        <v>0.45340230770664502</v>
      </c>
      <c r="J10" s="17">
        <v>0.54439574631732701</v>
      </c>
      <c r="K10" s="17">
        <v>0.39934393491954601</v>
      </c>
      <c r="L10" s="17">
        <v>0.26087681212529501</v>
      </c>
      <c r="M10" s="17"/>
      <c r="N10" s="17">
        <v>0.42528823921707698</v>
      </c>
      <c r="O10" s="17">
        <v>0.46698625516641801</v>
      </c>
      <c r="P10" s="17">
        <v>0.45373510940405998</v>
      </c>
      <c r="Q10" s="17">
        <v>0.34404173912004599</v>
      </c>
      <c r="R10" s="17">
        <v>0.48433451200664601</v>
      </c>
      <c r="S10" s="17"/>
      <c r="T10" s="17">
        <v>0.61322283102545505</v>
      </c>
      <c r="U10" s="17">
        <v>0.37977782312335001</v>
      </c>
    </row>
    <row r="11" spans="2:21" x14ac:dyDescent="0.5">
      <c r="B11" s="18" t="s">
        <v>219</v>
      </c>
      <c r="C11" s="19">
        <v>9.0785932926782095E-2</v>
      </c>
      <c r="D11" s="19">
        <v>5.3884802816840403E-2</v>
      </c>
      <c r="E11" s="19">
        <v>0.125842719187644</v>
      </c>
      <c r="F11" s="19"/>
      <c r="G11" s="19">
        <v>8.9961914728794903E-2</v>
      </c>
      <c r="H11" s="19">
        <v>6.104708636885E-2</v>
      </c>
      <c r="I11" s="19">
        <v>0.11787633553719599</v>
      </c>
      <c r="J11" s="19">
        <v>6.4303292841005694E-2</v>
      </c>
      <c r="K11" s="19">
        <v>0.118532607372628</v>
      </c>
      <c r="L11" s="19">
        <v>9.0469482022295905E-2</v>
      </c>
      <c r="M11" s="19"/>
      <c r="N11" s="19">
        <v>0.112111366733191</v>
      </c>
      <c r="O11" s="19">
        <v>9.7334648111547198E-2</v>
      </c>
      <c r="P11" s="19">
        <v>7.9133409920477502E-2</v>
      </c>
      <c r="Q11" s="19">
        <v>9.0430854085539095E-2</v>
      </c>
      <c r="R11" s="19">
        <v>4.8414856498275302E-2</v>
      </c>
      <c r="S11" s="19"/>
      <c r="T11" s="19">
        <v>3.08422822808164E-2</v>
      </c>
      <c r="U11" s="19">
        <v>0.105883959648085</v>
      </c>
    </row>
    <row r="12" spans="2:21" x14ac:dyDescent="0.5">
      <c r="B12" s="16"/>
    </row>
    <row r="13" spans="2:21" x14ac:dyDescent="0.5">
      <c r="B13" t="s">
        <v>47</v>
      </c>
    </row>
    <row r="14" spans="2:21" x14ac:dyDescent="0.5">
      <c r="B14" t="s">
        <v>48</v>
      </c>
    </row>
    <row r="16" spans="2:21" x14ac:dyDescent="0.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U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238</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217</v>
      </c>
      <c r="C9" s="17">
        <v>0.503101259181024</v>
      </c>
      <c r="D9" s="17">
        <v>0.44231554224848202</v>
      </c>
      <c r="E9" s="17">
        <v>0.55578920275340704</v>
      </c>
      <c r="F9" s="17"/>
      <c r="G9" s="17">
        <v>0.56662592195712802</v>
      </c>
      <c r="H9" s="17">
        <v>0.40937497682336998</v>
      </c>
      <c r="I9" s="17">
        <v>0.43047910157207198</v>
      </c>
      <c r="J9" s="17">
        <v>0.44946157582202101</v>
      </c>
      <c r="K9" s="17">
        <v>0.51811070956396399</v>
      </c>
      <c r="L9" s="17">
        <v>0.59262510134393698</v>
      </c>
      <c r="M9" s="17"/>
      <c r="N9" s="17">
        <v>0.51819481349850105</v>
      </c>
      <c r="O9" s="17">
        <v>0.44913664224579403</v>
      </c>
      <c r="P9" s="17">
        <v>0.54738711398219397</v>
      </c>
      <c r="Q9" s="17">
        <v>0.52540164072800299</v>
      </c>
      <c r="R9" s="17">
        <v>0.434671929045507</v>
      </c>
      <c r="S9" s="17"/>
      <c r="T9" s="17">
        <v>0.37143927823692802</v>
      </c>
      <c r="U9" s="17">
        <v>0.53626300500484902</v>
      </c>
    </row>
    <row r="10" spans="2:21" ht="28.7" x14ac:dyDescent="0.5">
      <c r="B10" s="18" t="s">
        <v>218</v>
      </c>
      <c r="C10" s="17">
        <v>0.41528372178146</v>
      </c>
      <c r="D10" s="17">
        <v>0.49840429333782899</v>
      </c>
      <c r="E10" s="17">
        <v>0.34116852541595599</v>
      </c>
      <c r="F10" s="17"/>
      <c r="G10" s="17">
        <v>0.336271330626076</v>
      </c>
      <c r="H10" s="17">
        <v>0.53103617445261697</v>
      </c>
      <c r="I10" s="17">
        <v>0.49909834484631099</v>
      </c>
      <c r="J10" s="17">
        <v>0.501521208607002</v>
      </c>
      <c r="K10" s="17">
        <v>0.371557533114455</v>
      </c>
      <c r="L10" s="17">
        <v>0.31025940165052801</v>
      </c>
      <c r="M10" s="17"/>
      <c r="N10" s="17">
        <v>0.40094058066996202</v>
      </c>
      <c r="O10" s="17">
        <v>0.44655452492713799</v>
      </c>
      <c r="P10" s="17">
        <v>0.35923906680918199</v>
      </c>
      <c r="Q10" s="17">
        <v>0.41551550179117902</v>
      </c>
      <c r="R10" s="17">
        <v>0.496242133966314</v>
      </c>
      <c r="S10" s="17"/>
      <c r="T10" s="17">
        <v>0.60172756022879004</v>
      </c>
      <c r="U10" s="17">
        <v>0.36832405174859101</v>
      </c>
    </row>
    <row r="11" spans="2:21" x14ac:dyDescent="0.5">
      <c r="B11" s="18" t="s">
        <v>219</v>
      </c>
      <c r="C11" s="19">
        <v>8.1615019037515696E-2</v>
      </c>
      <c r="D11" s="19">
        <v>5.9280164413688698E-2</v>
      </c>
      <c r="E11" s="19">
        <v>0.10304227183063699</v>
      </c>
      <c r="F11" s="19"/>
      <c r="G11" s="19">
        <v>9.7102747416795296E-2</v>
      </c>
      <c r="H11" s="19">
        <v>5.9588848724013703E-2</v>
      </c>
      <c r="I11" s="19">
        <v>7.0422553581617697E-2</v>
      </c>
      <c r="J11" s="19">
        <v>4.9017215570977803E-2</v>
      </c>
      <c r="K11" s="19">
        <v>0.11033175732158</v>
      </c>
      <c r="L11" s="19">
        <v>9.7115497005534498E-2</v>
      </c>
      <c r="M11" s="19"/>
      <c r="N11" s="19">
        <v>8.0864605831536998E-2</v>
      </c>
      <c r="O11" s="19">
        <v>0.104308832827068</v>
      </c>
      <c r="P11" s="19">
        <v>9.3373819208623907E-2</v>
      </c>
      <c r="Q11" s="19">
        <v>5.9082857480817999E-2</v>
      </c>
      <c r="R11" s="19">
        <v>6.9085936988179802E-2</v>
      </c>
      <c r="S11" s="19"/>
      <c r="T11" s="19">
        <v>2.6833161534282099E-2</v>
      </c>
      <c r="U11" s="19">
        <v>9.5412943246559495E-2</v>
      </c>
    </row>
    <row r="12" spans="2:21" x14ac:dyDescent="0.5">
      <c r="B12" s="16"/>
    </row>
    <row r="13" spans="2:21" x14ac:dyDescent="0.5">
      <c r="B13" t="s">
        <v>47</v>
      </c>
    </row>
    <row r="14" spans="2:21" x14ac:dyDescent="0.5">
      <c r="B14" t="s">
        <v>48</v>
      </c>
    </row>
    <row r="16" spans="2:21" x14ac:dyDescent="0.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U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239</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217</v>
      </c>
      <c r="C9" s="17">
        <v>0.439465785080972</v>
      </c>
      <c r="D9" s="17">
        <v>0.38461792819445401</v>
      </c>
      <c r="E9" s="17">
        <v>0.49208323354711497</v>
      </c>
      <c r="F9" s="17"/>
      <c r="G9" s="17">
        <v>0.26160033095072899</v>
      </c>
      <c r="H9" s="17">
        <v>0.17648607596479701</v>
      </c>
      <c r="I9" s="17">
        <v>0.30936235550446001</v>
      </c>
      <c r="J9" s="17">
        <v>0.340350668407357</v>
      </c>
      <c r="K9" s="17">
        <v>0.52599051493113502</v>
      </c>
      <c r="L9" s="17">
        <v>0.69413737512072304</v>
      </c>
      <c r="M9" s="17"/>
      <c r="N9" s="17">
        <v>0.47660021130253</v>
      </c>
      <c r="O9" s="17">
        <v>0.41074114673247403</v>
      </c>
      <c r="P9" s="17">
        <v>0.39569189865554</v>
      </c>
      <c r="Q9" s="17">
        <v>0.51057524961234102</v>
      </c>
      <c r="R9" s="17">
        <v>0.32838075573386399</v>
      </c>
      <c r="S9" s="17"/>
      <c r="T9" s="17">
        <v>0.36023180626095602</v>
      </c>
      <c r="U9" s="17">
        <v>0.459422473013195</v>
      </c>
    </row>
    <row r="10" spans="2:21" ht="28.7" x14ac:dyDescent="0.5">
      <c r="B10" s="18" t="s">
        <v>218</v>
      </c>
      <c r="C10" s="17">
        <v>0.50502687210235497</v>
      </c>
      <c r="D10" s="17">
        <v>0.57501113888331001</v>
      </c>
      <c r="E10" s="17">
        <v>0.43788656028845102</v>
      </c>
      <c r="F10" s="17"/>
      <c r="G10" s="17">
        <v>0.71158348907898294</v>
      </c>
      <c r="H10" s="17">
        <v>0.761071095241457</v>
      </c>
      <c r="I10" s="17">
        <v>0.65052790491136503</v>
      </c>
      <c r="J10" s="17">
        <v>0.59731367277622405</v>
      </c>
      <c r="K10" s="17">
        <v>0.40714615810145499</v>
      </c>
      <c r="L10" s="17">
        <v>0.24844485959401699</v>
      </c>
      <c r="M10" s="17"/>
      <c r="N10" s="17">
        <v>0.46537705572768701</v>
      </c>
      <c r="O10" s="17">
        <v>0.536200417792561</v>
      </c>
      <c r="P10" s="17">
        <v>0.56118711176150404</v>
      </c>
      <c r="Q10" s="17">
        <v>0.42225142629628698</v>
      </c>
      <c r="R10" s="17">
        <v>0.62008346572615103</v>
      </c>
      <c r="S10" s="17"/>
      <c r="T10" s="17">
        <v>0.60799985473000795</v>
      </c>
      <c r="U10" s="17">
        <v>0.47909103358516503</v>
      </c>
    </row>
    <row r="11" spans="2:21" x14ac:dyDescent="0.5">
      <c r="B11" s="18" t="s">
        <v>219</v>
      </c>
      <c r="C11" s="19">
        <v>5.5507342816673598E-2</v>
      </c>
      <c r="D11" s="19">
        <v>4.0370932922236397E-2</v>
      </c>
      <c r="E11" s="19">
        <v>7.0030206164433104E-2</v>
      </c>
      <c r="F11" s="19"/>
      <c r="G11" s="19">
        <v>2.6816179970288199E-2</v>
      </c>
      <c r="H11" s="19">
        <v>6.2442828793745603E-2</v>
      </c>
      <c r="I11" s="19">
        <v>4.0109739584174298E-2</v>
      </c>
      <c r="J11" s="19">
        <v>6.23356588164189E-2</v>
      </c>
      <c r="K11" s="19">
        <v>6.6863326967410097E-2</v>
      </c>
      <c r="L11" s="19">
        <v>5.74177652852602E-2</v>
      </c>
      <c r="M11" s="19"/>
      <c r="N11" s="19">
        <v>5.8022732969783199E-2</v>
      </c>
      <c r="O11" s="19">
        <v>5.3058435474964999E-2</v>
      </c>
      <c r="P11" s="19">
        <v>4.3120989582956501E-2</v>
      </c>
      <c r="Q11" s="19">
        <v>6.7173324091372597E-2</v>
      </c>
      <c r="R11" s="19">
        <v>5.1535778539984999E-2</v>
      </c>
      <c r="S11" s="19"/>
      <c r="T11" s="19">
        <v>3.17683390090353E-2</v>
      </c>
      <c r="U11" s="19">
        <v>6.1486493401639898E-2</v>
      </c>
    </row>
    <row r="12" spans="2:21" x14ac:dyDescent="0.5">
      <c r="B12" s="16"/>
    </row>
    <row r="13" spans="2:21" x14ac:dyDescent="0.5">
      <c r="B13" t="s">
        <v>47</v>
      </c>
    </row>
    <row r="14" spans="2:21" x14ac:dyDescent="0.5">
      <c r="B14" t="s">
        <v>48</v>
      </c>
    </row>
    <row r="16" spans="2:21" x14ac:dyDescent="0.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U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240</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217</v>
      </c>
      <c r="C9" s="17">
        <v>0.56989002959860302</v>
      </c>
      <c r="D9" s="17">
        <v>0.56332683697837405</v>
      </c>
      <c r="E9" s="17">
        <v>0.57450495559283099</v>
      </c>
      <c r="F9" s="17"/>
      <c r="G9" s="17">
        <v>0.29451995179599799</v>
      </c>
      <c r="H9" s="17">
        <v>0.40397911547505899</v>
      </c>
      <c r="I9" s="17">
        <v>0.53085634348675204</v>
      </c>
      <c r="J9" s="17">
        <v>0.56807429197779302</v>
      </c>
      <c r="K9" s="17">
        <v>0.63586568632103302</v>
      </c>
      <c r="L9" s="17">
        <v>0.70746270901163499</v>
      </c>
      <c r="M9" s="17"/>
      <c r="N9" s="17">
        <v>0.59721955910635804</v>
      </c>
      <c r="O9" s="17">
        <v>0.54678494533251798</v>
      </c>
      <c r="P9" s="17">
        <v>0.58046387248203202</v>
      </c>
      <c r="Q9" s="17">
        <v>0.58941243104157304</v>
      </c>
      <c r="R9" s="17">
        <v>0.48324086410920097</v>
      </c>
      <c r="S9" s="17"/>
      <c r="T9" s="17">
        <v>0.41921355791210002</v>
      </c>
      <c r="U9" s="17">
        <v>0.60784096137001697</v>
      </c>
    </row>
    <row r="10" spans="2:21" ht="28.7" x14ac:dyDescent="0.5">
      <c r="B10" s="18" t="s">
        <v>218</v>
      </c>
      <c r="C10" s="17">
        <v>0.36057365930893498</v>
      </c>
      <c r="D10" s="17">
        <v>0.37831758675013899</v>
      </c>
      <c r="E10" s="17">
        <v>0.34500786385806398</v>
      </c>
      <c r="F10" s="17"/>
      <c r="G10" s="17">
        <v>0.65428924756332896</v>
      </c>
      <c r="H10" s="17">
        <v>0.53271277368801295</v>
      </c>
      <c r="I10" s="17">
        <v>0.38592618991357902</v>
      </c>
      <c r="J10" s="17">
        <v>0.38521702900071297</v>
      </c>
      <c r="K10" s="17">
        <v>0.267809298727336</v>
      </c>
      <c r="L10" s="17">
        <v>0.22337539574186499</v>
      </c>
      <c r="M10" s="17"/>
      <c r="N10" s="17">
        <v>0.32870149758049999</v>
      </c>
      <c r="O10" s="17">
        <v>0.37555069213508302</v>
      </c>
      <c r="P10" s="17">
        <v>0.36376040808393401</v>
      </c>
      <c r="Q10" s="17">
        <v>0.32927462371963201</v>
      </c>
      <c r="R10" s="17">
        <v>0.47291117297405399</v>
      </c>
      <c r="S10" s="17"/>
      <c r="T10" s="17">
        <v>0.56479147531243901</v>
      </c>
      <c r="U10" s="17">
        <v>0.30913725178685503</v>
      </c>
    </row>
    <row r="11" spans="2:21" x14ac:dyDescent="0.5">
      <c r="B11" s="18" t="s">
        <v>219</v>
      </c>
      <c r="C11" s="19">
        <v>6.9536311092461806E-2</v>
      </c>
      <c r="D11" s="19">
        <v>5.8355576271486902E-2</v>
      </c>
      <c r="E11" s="19">
        <v>8.0487180549104698E-2</v>
      </c>
      <c r="F11" s="19"/>
      <c r="G11" s="19">
        <v>5.11908006406726E-2</v>
      </c>
      <c r="H11" s="19">
        <v>6.3308110836928097E-2</v>
      </c>
      <c r="I11" s="19">
        <v>8.3217466599669401E-2</v>
      </c>
      <c r="J11" s="19">
        <v>4.6708679021493997E-2</v>
      </c>
      <c r="K11" s="19">
        <v>9.6325014951630802E-2</v>
      </c>
      <c r="L11" s="19">
        <v>6.9161895246500196E-2</v>
      </c>
      <c r="M11" s="19"/>
      <c r="N11" s="19">
        <v>7.4078943313141105E-2</v>
      </c>
      <c r="O11" s="19">
        <v>7.7664362532398307E-2</v>
      </c>
      <c r="P11" s="19">
        <v>5.5775719434034199E-2</v>
      </c>
      <c r="Q11" s="19">
        <v>8.1312945238795398E-2</v>
      </c>
      <c r="R11" s="19">
        <v>4.3847962916745503E-2</v>
      </c>
      <c r="S11" s="19"/>
      <c r="T11" s="19">
        <v>1.59949667754609E-2</v>
      </c>
      <c r="U11" s="19">
        <v>8.3021786843127901E-2</v>
      </c>
    </row>
    <row r="12" spans="2:21" x14ac:dyDescent="0.5">
      <c r="B12" s="16"/>
    </row>
    <row r="13" spans="2:21" x14ac:dyDescent="0.5">
      <c r="B13" t="s">
        <v>47</v>
      </c>
    </row>
    <row r="14" spans="2:21" x14ac:dyDescent="0.5">
      <c r="B14" t="s">
        <v>48</v>
      </c>
    </row>
    <row r="16" spans="2:21" x14ac:dyDescent="0.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U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241</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217</v>
      </c>
      <c r="C9" s="17">
        <v>0.62043321714313404</v>
      </c>
      <c r="D9" s="17">
        <v>0.57249659586621504</v>
      </c>
      <c r="E9" s="17">
        <v>0.66208003807802795</v>
      </c>
      <c r="F9" s="17"/>
      <c r="G9" s="17">
        <v>0.59399353912842801</v>
      </c>
      <c r="H9" s="17">
        <v>0.51748572678975202</v>
      </c>
      <c r="I9" s="17">
        <v>0.55744381743028604</v>
      </c>
      <c r="J9" s="17">
        <v>0.61084909980643498</v>
      </c>
      <c r="K9" s="17">
        <v>0.58258312515974997</v>
      </c>
      <c r="L9" s="17">
        <v>0.73892824468362595</v>
      </c>
      <c r="M9" s="17"/>
      <c r="N9" s="17">
        <v>0.63782414031332202</v>
      </c>
      <c r="O9" s="17">
        <v>0.56593716581309494</v>
      </c>
      <c r="P9" s="17">
        <v>0.66050410936257098</v>
      </c>
      <c r="Q9" s="17">
        <v>0.62183526561577296</v>
      </c>
      <c r="R9" s="17">
        <v>0.59930629410512704</v>
      </c>
      <c r="S9" s="17"/>
      <c r="T9" s="17">
        <v>0.47348715935652902</v>
      </c>
      <c r="U9" s="17">
        <v>0.65744456835622</v>
      </c>
    </row>
    <row r="10" spans="2:21" ht="28.7" x14ac:dyDescent="0.5">
      <c r="B10" s="18" t="s">
        <v>218</v>
      </c>
      <c r="C10" s="17">
        <v>0.29713295378028898</v>
      </c>
      <c r="D10" s="17">
        <v>0.36539396409704</v>
      </c>
      <c r="E10" s="17">
        <v>0.235923738790667</v>
      </c>
      <c r="F10" s="17"/>
      <c r="G10" s="17">
        <v>0.32040118252307198</v>
      </c>
      <c r="H10" s="17">
        <v>0.42064222931245698</v>
      </c>
      <c r="I10" s="17">
        <v>0.34511240910797503</v>
      </c>
      <c r="J10" s="17">
        <v>0.32489958786215101</v>
      </c>
      <c r="K10" s="17">
        <v>0.31032340546499998</v>
      </c>
      <c r="L10" s="17">
        <v>0.18149723473641699</v>
      </c>
      <c r="M10" s="17"/>
      <c r="N10" s="17">
        <v>0.26892516467716399</v>
      </c>
      <c r="O10" s="17">
        <v>0.333601291877268</v>
      </c>
      <c r="P10" s="17">
        <v>0.25544935485126102</v>
      </c>
      <c r="Q10" s="17">
        <v>0.31591560279134201</v>
      </c>
      <c r="R10" s="17">
        <v>0.33743226375297197</v>
      </c>
      <c r="S10" s="17"/>
      <c r="T10" s="17">
        <v>0.48053151924270698</v>
      </c>
      <c r="U10" s="17">
        <v>0.25094029764137599</v>
      </c>
    </row>
    <row r="11" spans="2:21" x14ac:dyDescent="0.5">
      <c r="B11" s="18" t="s">
        <v>219</v>
      </c>
      <c r="C11" s="19">
        <v>8.2433829076576204E-2</v>
      </c>
      <c r="D11" s="19">
        <v>6.21094400367454E-2</v>
      </c>
      <c r="E11" s="19">
        <v>0.101996223131306</v>
      </c>
      <c r="F11" s="19"/>
      <c r="G11" s="19">
        <v>8.5605278348499306E-2</v>
      </c>
      <c r="H11" s="19">
        <v>6.1872043897790198E-2</v>
      </c>
      <c r="I11" s="19">
        <v>9.7443773461739103E-2</v>
      </c>
      <c r="J11" s="19">
        <v>6.4251312331413499E-2</v>
      </c>
      <c r="K11" s="19">
        <v>0.107093469375249</v>
      </c>
      <c r="L11" s="19">
        <v>7.9574520579957495E-2</v>
      </c>
      <c r="M11" s="19"/>
      <c r="N11" s="19">
        <v>9.3250695009513898E-2</v>
      </c>
      <c r="O11" s="19">
        <v>0.100461542309637</v>
      </c>
      <c r="P11" s="19">
        <v>8.4046535786168303E-2</v>
      </c>
      <c r="Q11" s="19">
        <v>6.2249131592885899E-2</v>
      </c>
      <c r="R11" s="19">
        <v>6.32614421419012E-2</v>
      </c>
      <c r="S11" s="19"/>
      <c r="T11" s="19">
        <v>4.5981321400763997E-2</v>
      </c>
      <c r="U11" s="19">
        <v>9.1615134002404203E-2</v>
      </c>
    </row>
    <row r="12" spans="2:21" x14ac:dyDescent="0.5">
      <c r="B12" s="16"/>
    </row>
    <row r="13" spans="2:21" x14ac:dyDescent="0.5">
      <c r="B13" t="s">
        <v>47</v>
      </c>
    </row>
    <row r="14" spans="2:21" x14ac:dyDescent="0.5">
      <c r="B14" t="s">
        <v>48</v>
      </c>
    </row>
    <row r="16" spans="2:21" x14ac:dyDescent="0.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U1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242</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217</v>
      </c>
      <c r="C9" s="17">
        <v>0.77161552171994496</v>
      </c>
      <c r="D9" s="17">
        <v>0.79338161126070095</v>
      </c>
      <c r="E9" s="17">
        <v>0.74956890742432702</v>
      </c>
      <c r="F9" s="17"/>
      <c r="G9" s="17">
        <v>0.60377110728349803</v>
      </c>
      <c r="H9" s="17">
        <v>0.72308764497804001</v>
      </c>
      <c r="I9" s="17">
        <v>0.76895639996957299</v>
      </c>
      <c r="J9" s="17">
        <v>0.81779200218998604</v>
      </c>
      <c r="K9" s="17">
        <v>0.74263114235822703</v>
      </c>
      <c r="L9" s="17">
        <v>0.83166178994851903</v>
      </c>
      <c r="M9" s="17"/>
      <c r="N9" s="17">
        <v>0.80713554383020303</v>
      </c>
      <c r="O9" s="17">
        <v>0.72155744474933003</v>
      </c>
      <c r="P9" s="17">
        <v>0.77377665386108196</v>
      </c>
      <c r="Q9" s="17">
        <v>0.78961449150502205</v>
      </c>
      <c r="R9" s="17">
        <v>0.73171099085781599</v>
      </c>
      <c r="S9" s="17"/>
      <c r="T9" s="17">
        <v>0.73466210726278702</v>
      </c>
      <c r="U9" s="17">
        <v>0.78092299019917899</v>
      </c>
    </row>
    <row r="10" spans="2:21" ht="28.7" x14ac:dyDescent="0.5">
      <c r="B10" s="18" t="s">
        <v>218</v>
      </c>
      <c r="C10" s="17">
        <v>0.11259077958801</v>
      </c>
      <c r="D10" s="17">
        <v>0.12487685142252899</v>
      </c>
      <c r="E10" s="17">
        <v>0.102036590187917</v>
      </c>
      <c r="F10" s="17"/>
      <c r="G10" s="17">
        <v>0.27975671395446899</v>
      </c>
      <c r="H10" s="17">
        <v>0.19020642516272901</v>
      </c>
      <c r="I10" s="17">
        <v>0.12524324744109899</v>
      </c>
      <c r="J10" s="17">
        <v>9.1374745250188197E-2</v>
      </c>
      <c r="K10" s="17">
        <v>8.1842789123459103E-2</v>
      </c>
      <c r="L10" s="17">
        <v>5.4791043102855402E-2</v>
      </c>
      <c r="M10" s="17"/>
      <c r="N10" s="17">
        <v>8.1855700277677398E-2</v>
      </c>
      <c r="O10" s="17">
        <v>0.161854853927072</v>
      </c>
      <c r="P10" s="17">
        <v>0.119178285195955</v>
      </c>
      <c r="Q10" s="17">
        <v>9.9987653136988194E-2</v>
      </c>
      <c r="R10" s="17">
        <v>0.114716041218888</v>
      </c>
      <c r="S10" s="17"/>
      <c r="T10" s="17">
        <v>0.196281318022553</v>
      </c>
      <c r="U10" s="17">
        <v>9.1511616540906296E-2</v>
      </c>
    </row>
    <row r="11" spans="2:21" x14ac:dyDescent="0.5">
      <c r="B11" s="18" t="s">
        <v>219</v>
      </c>
      <c r="C11" s="19">
        <v>0.11579369869204501</v>
      </c>
      <c r="D11" s="19">
        <v>8.1741537316770502E-2</v>
      </c>
      <c r="E11" s="19">
        <v>0.14839450238775601</v>
      </c>
      <c r="F11" s="19"/>
      <c r="G11" s="19">
        <v>0.116472178762034</v>
      </c>
      <c r="H11" s="19">
        <v>8.6705929859230105E-2</v>
      </c>
      <c r="I11" s="19">
        <v>0.105800352589328</v>
      </c>
      <c r="J11" s="19">
        <v>9.08332525598253E-2</v>
      </c>
      <c r="K11" s="19">
        <v>0.17552606851831401</v>
      </c>
      <c r="L11" s="19">
        <v>0.113547166948625</v>
      </c>
      <c r="M11" s="19"/>
      <c r="N11" s="19">
        <v>0.11100875589212</v>
      </c>
      <c r="O11" s="19">
        <v>0.116587701323598</v>
      </c>
      <c r="P11" s="19">
        <v>0.107045060942964</v>
      </c>
      <c r="Q11" s="19">
        <v>0.110397855357989</v>
      </c>
      <c r="R11" s="19">
        <v>0.153572967923296</v>
      </c>
      <c r="S11" s="19"/>
      <c r="T11" s="19">
        <v>6.9056574714660104E-2</v>
      </c>
      <c r="U11" s="19">
        <v>0.12756539325991501</v>
      </c>
    </row>
    <row r="12" spans="2:21" x14ac:dyDescent="0.5">
      <c r="B12" s="16"/>
    </row>
    <row r="13" spans="2:21" x14ac:dyDescent="0.5">
      <c r="B13" t="s">
        <v>47</v>
      </c>
    </row>
    <row r="14" spans="2:21" x14ac:dyDescent="0.5">
      <c r="B14" t="s">
        <v>48</v>
      </c>
    </row>
    <row r="16" spans="2:21" x14ac:dyDescent="0.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U23"/>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251</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243</v>
      </c>
      <c r="C9" s="17">
        <v>0.53590565254318201</v>
      </c>
      <c r="D9" s="17">
        <v>0.60107810843137799</v>
      </c>
      <c r="E9" s="17">
        <v>0.47371110519433501</v>
      </c>
      <c r="F9" s="17"/>
      <c r="G9" s="17">
        <v>0.68144502940996099</v>
      </c>
      <c r="H9" s="17">
        <v>0.68357218346626303</v>
      </c>
      <c r="I9" s="17">
        <v>0.56846432033461303</v>
      </c>
      <c r="J9" s="17">
        <v>0.575045764139829</v>
      </c>
      <c r="K9" s="17">
        <v>0.55513953216577105</v>
      </c>
      <c r="L9" s="17">
        <v>0.36972092244035099</v>
      </c>
      <c r="M9" s="17"/>
      <c r="N9" s="17">
        <v>0.50158080180248699</v>
      </c>
      <c r="O9" s="17">
        <v>0.61801745059568203</v>
      </c>
      <c r="P9" s="17">
        <v>0.53893756125696501</v>
      </c>
      <c r="Q9" s="17">
        <v>0.47029347017685402</v>
      </c>
      <c r="R9" s="17">
        <v>0.60685535136526503</v>
      </c>
      <c r="S9" s="17"/>
      <c r="T9" s="17">
        <v>0.59013842320507004</v>
      </c>
      <c r="U9" s="17">
        <v>0.52224602701487599</v>
      </c>
    </row>
    <row r="10" spans="2:21" x14ac:dyDescent="0.5">
      <c r="B10" s="18" t="s">
        <v>244</v>
      </c>
      <c r="C10" s="17">
        <v>0.49331228823942802</v>
      </c>
      <c r="D10" s="17">
        <v>0.51125305146945399</v>
      </c>
      <c r="E10" s="17">
        <v>0.47463165710229799</v>
      </c>
      <c r="F10" s="17"/>
      <c r="G10" s="17">
        <v>0.53576876107557703</v>
      </c>
      <c r="H10" s="17">
        <v>0.55158420648696904</v>
      </c>
      <c r="I10" s="17">
        <v>0.45778855338402302</v>
      </c>
      <c r="J10" s="17">
        <v>0.51490837207007301</v>
      </c>
      <c r="K10" s="17">
        <v>0.548661532420885</v>
      </c>
      <c r="L10" s="17">
        <v>0.42400912437787902</v>
      </c>
      <c r="M10" s="17"/>
      <c r="N10" s="17">
        <v>0.54567586147641201</v>
      </c>
      <c r="O10" s="17">
        <v>0.43723106355978603</v>
      </c>
      <c r="P10" s="17">
        <v>0.52410800893750398</v>
      </c>
      <c r="Q10" s="17">
        <v>0.42548390844346201</v>
      </c>
      <c r="R10" s="17">
        <v>0.55251160365885899</v>
      </c>
      <c r="S10" s="17"/>
      <c r="T10" s="17">
        <v>0.50558720279873703</v>
      </c>
      <c r="U10" s="17">
        <v>0.49022060152997599</v>
      </c>
    </row>
    <row r="11" spans="2:21" ht="28.7" x14ac:dyDescent="0.5">
      <c r="B11" s="18" t="s">
        <v>245</v>
      </c>
      <c r="C11" s="17">
        <v>0.42096984789582298</v>
      </c>
      <c r="D11" s="17">
        <v>0.37686479802832201</v>
      </c>
      <c r="E11" s="17">
        <v>0.45958719731685599</v>
      </c>
      <c r="F11" s="17"/>
      <c r="G11" s="17">
        <v>0.31149967615944801</v>
      </c>
      <c r="H11" s="17">
        <v>0.33760066004897499</v>
      </c>
      <c r="I11" s="17">
        <v>0.355613887551952</v>
      </c>
      <c r="J11" s="17">
        <v>0.360723036736527</v>
      </c>
      <c r="K11" s="17">
        <v>0.455051634934109</v>
      </c>
      <c r="L11" s="17">
        <v>0.54593845765141802</v>
      </c>
      <c r="M11" s="17"/>
      <c r="N11" s="17">
        <v>0.41753575469384302</v>
      </c>
      <c r="O11" s="17">
        <v>0.36493312149623403</v>
      </c>
      <c r="P11" s="17">
        <v>0.42157141359743999</v>
      </c>
      <c r="Q11" s="17">
        <v>0.48403258715820302</v>
      </c>
      <c r="R11" s="17">
        <v>0.39516044519871601</v>
      </c>
      <c r="S11" s="17"/>
      <c r="T11" s="17">
        <v>0.31513481915790198</v>
      </c>
      <c r="U11" s="17">
        <v>0.44762655089465098</v>
      </c>
    </row>
    <row r="12" spans="2:21" x14ac:dyDescent="0.5">
      <c r="B12" s="18" t="s">
        <v>246</v>
      </c>
      <c r="C12" s="17">
        <v>0.202315227051034</v>
      </c>
      <c r="D12" s="17">
        <v>0.20143759173216</v>
      </c>
      <c r="E12" s="17">
        <v>0.20471559501397901</v>
      </c>
      <c r="F12" s="17"/>
      <c r="G12" s="17">
        <v>0.32914268418652898</v>
      </c>
      <c r="H12" s="17">
        <v>0.37532450955350999</v>
      </c>
      <c r="I12" s="17">
        <v>0.25298922845189198</v>
      </c>
      <c r="J12" s="17">
        <v>0.23049219881217201</v>
      </c>
      <c r="K12" s="17">
        <v>0.121706465486856</v>
      </c>
      <c r="L12" s="17">
        <v>9.0746593927923003E-2</v>
      </c>
      <c r="M12" s="17"/>
      <c r="N12" s="17">
        <v>0.15465118522362201</v>
      </c>
      <c r="O12" s="17">
        <v>0.23724721137173499</v>
      </c>
      <c r="P12" s="17">
        <v>0.20446945815279399</v>
      </c>
      <c r="Q12" s="17">
        <v>0.20760283033352001</v>
      </c>
      <c r="R12" s="17">
        <v>0.24206881245578299</v>
      </c>
      <c r="S12" s="17"/>
      <c r="T12" s="17">
        <v>0.20936228691762199</v>
      </c>
      <c r="U12" s="17">
        <v>0.20054028179785399</v>
      </c>
    </row>
    <row r="13" spans="2:21" x14ac:dyDescent="0.5">
      <c r="B13" s="18" t="s">
        <v>247</v>
      </c>
      <c r="C13" s="17">
        <v>0.119095629294291</v>
      </c>
      <c r="D13" s="17">
        <v>0.14671387005856401</v>
      </c>
      <c r="E13" s="17">
        <v>9.4321733301821101E-2</v>
      </c>
      <c r="F13" s="17"/>
      <c r="G13" s="17">
        <v>0.13929817167167499</v>
      </c>
      <c r="H13" s="17">
        <v>0.19027303458237199</v>
      </c>
      <c r="I13" s="17">
        <v>0.12404852269503699</v>
      </c>
      <c r="J13" s="17">
        <v>0.13426830102037099</v>
      </c>
      <c r="K13" s="17">
        <v>8.89946086538317E-2</v>
      </c>
      <c r="L13" s="17">
        <v>8.6903465380169201E-2</v>
      </c>
      <c r="M13" s="17"/>
      <c r="N13" s="17">
        <v>0.133495240777732</v>
      </c>
      <c r="O13" s="17">
        <v>0.112344876323913</v>
      </c>
      <c r="P13" s="17">
        <v>0.142006805711623</v>
      </c>
      <c r="Q13" s="17">
        <v>8.6026250058816395E-2</v>
      </c>
      <c r="R13" s="17">
        <v>0.124057527535834</v>
      </c>
      <c r="S13" s="17"/>
      <c r="T13" s="17">
        <v>0.173963212442965</v>
      </c>
      <c r="U13" s="17">
        <v>0.105276113339139</v>
      </c>
    </row>
    <row r="14" spans="2:21" x14ac:dyDescent="0.5">
      <c r="B14" s="18" t="s">
        <v>248</v>
      </c>
      <c r="C14" s="17">
        <v>8.4048059717894599E-2</v>
      </c>
      <c r="D14" s="17">
        <v>0.11149658151632701</v>
      </c>
      <c r="E14" s="17">
        <v>5.9157818733605198E-2</v>
      </c>
      <c r="F14" s="17"/>
      <c r="G14" s="17">
        <v>0.172971306750836</v>
      </c>
      <c r="H14" s="17">
        <v>0.181588962783893</v>
      </c>
      <c r="I14" s="17">
        <v>7.1064210035294603E-2</v>
      </c>
      <c r="J14" s="17">
        <v>8.7867784612824296E-2</v>
      </c>
      <c r="K14" s="17">
        <v>6.0649554898510399E-2</v>
      </c>
      <c r="L14" s="17">
        <v>3.2678175767188899E-2</v>
      </c>
      <c r="M14" s="17"/>
      <c r="N14" s="17">
        <v>8.1792266652305198E-2</v>
      </c>
      <c r="O14" s="17">
        <v>9.0427713528098003E-2</v>
      </c>
      <c r="P14" s="17">
        <v>7.8215625428777302E-2</v>
      </c>
      <c r="Q14" s="17">
        <v>7.19453708764176E-2</v>
      </c>
      <c r="R14" s="17">
        <v>0.11447025559566</v>
      </c>
      <c r="S14" s="17"/>
      <c r="T14" s="17">
        <v>0.279684703785051</v>
      </c>
      <c r="U14" s="17">
        <v>3.4772994753349003E-2</v>
      </c>
    </row>
    <row r="15" spans="2:21" ht="28.7" x14ac:dyDescent="0.5">
      <c r="B15" s="18" t="s">
        <v>249</v>
      </c>
      <c r="C15" s="17">
        <v>8.2876891142674894E-2</v>
      </c>
      <c r="D15" s="17">
        <v>7.3605480254463299E-2</v>
      </c>
      <c r="E15" s="17">
        <v>9.2155047199788204E-2</v>
      </c>
      <c r="F15" s="17"/>
      <c r="G15" s="17">
        <v>2.6937755102844602E-2</v>
      </c>
      <c r="H15" s="17">
        <v>0.112064242015881</v>
      </c>
      <c r="I15" s="17">
        <v>5.7108277276780001E-2</v>
      </c>
      <c r="J15" s="17">
        <v>8.1895863715764294E-2</v>
      </c>
      <c r="K15" s="17">
        <v>0.12036665833594599</v>
      </c>
      <c r="L15" s="17">
        <v>7.7341946412737603E-2</v>
      </c>
      <c r="M15" s="17"/>
      <c r="N15" s="17">
        <v>9.3403040158014705E-2</v>
      </c>
      <c r="O15" s="17">
        <v>7.0715147880831705E-2</v>
      </c>
      <c r="P15" s="17">
        <v>7.6347102931767205E-2</v>
      </c>
      <c r="Q15" s="17">
        <v>7.6857661259553497E-2</v>
      </c>
      <c r="R15" s="17">
        <v>0.103411343691756</v>
      </c>
      <c r="S15" s="17"/>
      <c r="T15" s="17">
        <v>0.118129471430231</v>
      </c>
      <c r="U15" s="17">
        <v>7.3997812317130901E-2</v>
      </c>
    </row>
    <row r="16" spans="2:21" ht="28.7" x14ac:dyDescent="0.5">
      <c r="B16" s="18" t="s">
        <v>250</v>
      </c>
      <c r="C16" s="17">
        <v>6.2022749982190102E-2</v>
      </c>
      <c r="D16" s="17">
        <v>7.5936262104569899E-2</v>
      </c>
      <c r="E16" s="17">
        <v>4.7460018583810201E-2</v>
      </c>
      <c r="F16" s="17"/>
      <c r="G16" s="17">
        <v>0.11361323574788799</v>
      </c>
      <c r="H16" s="17">
        <v>0.13927106666136299</v>
      </c>
      <c r="I16" s="17">
        <v>5.7959359127294302E-2</v>
      </c>
      <c r="J16" s="17">
        <v>8.0669506571836302E-2</v>
      </c>
      <c r="K16" s="17">
        <v>3.54506544859923E-2</v>
      </c>
      <c r="L16" s="17">
        <v>1.8013438018823699E-2</v>
      </c>
      <c r="M16" s="17"/>
      <c r="N16" s="17">
        <v>7.5979235709554893E-2</v>
      </c>
      <c r="O16" s="17">
        <v>6.9003076408280795E-2</v>
      </c>
      <c r="P16" s="17">
        <v>8.9946800002317306E-2</v>
      </c>
      <c r="Q16" s="17">
        <v>3.1959172498917103E-2</v>
      </c>
      <c r="R16" s="17">
        <v>2.7913452627769099E-2</v>
      </c>
      <c r="S16" s="17"/>
      <c r="T16" s="17">
        <v>9.0225423462060694E-2</v>
      </c>
      <c r="U16" s="17">
        <v>5.4919333469803801E-2</v>
      </c>
    </row>
    <row r="17" spans="2:21" x14ac:dyDescent="0.5">
      <c r="B17" s="18" t="s">
        <v>64</v>
      </c>
      <c r="C17" s="17">
        <v>7.1840111974379506E-2</v>
      </c>
      <c r="D17" s="17">
        <v>7.1197215177195405E-2</v>
      </c>
      <c r="E17" s="17">
        <v>7.3000780711344901E-2</v>
      </c>
      <c r="F17" s="17"/>
      <c r="G17" s="17">
        <v>1.09816862779337E-2</v>
      </c>
      <c r="H17" s="17">
        <v>1.6115982708460801E-2</v>
      </c>
      <c r="I17" s="17">
        <v>5.5004766404629098E-2</v>
      </c>
      <c r="J17" s="17">
        <v>7.9441085932553904E-2</v>
      </c>
      <c r="K17" s="17">
        <v>9.3249154979839405E-2</v>
      </c>
      <c r="L17" s="17">
        <v>0.105510556572998</v>
      </c>
      <c r="M17" s="17"/>
      <c r="N17" s="17">
        <v>7.83863958419109E-2</v>
      </c>
      <c r="O17" s="17">
        <v>6.7611671061446596E-2</v>
      </c>
      <c r="P17" s="17">
        <v>3.5246969932118302E-2</v>
      </c>
      <c r="Q17" s="17">
        <v>0.100753330321491</v>
      </c>
      <c r="R17" s="17">
        <v>6.8670501154770802E-2</v>
      </c>
      <c r="S17" s="17"/>
      <c r="T17" s="17">
        <v>6.4059896116589604E-2</v>
      </c>
      <c r="U17" s="17">
        <v>7.3799717464745507E-2</v>
      </c>
    </row>
    <row r="18" spans="2:21" x14ac:dyDescent="0.5">
      <c r="B18" s="18" t="s">
        <v>65</v>
      </c>
      <c r="C18" s="19">
        <v>3.04708436342256E-2</v>
      </c>
      <c r="D18" s="19">
        <v>2.27210387949696E-2</v>
      </c>
      <c r="E18" s="19">
        <v>3.7922568797071197E-2</v>
      </c>
      <c r="F18" s="19"/>
      <c r="G18" s="19">
        <v>3.6297275724181899E-2</v>
      </c>
      <c r="H18" s="19">
        <v>1.6615072325130299E-2</v>
      </c>
      <c r="I18" s="19">
        <v>3.0237493542117799E-2</v>
      </c>
      <c r="J18" s="19">
        <v>3.1262329813963902E-2</v>
      </c>
      <c r="K18" s="19">
        <v>3.4832132301226899E-2</v>
      </c>
      <c r="L18" s="19">
        <v>3.1828965819219499E-2</v>
      </c>
      <c r="M18" s="19"/>
      <c r="N18" s="19">
        <v>3.9191383358433397E-2</v>
      </c>
      <c r="O18" s="19">
        <v>2.9831412301737199E-2</v>
      </c>
      <c r="P18" s="19">
        <v>5.5074769390188801E-2</v>
      </c>
      <c r="Q18" s="19">
        <v>4.8274633354135699E-3</v>
      </c>
      <c r="R18" s="19">
        <v>1.9635573181127901E-2</v>
      </c>
      <c r="S18" s="19"/>
      <c r="T18" s="19">
        <v>1.38452712613119E-2</v>
      </c>
      <c r="U18" s="19">
        <v>3.4658331937627802E-2</v>
      </c>
    </row>
    <row r="19" spans="2:21" x14ac:dyDescent="0.5">
      <c r="B19" s="16"/>
    </row>
    <row r="20" spans="2:21" x14ac:dyDescent="0.5">
      <c r="B20" t="s">
        <v>47</v>
      </c>
    </row>
    <row r="21" spans="2:21" x14ac:dyDescent="0.5">
      <c r="B21" t="s">
        <v>48</v>
      </c>
    </row>
    <row r="23" spans="2:21" x14ac:dyDescent="0.5">
      <c r="B23"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U25"/>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262</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252</v>
      </c>
      <c r="C9" s="17">
        <v>0.69886860654040095</v>
      </c>
      <c r="D9" s="17">
        <v>0.70153011845468205</v>
      </c>
      <c r="E9" s="17">
        <v>0.69590701663607402</v>
      </c>
      <c r="F9" s="17"/>
      <c r="G9" s="17">
        <v>0.63199437551763404</v>
      </c>
      <c r="H9" s="17">
        <v>0.654766971414944</v>
      </c>
      <c r="I9" s="17">
        <v>0.67900990240700898</v>
      </c>
      <c r="J9" s="17">
        <v>0.74947546986845903</v>
      </c>
      <c r="K9" s="17">
        <v>0.753623397475364</v>
      </c>
      <c r="L9" s="17">
        <v>0.68046187757591903</v>
      </c>
      <c r="M9" s="17"/>
      <c r="N9" s="17">
        <v>0.72704210199945296</v>
      </c>
      <c r="O9" s="17">
        <v>0.65887632234550497</v>
      </c>
      <c r="P9" s="17">
        <v>0.69400300555956695</v>
      </c>
      <c r="Q9" s="17">
        <v>0.65386692175917904</v>
      </c>
      <c r="R9" s="17">
        <v>0.80547631997615399</v>
      </c>
      <c r="S9" s="17"/>
      <c r="T9" s="17">
        <v>0.72983024946691599</v>
      </c>
      <c r="U9" s="17">
        <v>0.69107028749905997</v>
      </c>
    </row>
    <row r="10" spans="2:21" x14ac:dyDescent="0.5">
      <c r="B10" s="18" t="s">
        <v>253</v>
      </c>
      <c r="C10" s="17">
        <v>0.69136232632101402</v>
      </c>
      <c r="D10" s="17">
        <v>0.67963060615352899</v>
      </c>
      <c r="E10" s="17">
        <v>0.70196410022897704</v>
      </c>
      <c r="F10" s="17"/>
      <c r="G10" s="17">
        <v>0.640720852069526</v>
      </c>
      <c r="H10" s="17">
        <v>0.657670693177556</v>
      </c>
      <c r="I10" s="17">
        <v>0.666343153272001</v>
      </c>
      <c r="J10" s="17">
        <v>0.71441528121469</v>
      </c>
      <c r="K10" s="17">
        <v>0.726163600510637</v>
      </c>
      <c r="L10" s="17">
        <v>0.69751571747694696</v>
      </c>
      <c r="M10" s="17"/>
      <c r="N10" s="17">
        <v>0.70825808184573003</v>
      </c>
      <c r="O10" s="17">
        <v>0.66261235509543503</v>
      </c>
      <c r="P10" s="17">
        <v>0.68268399551683101</v>
      </c>
      <c r="Q10" s="17">
        <v>0.67115565206998695</v>
      </c>
      <c r="R10" s="17">
        <v>0.75997060773301595</v>
      </c>
      <c r="S10" s="17"/>
      <c r="T10" s="17">
        <v>0.71377535406586501</v>
      </c>
      <c r="U10" s="17">
        <v>0.68571714975684905</v>
      </c>
    </row>
    <row r="11" spans="2:21" x14ac:dyDescent="0.5">
      <c r="B11" s="18" t="s">
        <v>254</v>
      </c>
      <c r="C11" s="17">
        <v>0.68736720101786697</v>
      </c>
      <c r="D11" s="17">
        <v>0.69432504599751399</v>
      </c>
      <c r="E11" s="17">
        <v>0.67844415485077503</v>
      </c>
      <c r="F11" s="17"/>
      <c r="G11" s="17">
        <v>0.72131076824654194</v>
      </c>
      <c r="H11" s="17">
        <v>0.670156639237944</v>
      </c>
      <c r="I11" s="17">
        <v>0.65517711627226904</v>
      </c>
      <c r="J11" s="17">
        <v>0.69943625982436297</v>
      </c>
      <c r="K11" s="17">
        <v>0.70953496878548294</v>
      </c>
      <c r="L11" s="17">
        <v>0.68018432631353498</v>
      </c>
      <c r="M11" s="17"/>
      <c r="N11" s="17">
        <v>0.65495140260003903</v>
      </c>
      <c r="O11" s="17">
        <v>0.61266670090030095</v>
      </c>
      <c r="P11" s="17">
        <v>0.69504876753971601</v>
      </c>
      <c r="Q11" s="17">
        <v>0.73773170832330204</v>
      </c>
      <c r="R11" s="17">
        <v>0.78059362995056003</v>
      </c>
      <c r="S11" s="17"/>
      <c r="T11" s="17">
        <v>0.75149409947564605</v>
      </c>
      <c r="U11" s="17">
        <v>0.67121553831403702</v>
      </c>
    </row>
    <row r="12" spans="2:21" x14ac:dyDescent="0.5">
      <c r="B12" s="18" t="s">
        <v>255</v>
      </c>
      <c r="C12" s="17">
        <v>0.57289099483943395</v>
      </c>
      <c r="D12" s="17">
        <v>0.59283411698053201</v>
      </c>
      <c r="E12" s="17">
        <v>0.55881261960918605</v>
      </c>
      <c r="F12" s="17"/>
      <c r="G12" s="17">
        <v>0.50175527194547798</v>
      </c>
      <c r="H12" s="17">
        <v>0.59733037041980597</v>
      </c>
      <c r="I12" s="17">
        <v>0.59725579396148898</v>
      </c>
      <c r="J12" s="17">
        <v>0.60540497049511799</v>
      </c>
      <c r="K12" s="17">
        <v>0.56451535397808394</v>
      </c>
      <c r="L12" s="17">
        <v>0.55305845825549405</v>
      </c>
      <c r="M12" s="17"/>
      <c r="N12" s="17">
        <v>0.58665793573615999</v>
      </c>
      <c r="O12" s="17">
        <v>0.54423489620734899</v>
      </c>
      <c r="P12" s="17">
        <v>0.533184319232759</v>
      </c>
      <c r="Q12" s="17">
        <v>0.56529053659388095</v>
      </c>
      <c r="R12" s="17">
        <v>0.67888715472392702</v>
      </c>
      <c r="S12" s="17"/>
      <c r="T12" s="17">
        <v>0.68128072733568801</v>
      </c>
      <c r="U12" s="17">
        <v>0.54559083777678596</v>
      </c>
    </row>
    <row r="13" spans="2:21" ht="28.7" x14ac:dyDescent="0.5">
      <c r="B13" s="18" t="s">
        <v>256</v>
      </c>
      <c r="C13" s="17">
        <v>0.54895440581202604</v>
      </c>
      <c r="D13" s="17">
        <v>0.53318952238540995</v>
      </c>
      <c r="E13" s="17">
        <v>0.56605181358341805</v>
      </c>
      <c r="F13" s="17"/>
      <c r="G13" s="17">
        <v>0.58092673973380304</v>
      </c>
      <c r="H13" s="17">
        <v>0.51324555613508605</v>
      </c>
      <c r="I13" s="17">
        <v>0.444690795551062</v>
      </c>
      <c r="J13" s="17">
        <v>0.48150477073173797</v>
      </c>
      <c r="K13" s="17">
        <v>0.644003642871532</v>
      </c>
      <c r="L13" s="17">
        <v>0.59783996560872799</v>
      </c>
      <c r="M13" s="17"/>
      <c r="N13" s="17">
        <v>0.58780144471541795</v>
      </c>
      <c r="O13" s="17">
        <v>0.52018768974759599</v>
      </c>
      <c r="P13" s="17">
        <v>0.50395491183469499</v>
      </c>
      <c r="Q13" s="17">
        <v>0.54252325400468604</v>
      </c>
      <c r="R13" s="17">
        <v>0.60043919934645995</v>
      </c>
      <c r="S13" s="17"/>
      <c r="T13" s="17">
        <v>0.54755652164116497</v>
      </c>
      <c r="U13" s="17">
        <v>0.54930649135132004</v>
      </c>
    </row>
    <row r="14" spans="2:21" x14ac:dyDescent="0.5">
      <c r="B14" s="18" t="s">
        <v>257</v>
      </c>
      <c r="C14" s="17">
        <v>0.52499831584380496</v>
      </c>
      <c r="D14" s="17">
        <v>0.52620046596747305</v>
      </c>
      <c r="E14" s="17">
        <v>0.52401794053474604</v>
      </c>
      <c r="F14" s="17"/>
      <c r="G14" s="17">
        <v>0.44872623342367202</v>
      </c>
      <c r="H14" s="17">
        <v>0.58227033719837096</v>
      </c>
      <c r="I14" s="17">
        <v>0.48928009329870997</v>
      </c>
      <c r="J14" s="17">
        <v>0.51251590632753896</v>
      </c>
      <c r="K14" s="17">
        <v>0.55746380176816801</v>
      </c>
      <c r="L14" s="17">
        <v>0.52919959707978104</v>
      </c>
      <c r="M14" s="17"/>
      <c r="N14" s="17">
        <v>0.47753912235703699</v>
      </c>
      <c r="O14" s="17">
        <v>0.50449076018607697</v>
      </c>
      <c r="P14" s="17">
        <v>0.49052831355225102</v>
      </c>
      <c r="Q14" s="17">
        <v>0.59080676423963197</v>
      </c>
      <c r="R14" s="17">
        <v>0.60216262364094897</v>
      </c>
      <c r="S14" s="17"/>
      <c r="T14" s="17">
        <v>0.51653703335027401</v>
      </c>
      <c r="U14" s="17">
        <v>0.52712946180850995</v>
      </c>
    </row>
    <row r="15" spans="2:21" ht="28.7" x14ac:dyDescent="0.5">
      <c r="B15" s="18" t="s">
        <v>258</v>
      </c>
      <c r="C15" s="17">
        <v>0.48208983475117001</v>
      </c>
      <c r="D15" s="17">
        <v>0.46030820262739502</v>
      </c>
      <c r="E15" s="17">
        <v>0.502166079560322</v>
      </c>
      <c r="F15" s="17"/>
      <c r="G15" s="17">
        <v>0.55063651026353899</v>
      </c>
      <c r="H15" s="17">
        <v>0.63986228527700395</v>
      </c>
      <c r="I15" s="17">
        <v>0.49363513727515701</v>
      </c>
      <c r="J15" s="17">
        <v>0.474548361388827</v>
      </c>
      <c r="K15" s="17">
        <v>0.476892526951324</v>
      </c>
      <c r="L15" s="17">
        <v>0.392733319070314</v>
      </c>
      <c r="M15" s="17"/>
      <c r="N15" s="17">
        <v>0.45814470644326599</v>
      </c>
      <c r="O15" s="17">
        <v>0.49123012689586298</v>
      </c>
      <c r="P15" s="17">
        <v>0.52716337131193503</v>
      </c>
      <c r="Q15" s="17">
        <v>0.43736608489386603</v>
      </c>
      <c r="R15" s="17">
        <v>0.53744610147087402</v>
      </c>
      <c r="S15" s="17"/>
      <c r="T15" s="17">
        <v>0.54811137766700002</v>
      </c>
      <c r="U15" s="17">
        <v>0.46546096733346698</v>
      </c>
    </row>
    <row r="16" spans="2:21" ht="43" x14ac:dyDescent="0.5">
      <c r="B16" s="18" t="s">
        <v>259</v>
      </c>
      <c r="C16" s="17">
        <v>0.38686291466255102</v>
      </c>
      <c r="D16" s="17">
        <v>0.38658168887893102</v>
      </c>
      <c r="E16" s="17">
        <v>0.38618204173561999</v>
      </c>
      <c r="F16" s="17"/>
      <c r="G16" s="17">
        <v>0.48857045406668698</v>
      </c>
      <c r="H16" s="17">
        <v>0.48189226343110098</v>
      </c>
      <c r="I16" s="17">
        <v>0.43681489861734002</v>
      </c>
      <c r="J16" s="17">
        <v>0.38993801568794401</v>
      </c>
      <c r="K16" s="17">
        <v>0.36975300030397601</v>
      </c>
      <c r="L16" s="17">
        <v>0.29551617445221501</v>
      </c>
      <c r="M16" s="17"/>
      <c r="N16" s="17">
        <v>0.40565299862981802</v>
      </c>
      <c r="O16" s="17">
        <v>0.390798927704055</v>
      </c>
      <c r="P16" s="17">
        <v>0.426285615519785</v>
      </c>
      <c r="Q16" s="17">
        <v>0.31957332619027201</v>
      </c>
      <c r="R16" s="17">
        <v>0.40429196292743802</v>
      </c>
      <c r="S16" s="17"/>
      <c r="T16" s="17">
        <v>0.47541856789203801</v>
      </c>
      <c r="U16" s="17">
        <v>0.36455837357482501</v>
      </c>
    </row>
    <row r="17" spans="2:21" x14ac:dyDescent="0.5">
      <c r="B17" s="18" t="s">
        <v>260</v>
      </c>
      <c r="C17" s="17">
        <v>0.30119750048824101</v>
      </c>
      <c r="D17" s="17">
        <v>0.27288945674471399</v>
      </c>
      <c r="E17" s="17">
        <v>0.32405989928603202</v>
      </c>
      <c r="F17" s="17"/>
      <c r="G17" s="17">
        <v>0.41138125621194699</v>
      </c>
      <c r="H17" s="17">
        <v>0.35419359981644699</v>
      </c>
      <c r="I17" s="17">
        <v>0.29629457926509001</v>
      </c>
      <c r="J17" s="17">
        <v>0.20248670428291299</v>
      </c>
      <c r="K17" s="17">
        <v>0.34448059024220901</v>
      </c>
      <c r="L17" s="17">
        <v>0.28717519381078799</v>
      </c>
      <c r="M17" s="17"/>
      <c r="N17" s="17">
        <v>0.293942538760882</v>
      </c>
      <c r="O17" s="17">
        <v>0.32514299425188298</v>
      </c>
      <c r="P17" s="17">
        <v>0.32795667756374602</v>
      </c>
      <c r="Q17" s="17">
        <v>0.30299274378200203</v>
      </c>
      <c r="R17" s="17">
        <v>0.22351318784402099</v>
      </c>
      <c r="S17" s="17"/>
      <c r="T17" s="17">
        <v>0.34281034498462098</v>
      </c>
      <c r="U17" s="17">
        <v>0.29071645985448902</v>
      </c>
    </row>
    <row r="18" spans="2:21" ht="28.7" x14ac:dyDescent="0.5">
      <c r="B18" s="18" t="s">
        <v>261</v>
      </c>
      <c r="C18" s="17">
        <v>0.27005708343872697</v>
      </c>
      <c r="D18" s="17">
        <v>0.26059168593687898</v>
      </c>
      <c r="E18" s="17">
        <v>0.279108265023153</v>
      </c>
      <c r="F18" s="17"/>
      <c r="G18" s="17">
        <v>0.277297183462068</v>
      </c>
      <c r="H18" s="17">
        <v>0.18792708400430799</v>
      </c>
      <c r="I18" s="17">
        <v>0.24550373787642599</v>
      </c>
      <c r="J18" s="17">
        <v>0.21342538481651299</v>
      </c>
      <c r="K18" s="17">
        <v>0.34238702908459101</v>
      </c>
      <c r="L18" s="17">
        <v>0.31126487004273201</v>
      </c>
      <c r="M18" s="17"/>
      <c r="N18" s="17">
        <v>0.311821286835467</v>
      </c>
      <c r="O18" s="17">
        <v>0.29344142611343499</v>
      </c>
      <c r="P18" s="17">
        <v>0.21836011881233799</v>
      </c>
      <c r="Q18" s="17">
        <v>0.28157766913717402</v>
      </c>
      <c r="R18" s="17">
        <v>0.19486298609370201</v>
      </c>
      <c r="S18" s="17"/>
      <c r="T18" s="17">
        <v>0.26258927592693398</v>
      </c>
      <c r="U18" s="17">
        <v>0.271938002537707</v>
      </c>
    </row>
    <row r="19" spans="2:21" x14ac:dyDescent="0.5">
      <c r="B19" s="18" t="s">
        <v>157</v>
      </c>
      <c r="C19" s="17">
        <v>6.9610960520715498E-2</v>
      </c>
      <c r="D19" s="17">
        <v>4.9381390061173903E-2</v>
      </c>
      <c r="E19" s="17">
        <v>8.8984737856032697E-2</v>
      </c>
      <c r="F19" s="17"/>
      <c r="G19" s="17">
        <v>0</v>
      </c>
      <c r="H19" s="17">
        <v>8.3075361625651305E-3</v>
      </c>
      <c r="I19" s="17">
        <v>7.0971090186679298E-2</v>
      </c>
      <c r="J19" s="17">
        <v>6.6390153633911597E-2</v>
      </c>
      <c r="K19" s="17">
        <v>8.1598712381381097E-2</v>
      </c>
      <c r="L19" s="17">
        <v>0.111907765298175</v>
      </c>
      <c r="M19" s="17"/>
      <c r="N19" s="17">
        <v>7.3146958971754494E-2</v>
      </c>
      <c r="O19" s="17">
        <v>7.4411804554341196E-2</v>
      </c>
      <c r="P19" s="17">
        <v>7.7247584855344706E-2</v>
      </c>
      <c r="Q19" s="17">
        <v>6.9894841123561896E-2</v>
      </c>
      <c r="R19" s="17">
        <v>3.77418353129867E-2</v>
      </c>
      <c r="S19" s="17"/>
      <c r="T19" s="17">
        <v>1.91007827270098E-2</v>
      </c>
      <c r="U19" s="17">
        <v>8.2332975376486803E-2</v>
      </c>
    </row>
    <row r="20" spans="2:21" x14ac:dyDescent="0.5">
      <c r="B20" s="18" t="s">
        <v>64</v>
      </c>
      <c r="C20" s="19">
        <v>6.0996208261885603E-3</v>
      </c>
      <c r="D20" s="19">
        <v>8.6178611388567795E-3</v>
      </c>
      <c r="E20" s="19">
        <v>3.8034763136996202E-3</v>
      </c>
      <c r="F20" s="19"/>
      <c r="G20" s="19">
        <v>0</v>
      </c>
      <c r="H20" s="19">
        <v>9.2552348247091493E-3</v>
      </c>
      <c r="I20" s="19">
        <v>0</v>
      </c>
      <c r="J20" s="19">
        <v>7.9104435281525092E-3</v>
      </c>
      <c r="K20" s="19">
        <v>1.51147960924168E-2</v>
      </c>
      <c r="L20" s="19">
        <v>2.8749300781432401E-3</v>
      </c>
      <c r="M20" s="19"/>
      <c r="N20" s="19">
        <v>5.5915902276133297E-3</v>
      </c>
      <c r="O20" s="19">
        <v>0</v>
      </c>
      <c r="P20" s="19">
        <v>9.8956678758003493E-3</v>
      </c>
      <c r="Q20" s="19">
        <v>5.33140124905417E-3</v>
      </c>
      <c r="R20" s="19">
        <v>1.30099349054818E-2</v>
      </c>
      <c r="S20" s="19"/>
      <c r="T20" s="19">
        <v>3.9732785653493101E-3</v>
      </c>
      <c r="U20" s="19">
        <v>6.6351833407640301E-3</v>
      </c>
    </row>
    <row r="21" spans="2:21" x14ac:dyDescent="0.5">
      <c r="B21" s="16"/>
    </row>
    <row r="22" spans="2:21" x14ac:dyDescent="0.5">
      <c r="B22" t="s">
        <v>47</v>
      </c>
    </row>
    <row r="23" spans="2:21" x14ac:dyDescent="0.5">
      <c r="B23" t="s">
        <v>48</v>
      </c>
    </row>
    <row r="25" spans="2:21" x14ac:dyDescent="0.5">
      <c r="B2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U25"/>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263</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157</v>
      </c>
      <c r="C9" s="17">
        <v>0.34189083175104701</v>
      </c>
      <c r="D9" s="17">
        <v>0.27103709925941699</v>
      </c>
      <c r="E9" s="17">
        <v>0.40665849691999301</v>
      </c>
      <c r="F9" s="17"/>
      <c r="G9" s="17">
        <v>0.29430806711153301</v>
      </c>
      <c r="H9" s="17">
        <v>0.19505341288049799</v>
      </c>
      <c r="I9" s="17">
        <v>0.29123805532055203</v>
      </c>
      <c r="J9" s="17">
        <v>0.29385492350617698</v>
      </c>
      <c r="K9" s="17">
        <v>0.42113496501883502</v>
      </c>
      <c r="L9" s="17">
        <v>0.432438333990113</v>
      </c>
      <c r="M9" s="17"/>
      <c r="N9" s="17">
        <v>0.38233411852570298</v>
      </c>
      <c r="O9" s="17">
        <v>0.33782911888607198</v>
      </c>
      <c r="P9" s="17">
        <v>0.34456924391369598</v>
      </c>
      <c r="Q9" s="17">
        <v>0.33380343783268601</v>
      </c>
      <c r="R9" s="17">
        <v>0.26166703498549299</v>
      </c>
      <c r="S9" s="17"/>
      <c r="T9" s="17">
        <v>0.280041098135272</v>
      </c>
      <c r="U9" s="17">
        <v>0.357468944207888</v>
      </c>
    </row>
    <row r="10" spans="2:21" ht="28.7" x14ac:dyDescent="0.5">
      <c r="B10" s="18" t="s">
        <v>261</v>
      </c>
      <c r="C10" s="17">
        <v>0.27121054869821698</v>
      </c>
      <c r="D10" s="17">
        <v>0.30418934446212698</v>
      </c>
      <c r="E10" s="17">
        <v>0.24263783056676799</v>
      </c>
      <c r="F10" s="17"/>
      <c r="G10" s="17">
        <v>0.30507768198865998</v>
      </c>
      <c r="H10" s="17">
        <v>0.478425911429256</v>
      </c>
      <c r="I10" s="17">
        <v>0.29145125285101398</v>
      </c>
      <c r="J10" s="17">
        <v>0.305428034546118</v>
      </c>
      <c r="K10" s="17">
        <v>0.22864928374622401</v>
      </c>
      <c r="L10" s="17">
        <v>0.160242710295396</v>
      </c>
      <c r="M10" s="17"/>
      <c r="N10" s="17">
        <v>0.251944885073423</v>
      </c>
      <c r="O10" s="17">
        <v>0.24191845995881001</v>
      </c>
      <c r="P10" s="17">
        <v>0.285719428107995</v>
      </c>
      <c r="Q10" s="17">
        <v>0.264676409336212</v>
      </c>
      <c r="R10" s="17">
        <v>0.35873029021061698</v>
      </c>
      <c r="S10" s="17"/>
      <c r="T10" s="17">
        <v>0.303913180716883</v>
      </c>
      <c r="U10" s="17">
        <v>0.26297372616982401</v>
      </c>
    </row>
    <row r="11" spans="2:21" x14ac:dyDescent="0.5">
      <c r="B11" s="18" t="s">
        <v>260</v>
      </c>
      <c r="C11" s="17">
        <v>0.23213536106945401</v>
      </c>
      <c r="D11" s="17">
        <v>0.27825139718678699</v>
      </c>
      <c r="E11" s="17">
        <v>0.19102914564416701</v>
      </c>
      <c r="F11" s="17"/>
      <c r="G11" s="17">
        <v>0.24072115443408901</v>
      </c>
      <c r="H11" s="17">
        <v>0.249274518656982</v>
      </c>
      <c r="I11" s="17">
        <v>0.23869073624432599</v>
      </c>
      <c r="J11" s="17">
        <v>0.28871396788380099</v>
      </c>
      <c r="K11" s="17">
        <v>0.23584869719816901</v>
      </c>
      <c r="L11" s="17">
        <v>0.17744698674305501</v>
      </c>
      <c r="M11" s="17"/>
      <c r="N11" s="17">
        <v>0.23573621099120601</v>
      </c>
      <c r="O11" s="17">
        <v>0.22040469566231699</v>
      </c>
      <c r="P11" s="17">
        <v>0.22138030662906699</v>
      </c>
      <c r="Q11" s="17">
        <v>0.19294484881155999</v>
      </c>
      <c r="R11" s="17">
        <v>0.34705282679279598</v>
      </c>
      <c r="S11" s="17"/>
      <c r="T11" s="17">
        <v>0.246975615045504</v>
      </c>
      <c r="U11" s="17">
        <v>0.22839754148945199</v>
      </c>
    </row>
    <row r="12" spans="2:21" ht="43" x14ac:dyDescent="0.5">
      <c r="B12" s="18" t="s">
        <v>259</v>
      </c>
      <c r="C12" s="17">
        <v>0.21284347281975899</v>
      </c>
      <c r="D12" s="17">
        <v>0.22324304974623099</v>
      </c>
      <c r="E12" s="17">
        <v>0.20482982946848699</v>
      </c>
      <c r="F12" s="17"/>
      <c r="G12" s="17">
        <v>0.128987861354287</v>
      </c>
      <c r="H12" s="17">
        <v>0.196481916339002</v>
      </c>
      <c r="I12" s="17">
        <v>0.19173276903179001</v>
      </c>
      <c r="J12" s="17">
        <v>0.20401333169105099</v>
      </c>
      <c r="K12" s="17">
        <v>0.21259136360278</v>
      </c>
      <c r="L12" s="17">
        <v>0.26271982114449499</v>
      </c>
      <c r="M12" s="17"/>
      <c r="N12" s="17">
        <v>0.19567468440362201</v>
      </c>
      <c r="O12" s="17">
        <v>0.203368107618948</v>
      </c>
      <c r="P12" s="17">
        <v>0.17964775596781299</v>
      </c>
      <c r="Q12" s="17">
        <v>0.26381098472085301</v>
      </c>
      <c r="R12" s="17">
        <v>0.22462670354266101</v>
      </c>
      <c r="S12" s="17"/>
      <c r="T12" s="17">
        <v>0.173922749457908</v>
      </c>
      <c r="U12" s="17">
        <v>0.22264644803059899</v>
      </c>
    </row>
    <row r="13" spans="2:21" ht="28.7" x14ac:dyDescent="0.5">
      <c r="B13" s="18" t="s">
        <v>258</v>
      </c>
      <c r="C13" s="17">
        <v>0.137589347536689</v>
      </c>
      <c r="D13" s="17">
        <v>0.167603714803503</v>
      </c>
      <c r="E13" s="17">
        <v>0.110729973206976</v>
      </c>
      <c r="F13" s="17"/>
      <c r="G13" s="17">
        <v>7.9811493083558602E-2</v>
      </c>
      <c r="H13" s="17">
        <v>0.10511020355004599</v>
      </c>
      <c r="I13" s="17">
        <v>0.12573680924731501</v>
      </c>
      <c r="J13" s="17">
        <v>0.18682542260993301</v>
      </c>
      <c r="K13" s="17">
        <v>0.10276114300402001</v>
      </c>
      <c r="L13" s="17">
        <v>0.16416108989689501</v>
      </c>
      <c r="M13" s="17"/>
      <c r="N13" s="17">
        <v>0.136067345732728</v>
      </c>
      <c r="O13" s="17">
        <v>0.120093091900138</v>
      </c>
      <c r="P13" s="17">
        <v>0.13917536722597401</v>
      </c>
      <c r="Q13" s="17">
        <v>0.14270968627913599</v>
      </c>
      <c r="R13" s="17">
        <v>0.158997391233971</v>
      </c>
      <c r="S13" s="17"/>
      <c r="T13" s="17">
        <v>0.120422911754943</v>
      </c>
      <c r="U13" s="17">
        <v>0.14191306328221601</v>
      </c>
    </row>
    <row r="14" spans="2:21" x14ac:dyDescent="0.5">
      <c r="B14" s="18" t="s">
        <v>257</v>
      </c>
      <c r="C14" s="17">
        <v>7.1573316513808494E-2</v>
      </c>
      <c r="D14" s="17">
        <v>8.0179819000953806E-2</v>
      </c>
      <c r="E14" s="17">
        <v>6.4122896198507098E-2</v>
      </c>
      <c r="F14" s="17"/>
      <c r="G14" s="17">
        <v>0.131088261170759</v>
      </c>
      <c r="H14" s="17">
        <v>7.9966203915448703E-2</v>
      </c>
      <c r="I14" s="17">
        <v>0.116205715915874</v>
      </c>
      <c r="J14" s="17">
        <v>6.4427335937456795E-2</v>
      </c>
      <c r="K14" s="17">
        <v>5.3661561113688999E-2</v>
      </c>
      <c r="L14" s="17">
        <v>4.2182538295289597E-2</v>
      </c>
      <c r="M14" s="17"/>
      <c r="N14" s="17">
        <v>8.9445904092793405E-2</v>
      </c>
      <c r="O14" s="17">
        <v>8.6911354675969194E-2</v>
      </c>
      <c r="P14" s="17">
        <v>4.5906107704647703E-2</v>
      </c>
      <c r="Q14" s="17">
        <v>6.3307392324013098E-2</v>
      </c>
      <c r="R14" s="17">
        <v>6.4280168560334597E-2</v>
      </c>
      <c r="S14" s="17"/>
      <c r="T14" s="17">
        <v>0.116289732948091</v>
      </c>
      <c r="U14" s="17">
        <v>6.03105782099118E-2</v>
      </c>
    </row>
    <row r="15" spans="2:21" x14ac:dyDescent="0.5">
      <c r="B15" s="18" t="s">
        <v>255</v>
      </c>
      <c r="C15" s="17">
        <v>5.9169983894914999E-2</v>
      </c>
      <c r="D15" s="17">
        <v>5.3007373350906599E-2</v>
      </c>
      <c r="E15" s="17">
        <v>6.3496464483060497E-2</v>
      </c>
      <c r="F15" s="17"/>
      <c r="G15" s="17">
        <v>7.8271335388108904E-2</v>
      </c>
      <c r="H15" s="17">
        <v>0.12767158359476599</v>
      </c>
      <c r="I15" s="17">
        <v>1.94736923603234E-2</v>
      </c>
      <c r="J15" s="17">
        <v>6.9039716212766195E-2</v>
      </c>
      <c r="K15" s="17">
        <v>4.3373267464736499E-2</v>
      </c>
      <c r="L15" s="17">
        <v>4.7154963833703399E-2</v>
      </c>
      <c r="M15" s="17"/>
      <c r="N15" s="17">
        <v>3.47088647591604E-2</v>
      </c>
      <c r="O15" s="17">
        <v>7.1232701571915705E-2</v>
      </c>
      <c r="P15" s="17">
        <v>8.8290994945636803E-2</v>
      </c>
      <c r="Q15" s="17">
        <v>4.8612820350717997E-2</v>
      </c>
      <c r="R15" s="17">
        <v>6.7164981301619603E-2</v>
      </c>
      <c r="S15" s="17"/>
      <c r="T15" s="17">
        <v>4.7160415144327499E-2</v>
      </c>
      <c r="U15" s="17">
        <v>6.2194837869501897E-2</v>
      </c>
    </row>
    <row r="16" spans="2:21" ht="28.7" x14ac:dyDescent="0.5">
      <c r="B16" s="18" t="s">
        <v>256</v>
      </c>
      <c r="C16" s="17">
        <v>5.0047771812651298E-2</v>
      </c>
      <c r="D16" s="17">
        <v>6.06037190471529E-2</v>
      </c>
      <c r="E16" s="17">
        <v>3.8516411665992699E-2</v>
      </c>
      <c r="F16" s="17"/>
      <c r="G16" s="17">
        <v>7.1005428926649905E-2</v>
      </c>
      <c r="H16" s="17">
        <v>6.6398466523490601E-2</v>
      </c>
      <c r="I16" s="17">
        <v>8.7252469028602994E-2</v>
      </c>
      <c r="J16" s="17">
        <v>7.1038725477665099E-2</v>
      </c>
      <c r="K16" s="17">
        <v>1.93370092798642E-2</v>
      </c>
      <c r="L16" s="17">
        <v>2.1421073322361501E-2</v>
      </c>
      <c r="M16" s="17"/>
      <c r="N16" s="17">
        <v>3.2657531587973201E-2</v>
      </c>
      <c r="O16" s="17">
        <v>8.6587047044477894E-2</v>
      </c>
      <c r="P16" s="17">
        <v>4.8246059197258301E-2</v>
      </c>
      <c r="Q16" s="17">
        <v>5.1475997682032801E-2</v>
      </c>
      <c r="R16" s="17">
        <v>2.76213015772469E-2</v>
      </c>
      <c r="S16" s="17"/>
      <c r="T16" s="17">
        <v>6.3002358540454204E-2</v>
      </c>
      <c r="U16" s="17">
        <v>4.6784895853778201E-2</v>
      </c>
    </row>
    <row r="17" spans="2:21" x14ac:dyDescent="0.5">
      <c r="B17" s="18" t="s">
        <v>254</v>
      </c>
      <c r="C17" s="17">
        <v>4.1819008285391999E-2</v>
      </c>
      <c r="D17" s="17">
        <v>4.5101240979580001E-2</v>
      </c>
      <c r="E17" s="17">
        <v>3.9091339151799402E-2</v>
      </c>
      <c r="F17" s="17"/>
      <c r="G17" s="17">
        <v>9.0701594254946297E-2</v>
      </c>
      <c r="H17" s="17">
        <v>8.0857227440995105E-2</v>
      </c>
      <c r="I17" s="17">
        <v>5.6976803619754199E-2</v>
      </c>
      <c r="J17" s="17">
        <v>1.1382537868511299E-2</v>
      </c>
      <c r="K17" s="17">
        <v>2.7647512447028601E-2</v>
      </c>
      <c r="L17" s="17">
        <v>3.1148328666951199E-2</v>
      </c>
      <c r="M17" s="17"/>
      <c r="N17" s="17">
        <v>4.4998934524193603E-2</v>
      </c>
      <c r="O17" s="17">
        <v>6.0307436816144103E-2</v>
      </c>
      <c r="P17" s="17">
        <v>4.0299667515735701E-2</v>
      </c>
      <c r="Q17" s="17">
        <v>3.1179949124705501E-2</v>
      </c>
      <c r="R17" s="17">
        <v>2.6124496813030099E-2</v>
      </c>
      <c r="S17" s="17"/>
      <c r="T17" s="17">
        <v>4.7064068010946099E-2</v>
      </c>
      <c r="U17" s="17">
        <v>4.0497933391923299E-2</v>
      </c>
    </row>
    <row r="18" spans="2:21" x14ac:dyDescent="0.5">
      <c r="B18" s="18" t="s">
        <v>253</v>
      </c>
      <c r="C18" s="17">
        <v>4.1293441216055798E-2</v>
      </c>
      <c r="D18" s="17">
        <v>4.5588489682359103E-2</v>
      </c>
      <c r="E18" s="17">
        <v>3.5520976406022198E-2</v>
      </c>
      <c r="F18" s="17"/>
      <c r="G18" s="17">
        <v>6.9520661521820695E-2</v>
      </c>
      <c r="H18" s="17">
        <v>6.2039179300408601E-2</v>
      </c>
      <c r="I18" s="17">
        <v>5.0706842963896499E-2</v>
      </c>
      <c r="J18" s="17">
        <v>3.4579414034898399E-2</v>
      </c>
      <c r="K18" s="17">
        <v>5.0992864246578999E-2</v>
      </c>
      <c r="L18" s="17">
        <v>1.6948362524056099E-2</v>
      </c>
      <c r="M18" s="17"/>
      <c r="N18" s="17">
        <v>3.9575380745521103E-2</v>
      </c>
      <c r="O18" s="17">
        <v>4.6460965727820998E-2</v>
      </c>
      <c r="P18" s="17">
        <v>5.0731029534328197E-2</v>
      </c>
      <c r="Q18" s="17">
        <v>3.5953004267465498E-2</v>
      </c>
      <c r="R18" s="17">
        <v>3.0376349362762501E-2</v>
      </c>
      <c r="S18" s="17"/>
      <c r="T18" s="17">
        <v>5.7086087511792699E-2</v>
      </c>
      <c r="U18" s="17">
        <v>3.7315742273738003E-2</v>
      </c>
    </row>
    <row r="19" spans="2:21" x14ac:dyDescent="0.5">
      <c r="B19" s="18" t="s">
        <v>252</v>
      </c>
      <c r="C19" s="17">
        <v>2.5375089890166399E-2</v>
      </c>
      <c r="D19" s="17">
        <v>2.92313925490667E-2</v>
      </c>
      <c r="E19" s="17">
        <v>2.1984392936999001E-2</v>
      </c>
      <c r="F19" s="17"/>
      <c r="G19" s="17">
        <v>6.6666753663205194E-2</v>
      </c>
      <c r="H19" s="17">
        <v>3.0219008771675899E-2</v>
      </c>
      <c r="I19" s="17">
        <v>2.73616297875874E-2</v>
      </c>
      <c r="J19" s="17">
        <v>2.4967535732561899E-2</v>
      </c>
      <c r="K19" s="17">
        <v>6.8840417280887096E-3</v>
      </c>
      <c r="L19" s="17">
        <v>2.1726476215993201E-2</v>
      </c>
      <c r="M19" s="17"/>
      <c r="N19" s="17">
        <v>1.9782471997212302E-2</v>
      </c>
      <c r="O19" s="17">
        <v>2.7935273604483501E-2</v>
      </c>
      <c r="P19" s="17">
        <v>1.7157336243442099E-2</v>
      </c>
      <c r="Q19" s="17">
        <v>2.82392737580749E-2</v>
      </c>
      <c r="R19" s="17">
        <v>4.3486965263562501E-2</v>
      </c>
      <c r="S19" s="17"/>
      <c r="T19" s="17">
        <v>2.60135128666889E-2</v>
      </c>
      <c r="U19" s="17">
        <v>2.5214290088099701E-2</v>
      </c>
    </row>
    <row r="20" spans="2:21" x14ac:dyDescent="0.5">
      <c r="B20" s="18" t="s">
        <v>101</v>
      </c>
      <c r="C20" s="19">
        <v>7.5354402914840799E-3</v>
      </c>
      <c r="D20" s="19">
        <v>7.7524761726117299E-3</v>
      </c>
      <c r="E20" s="19">
        <v>7.3924102675666202E-3</v>
      </c>
      <c r="F20" s="19"/>
      <c r="G20" s="19">
        <v>0</v>
      </c>
      <c r="H20" s="19">
        <v>1.37636993877843E-2</v>
      </c>
      <c r="I20" s="19">
        <v>5.1934223590148904E-3</v>
      </c>
      <c r="J20" s="19">
        <v>0</v>
      </c>
      <c r="K20" s="19">
        <v>1.6683947348100601E-2</v>
      </c>
      <c r="L20" s="19">
        <v>7.61455998285106E-3</v>
      </c>
      <c r="M20" s="19"/>
      <c r="N20" s="19">
        <v>2.7643473622552301E-3</v>
      </c>
      <c r="O20" s="19">
        <v>0</v>
      </c>
      <c r="P20" s="19">
        <v>7.9591652895986097E-3</v>
      </c>
      <c r="Q20" s="19">
        <v>1.6516387697681299E-2</v>
      </c>
      <c r="R20" s="19">
        <v>1.30099349054818E-2</v>
      </c>
      <c r="S20" s="19"/>
      <c r="T20" s="19">
        <v>1.8984704608509699E-2</v>
      </c>
      <c r="U20" s="19">
        <v>4.6517103762232703E-3</v>
      </c>
    </row>
    <row r="21" spans="2:21" x14ac:dyDescent="0.5">
      <c r="B21" s="16"/>
    </row>
    <row r="22" spans="2:21" x14ac:dyDescent="0.5">
      <c r="B22" t="s">
        <v>47</v>
      </c>
    </row>
    <row r="23" spans="2:21" x14ac:dyDescent="0.5">
      <c r="B23" t="s">
        <v>48</v>
      </c>
    </row>
    <row r="25" spans="2:21" x14ac:dyDescent="0.5">
      <c r="B2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L22"/>
  <sheetViews>
    <sheetView showGridLines="0" workbookViewId="0">
      <pane xSplit="2" topLeftCell="C1" activePane="topRight" state="frozen"/>
      <selection pane="topRight" activeCell="B16" sqref="B16"/>
    </sheetView>
  </sheetViews>
  <sheetFormatPr defaultColWidth="10.8203125" defaultRowHeight="14.35" x14ac:dyDescent="0.5"/>
  <cols>
    <col min="2" max="2" width="25.703125" customWidth="1"/>
    <col min="3" max="12" width="20.703125" customWidth="1"/>
  </cols>
  <sheetData>
    <row r="2" spans="2:12" ht="40" customHeight="1" x14ac:dyDescent="0.5">
      <c r="D2" s="30" t="s">
        <v>278</v>
      </c>
      <c r="E2" s="26"/>
      <c r="F2" s="26"/>
      <c r="G2" s="26"/>
      <c r="H2" s="26"/>
      <c r="I2" s="26"/>
      <c r="J2" s="26"/>
      <c r="K2" s="26"/>
      <c r="L2" s="26"/>
    </row>
    <row r="6" spans="2:12" ht="50" customHeight="1" x14ac:dyDescent="0.5">
      <c r="B6" s="20" t="s">
        <v>15</v>
      </c>
      <c r="C6" s="20" t="s">
        <v>264</v>
      </c>
      <c r="D6" s="20" t="s">
        <v>265</v>
      </c>
      <c r="E6" s="20" t="s">
        <v>266</v>
      </c>
      <c r="F6" s="20" t="s">
        <v>267</v>
      </c>
      <c r="G6" s="20" t="s">
        <v>166</v>
      </c>
      <c r="H6" s="20" t="s">
        <v>268</v>
      </c>
      <c r="I6" s="20" t="s">
        <v>172</v>
      </c>
      <c r="J6" s="20" t="s">
        <v>269</v>
      </c>
      <c r="K6" s="20" t="s">
        <v>270</v>
      </c>
    </row>
    <row r="7" spans="2:12" x14ac:dyDescent="0.5">
      <c r="B7" s="18" t="s">
        <v>271</v>
      </c>
      <c r="C7" s="17">
        <v>0.41519437995916297</v>
      </c>
      <c r="D7" s="17">
        <v>0.48939047145356201</v>
      </c>
      <c r="E7" s="17">
        <v>0.469860543577447</v>
      </c>
      <c r="F7" s="17">
        <v>0.58626340564550505</v>
      </c>
      <c r="G7" s="17">
        <v>0.33760309684284301</v>
      </c>
      <c r="H7" s="17">
        <v>0.51192434317651903</v>
      </c>
      <c r="I7" s="17">
        <v>0.31325378663429598</v>
      </c>
      <c r="J7" s="17">
        <v>0.37786969652416902</v>
      </c>
      <c r="K7" s="17">
        <v>0.25608463245720298</v>
      </c>
    </row>
    <row r="8" spans="2:12" x14ac:dyDescent="0.5">
      <c r="B8" s="18" t="s">
        <v>272</v>
      </c>
      <c r="C8" s="17">
        <v>0.39683860470647703</v>
      </c>
      <c r="D8" s="17">
        <v>0.39296097966117099</v>
      </c>
      <c r="E8" s="17">
        <v>0.39142110133732699</v>
      </c>
      <c r="F8" s="17">
        <v>0.32796693071035099</v>
      </c>
      <c r="G8" s="17">
        <v>0.45730012391283298</v>
      </c>
      <c r="H8" s="17">
        <v>0.30259028630816798</v>
      </c>
      <c r="I8" s="17">
        <v>0.36672769908073799</v>
      </c>
      <c r="J8" s="17">
        <v>0.35617295707666302</v>
      </c>
      <c r="K8" s="17">
        <v>0.28886893481736697</v>
      </c>
    </row>
    <row r="9" spans="2:12" ht="28.7" x14ac:dyDescent="0.5">
      <c r="B9" s="18" t="s">
        <v>273</v>
      </c>
      <c r="C9" s="17">
        <v>0.15553266511091501</v>
      </c>
      <c r="D9" s="17">
        <v>9.3945471844266507E-2</v>
      </c>
      <c r="E9" s="17">
        <v>0.11209911687532199</v>
      </c>
      <c r="F9" s="17">
        <v>5.8706439990468602E-2</v>
      </c>
      <c r="G9" s="17">
        <v>0.14882037755309599</v>
      </c>
      <c r="H9" s="17">
        <v>0.13932084092154501</v>
      </c>
      <c r="I9" s="17">
        <v>0.23670400005824599</v>
      </c>
      <c r="J9" s="17">
        <v>0.191410552684806</v>
      </c>
      <c r="K9" s="17">
        <v>0.330304870087755</v>
      </c>
    </row>
    <row r="10" spans="2:12" x14ac:dyDescent="0.5">
      <c r="B10" s="18" t="s">
        <v>274</v>
      </c>
      <c r="C10" s="17">
        <v>1.1129432267175899E-2</v>
      </c>
      <c r="D10" s="17">
        <v>1.23403964235895E-2</v>
      </c>
      <c r="E10" s="17">
        <v>2.6619238209904601E-2</v>
      </c>
      <c r="F10" s="17">
        <v>1.61371888304894E-2</v>
      </c>
      <c r="G10" s="17">
        <v>3.3587618886993797E-2</v>
      </c>
      <c r="H10" s="17">
        <v>2.5082827143099101E-2</v>
      </c>
      <c r="I10" s="17">
        <v>4.26460675378353E-2</v>
      </c>
      <c r="J10" s="17">
        <v>5.0206268835822597E-2</v>
      </c>
      <c r="K10" s="17">
        <v>9.3618962722775104E-2</v>
      </c>
    </row>
    <row r="11" spans="2:12" x14ac:dyDescent="0.5">
      <c r="B11" s="18" t="s">
        <v>275</v>
      </c>
      <c r="C11" s="17">
        <v>0</v>
      </c>
      <c r="D11" s="17">
        <v>0</v>
      </c>
      <c r="E11" s="17">
        <v>0</v>
      </c>
      <c r="F11" s="17">
        <v>1.0926034823186199E-2</v>
      </c>
      <c r="G11" s="17">
        <v>3.5911470534395E-3</v>
      </c>
      <c r="H11" s="17">
        <v>1.2745859435167799E-2</v>
      </c>
      <c r="I11" s="17">
        <v>1.39942354343049E-2</v>
      </c>
      <c r="J11" s="17">
        <v>1.50264236085543E-2</v>
      </c>
      <c r="K11" s="17">
        <v>7.3599255515574601E-3</v>
      </c>
    </row>
    <row r="12" spans="2:12" x14ac:dyDescent="0.5">
      <c r="B12" s="18" t="s">
        <v>157</v>
      </c>
      <c r="C12" s="17">
        <v>2.13049179562689E-2</v>
      </c>
      <c r="D12" s="17">
        <v>1.1362680617410499E-2</v>
      </c>
      <c r="E12" s="17">
        <v>0</v>
      </c>
      <c r="F12" s="17">
        <v>0</v>
      </c>
      <c r="G12" s="17">
        <v>1.9097635750794401E-2</v>
      </c>
      <c r="H12" s="17">
        <v>8.3358430155005998E-3</v>
      </c>
      <c r="I12" s="17">
        <v>2.6674211254579298E-2</v>
      </c>
      <c r="J12" s="17">
        <v>9.3141012699856102E-3</v>
      </c>
      <c r="K12" s="17">
        <v>2.37626743633421E-2</v>
      </c>
    </row>
    <row r="13" spans="2:12" x14ac:dyDescent="0.5">
      <c r="B13" s="23" t="s">
        <v>276</v>
      </c>
      <c r="C13" s="21">
        <v>0.81203298466564</v>
      </c>
      <c r="D13" s="21">
        <v>0.88235145111473301</v>
      </c>
      <c r="E13" s="21">
        <v>0.86128164491477299</v>
      </c>
      <c r="F13" s="21">
        <v>0.91423033635585604</v>
      </c>
      <c r="G13" s="21">
        <v>0.79490322075567599</v>
      </c>
      <c r="H13" s="21">
        <v>0.814514629484687</v>
      </c>
      <c r="I13" s="21">
        <v>0.67998148571503403</v>
      </c>
      <c r="J13" s="21">
        <v>0.73404265360083099</v>
      </c>
      <c r="K13" s="21">
        <v>0.54495356727457001</v>
      </c>
    </row>
    <row r="14" spans="2:12" x14ac:dyDescent="0.5">
      <c r="B14" s="23" t="s">
        <v>277</v>
      </c>
      <c r="C14" s="21">
        <v>1.1129432267175899E-2</v>
      </c>
      <c r="D14" s="21">
        <v>1.23403964235895E-2</v>
      </c>
      <c r="E14" s="21">
        <v>2.6619238209904601E-2</v>
      </c>
      <c r="F14" s="21">
        <v>2.7063223653675601E-2</v>
      </c>
      <c r="G14" s="21">
        <v>3.7178765940433303E-2</v>
      </c>
      <c r="H14" s="21">
        <v>3.7828686578266803E-2</v>
      </c>
      <c r="I14" s="21">
        <v>5.6640302972140198E-2</v>
      </c>
      <c r="J14" s="21">
        <v>6.5232692444376905E-2</v>
      </c>
      <c r="K14" s="21">
        <v>0.100978888274333</v>
      </c>
    </row>
    <row r="15" spans="2:12" x14ac:dyDescent="0.5">
      <c r="B15" s="23" t="s">
        <v>88</v>
      </c>
      <c r="C15" s="22">
        <v>0.800903552398464</v>
      </c>
      <c r="D15" s="22">
        <v>0.87001105469114404</v>
      </c>
      <c r="E15" s="22">
        <v>0.83466240670486902</v>
      </c>
      <c r="F15" s="22">
        <v>0.88716711270217996</v>
      </c>
      <c r="G15" s="22">
        <v>0.75772445481524298</v>
      </c>
      <c r="H15" s="22">
        <v>0.77668594290642001</v>
      </c>
      <c r="I15" s="22">
        <v>0.62334118274289396</v>
      </c>
      <c r="J15" s="22">
        <v>0.66880996115645397</v>
      </c>
      <c r="K15" s="22">
        <v>0.44397467900023802</v>
      </c>
    </row>
    <row r="16" spans="2:12" x14ac:dyDescent="0.5">
      <c r="B16" s="16" t="s">
        <v>529</v>
      </c>
      <c r="C16" s="16"/>
      <c r="D16" s="16"/>
      <c r="E16" s="16"/>
      <c r="F16" s="16"/>
      <c r="G16" s="16"/>
      <c r="H16" s="16"/>
      <c r="I16" s="16"/>
      <c r="J16" s="16"/>
      <c r="K16" s="16"/>
    </row>
    <row r="17" spans="2:2" x14ac:dyDescent="0.5">
      <c r="B17" t="s">
        <v>47</v>
      </c>
    </row>
    <row r="18" spans="2:2" x14ac:dyDescent="0.5">
      <c r="B18" t="s">
        <v>48</v>
      </c>
    </row>
    <row r="22" spans="2:2" x14ac:dyDescent="0.5">
      <c r="B22"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U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279</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249</v>
      </c>
      <c r="D7" s="10">
        <v>112</v>
      </c>
      <c r="E7" s="10">
        <v>135</v>
      </c>
      <c r="F7" s="10"/>
      <c r="G7" s="10">
        <v>7</v>
      </c>
      <c r="H7" s="10">
        <v>42</v>
      </c>
      <c r="I7" s="10">
        <v>71</v>
      </c>
      <c r="J7" s="10">
        <v>95</v>
      </c>
      <c r="K7" s="10">
        <v>27</v>
      </c>
      <c r="L7" s="10">
        <v>7</v>
      </c>
      <c r="M7" s="10"/>
      <c r="N7" s="10">
        <v>61</v>
      </c>
      <c r="O7" s="10">
        <v>51</v>
      </c>
      <c r="P7" s="10">
        <v>50</v>
      </c>
      <c r="Q7" s="10">
        <v>39</v>
      </c>
      <c r="R7" s="10">
        <v>48</v>
      </c>
      <c r="S7" s="10"/>
      <c r="T7" s="10">
        <v>100</v>
      </c>
      <c r="U7" s="10">
        <v>149</v>
      </c>
    </row>
    <row r="8" spans="2:21" ht="30" customHeight="1" x14ac:dyDescent="0.5">
      <c r="B8" s="11" t="s">
        <v>20</v>
      </c>
      <c r="C8" s="11">
        <v>233</v>
      </c>
      <c r="D8" s="11">
        <v>116</v>
      </c>
      <c r="E8" s="11">
        <v>115</v>
      </c>
      <c r="F8" s="11"/>
      <c r="G8" s="11">
        <v>6</v>
      </c>
      <c r="H8" s="11">
        <v>33</v>
      </c>
      <c r="I8" s="11">
        <v>73</v>
      </c>
      <c r="J8" s="11">
        <v>87</v>
      </c>
      <c r="K8" s="11">
        <v>27</v>
      </c>
      <c r="L8" s="11">
        <v>7</v>
      </c>
      <c r="M8" s="11"/>
      <c r="N8" s="11">
        <v>64</v>
      </c>
      <c r="O8" s="11">
        <v>47</v>
      </c>
      <c r="P8" s="11">
        <v>52</v>
      </c>
      <c r="Q8" s="11">
        <v>42</v>
      </c>
      <c r="R8" s="11">
        <v>28</v>
      </c>
      <c r="S8" s="11"/>
      <c r="T8" s="11">
        <v>71</v>
      </c>
      <c r="U8" s="11">
        <v>162</v>
      </c>
    </row>
    <row r="9" spans="2:21" x14ac:dyDescent="0.5">
      <c r="B9" s="18" t="s">
        <v>271</v>
      </c>
      <c r="C9" s="17">
        <v>0.469860543577447</v>
      </c>
      <c r="D9" s="17">
        <v>0.40733810222702299</v>
      </c>
      <c r="E9" s="17">
        <v>0.533058148288445</v>
      </c>
      <c r="F9" s="17"/>
      <c r="G9" s="17">
        <v>0.29372320351779102</v>
      </c>
      <c r="H9" s="17">
        <v>0.411366995883713</v>
      </c>
      <c r="I9" s="17">
        <v>0.49406720137826798</v>
      </c>
      <c r="J9" s="17">
        <v>0.50664090720894295</v>
      </c>
      <c r="K9" s="17">
        <v>0.40125037519358903</v>
      </c>
      <c r="L9" s="17">
        <v>0.44400173481331301</v>
      </c>
      <c r="M9" s="17"/>
      <c r="N9" s="17">
        <v>0.47329841502720499</v>
      </c>
      <c r="O9" s="17">
        <v>0.40978710829487303</v>
      </c>
      <c r="P9" s="17">
        <v>0.45219951253559398</v>
      </c>
      <c r="Q9" s="17">
        <v>0.58387170213490203</v>
      </c>
      <c r="R9" s="17">
        <v>0.42617046480519299</v>
      </c>
      <c r="S9" s="17"/>
      <c r="T9" s="17">
        <v>0.50574597413135203</v>
      </c>
      <c r="U9" s="17">
        <v>0.45411807522724201</v>
      </c>
    </row>
    <row r="10" spans="2:21" x14ac:dyDescent="0.5">
      <c r="B10" s="18" t="s">
        <v>272</v>
      </c>
      <c r="C10" s="17">
        <v>0.39142110133732699</v>
      </c>
      <c r="D10" s="17">
        <v>0.46444860331833998</v>
      </c>
      <c r="E10" s="17">
        <v>0.32410848036454798</v>
      </c>
      <c r="F10" s="17"/>
      <c r="G10" s="17">
        <v>0.70627679648220898</v>
      </c>
      <c r="H10" s="17">
        <v>0.40134921632888798</v>
      </c>
      <c r="I10" s="17">
        <v>0.39110165204185399</v>
      </c>
      <c r="J10" s="17">
        <v>0.35477668999476503</v>
      </c>
      <c r="K10" s="17">
        <v>0.419731953281963</v>
      </c>
      <c r="L10" s="17">
        <v>0.44283458793194402</v>
      </c>
      <c r="M10" s="17"/>
      <c r="N10" s="17">
        <v>0.43180211512119998</v>
      </c>
      <c r="O10" s="17">
        <v>0.416212656608272</v>
      </c>
      <c r="P10" s="17">
        <v>0.367384492036889</v>
      </c>
      <c r="Q10" s="17">
        <v>0.28366179444531198</v>
      </c>
      <c r="R10" s="17">
        <v>0.46270046411156601</v>
      </c>
      <c r="S10" s="17"/>
      <c r="T10" s="17">
        <v>0.38578595544419098</v>
      </c>
      <c r="U10" s="17">
        <v>0.39389316603049601</v>
      </c>
    </row>
    <row r="11" spans="2:21" ht="28.7" x14ac:dyDescent="0.5">
      <c r="B11" s="18" t="s">
        <v>273</v>
      </c>
      <c r="C11" s="17">
        <v>0.11209911687532199</v>
      </c>
      <c r="D11" s="17">
        <v>0.10750374724882999</v>
      </c>
      <c r="E11" s="17">
        <v>0.109750664038264</v>
      </c>
      <c r="F11" s="17"/>
      <c r="G11" s="17">
        <v>0</v>
      </c>
      <c r="H11" s="17">
        <v>0.155932848457731</v>
      </c>
      <c r="I11" s="17">
        <v>0.101933338618586</v>
      </c>
      <c r="J11" s="17">
        <v>9.0301951086328394E-2</v>
      </c>
      <c r="K11" s="17">
        <v>0.179017671524448</v>
      </c>
      <c r="L11" s="17">
        <v>0.11316367725474299</v>
      </c>
      <c r="M11" s="17"/>
      <c r="N11" s="17">
        <v>7.8571314240406601E-2</v>
      </c>
      <c r="O11" s="17">
        <v>0.174000235096854</v>
      </c>
      <c r="P11" s="17">
        <v>0.121703197669163</v>
      </c>
      <c r="Q11" s="17">
        <v>9.7092021859389102E-2</v>
      </c>
      <c r="R11" s="17">
        <v>8.9087933445819001E-2</v>
      </c>
      <c r="S11" s="17"/>
      <c r="T11" s="17">
        <v>9.5273024803091994E-2</v>
      </c>
      <c r="U11" s="17">
        <v>0.119480503076243</v>
      </c>
    </row>
    <row r="12" spans="2:21" x14ac:dyDescent="0.5">
      <c r="B12" s="18" t="s">
        <v>274</v>
      </c>
      <c r="C12" s="17">
        <v>2.6619238209904601E-2</v>
      </c>
      <c r="D12" s="17">
        <v>2.07095472058068E-2</v>
      </c>
      <c r="E12" s="17">
        <v>3.30827073087425E-2</v>
      </c>
      <c r="F12" s="17"/>
      <c r="G12" s="17">
        <v>0</v>
      </c>
      <c r="H12" s="17">
        <v>3.1350939329668301E-2</v>
      </c>
      <c r="I12" s="17">
        <v>1.2897807961292E-2</v>
      </c>
      <c r="J12" s="17">
        <v>4.82804517099635E-2</v>
      </c>
      <c r="K12" s="17">
        <v>0</v>
      </c>
      <c r="L12" s="17">
        <v>0</v>
      </c>
      <c r="M12" s="17"/>
      <c r="N12" s="17">
        <v>1.6328155611188201E-2</v>
      </c>
      <c r="O12" s="17">
        <v>0</v>
      </c>
      <c r="P12" s="17">
        <v>5.8712797758353599E-2</v>
      </c>
      <c r="Q12" s="17">
        <v>3.5374481560397401E-2</v>
      </c>
      <c r="R12" s="17">
        <v>2.2041137637421899E-2</v>
      </c>
      <c r="S12" s="17"/>
      <c r="T12" s="17">
        <v>1.3195045621365E-2</v>
      </c>
      <c r="U12" s="17">
        <v>3.2508255666019302E-2</v>
      </c>
    </row>
    <row r="13" spans="2:21" x14ac:dyDescent="0.5">
      <c r="B13" s="18" t="s">
        <v>275</v>
      </c>
      <c r="C13" s="17">
        <v>0</v>
      </c>
      <c r="D13" s="17">
        <v>0</v>
      </c>
      <c r="E13" s="17">
        <v>0</v>
      </c>
      <c r="F13" s="17"/>
      <c r="G13" s="17">
        <v>0</v>
      </c>
      <c r="H13" s="17">
        <v>0</v>
      </c>
      <c r="I13" s="17">
        <v>0</v>
      </c>
      <c r="J13" s="17">
        <v>0</v>
      </c>
      <c r="K13" s="17">
        <v>0</v>
      </c>
      <c r="L13" s="17">
        <v>0</v>
      </c>
      <c r="M13" s="17"/>
      <c r="N13" s="17">
        <v>0</v>
      </c>
      <c r="O13" s="17">
        <v>0</v>
      </c>
      <c r="P13" s="17">
        <v>0</v>
      </c>
      <c r="Q13" s="17">
        <v>0</v>
      </c>
      <c r="R13" s="17">
        <v>0</v>
      </c>
      <c r="S13" s="17"/>
      <c r="T13" s="17">
        <v>0</v>
      </c>
      <c r="U13" s="17">
        <v>0</v>
      </c>
    </row>
    <row r="14" spans="2:21" x14ac:dyDescent="0.5">
      <c r="B14" s="18" t="s">
        <v>157</v>
      </c>
      <c r="C14" s="17">
        <v>0</v>
      </c>
      <c r="D14" s="17">
        <v>0</v>
      </c>
      <c r="E14" s="17">
        <v>0</v>
      </c>
      <c r="F14" s="17"/>
      <c r="G14" s="17">
        <v>0</v>
      </c>
      <c r="H14" s="17">
        <v>0</v>
      </c>
      <c r="I14" s="17">
        <v>0</v>
      </c>
      <c r="J14" s="17">
        <v>0</v>
      </c>
      <c r="K14" s="17">
        <v>0</v>
      </c>
      <c r="L14" s="17">
        <v>0</v>
      </c>
      <c r="M14" s="17"/>
      <c r="N14" s="17">
        <v>0</v>
      </c>
      <c r="O14" s="17">
        <v>0</v>
      </c>
      <c r="P14" s="17">
        <v>0</v>
      </c>
      <c r="Q14" s="17">
        <v>0</v>
      </c>
      <c r="R14" s="17">
        <v>0</v>
      </c>
      <c r="S14" s="17"/>
      <c r="T14" s="17">
        <v>0</v>
      </c>
      <c r="U14" s="17">
        <v>0</v>
      </c>
    </row>
    <row r="15" spans="2:21" x14ac:dyDescent="0.5">
      <c r="B15" s="18" t="s">
        <v>276</v>
      </c>
      <c r="C15" s="21">
        <v>0.86128164491477299</v>
      </c>
      <c r="D15" s="21">
        <v>0.87178670554536297</v>
      </c>
      <c r="E15" s="21">
        <v>0.85716662865299398</v>
      </c>
      <c r="F15" s="21"/>
      <c r="G15" s="21">
        <v>1</v>
      </c>
      <c r="H15" s="21">
        <v>0.81271621221260104</v>
      </c>
      <c r="I15" s="21">
        <v>0.88516885342012197</v>
      </c>
      <c r="J15" s="21">
        <v>0.86141759720370803</v>
      </c>
      <c r="K15" s="21">
        <v>0.82098232847555197</v>
      </c>
      <c r="L15" s="21">
        <v>0.88683632274525703</v>
      </c>
      <c r="M15" s="21"/>
      <c r="N15" s="21">
        <v>0.90510053014840497</v>
      </c>
      <c r="O15" s="21">
        <v>0.82599976490314597</v>
      </c>
      <c r="P15" s="21">
        <v>0.81958400457248304</v>
      </c>
      <c r="Q15" s="21">
        <v>0.86753349658021395</v>
      </c>
      <c r="R15" s="21">
        <v>0.88887092891675901</v>
      </c>
      <c r="S15" s="21"/>
      <c r="T15" s="21">
        <v>0.89153192957554295</v>
      </c>
      <c r="U15" s="21">
        <v>0.84801124125773697</v>
      </c>
    </row>
    <row r="16" spans="2:21" x14ac:dyDescent="0.5">
      <c r="B16" s="18" t="s">
        <v>277</v>
      </c>
      <c r="C16" s="21">
        <v>2.6619238209904601E-2</v>
      </c>
      <c r="D16" s="21">
        <v>2.07095472058068E-2</v>
      </c>
      <c r="E16" s="21">
        <v>3.30827073087425E-2</v>
      </c>
      <c r="F16" s="21"/>
      <c r="G16" s="21">
        <v>0</v>
      </c>
      <c r="H16" s="21">
        <v>3.1350939329668301E-2</v>
      </c>
      <c r="I16" s="21">
        <v>1.2897807961292E-2</v>
      </c>
      <c r="J16" s="21">
        <v>4.82804517099635E-2</v>
      </c>
      <c r="K16" s="21">
        <v>0</v>
      </c>
      <c r="L16" s="21">
        <v>0</v>
      </c>
      <c r="M16" s="21"/>
      <c r="N16" s="21">
        <v>1.6328155611188201E-2</v>
      </c>
      <c r="O16" s="21">
        <v>0</v>
      </c>
      <c r="P16" s="21">
        <v>5.8712797758353599E-2</v>
      </c>
      <c r="Q16" s="21">
        <v>3.5374481560397401E-2</v>
      </c>
      <c r="R16" s="21">
        <v>2.2041137637421899E-2</v>
      </c>
      <c r="S16" s="21"/>
      <c r="T16" s="21">
        <v>1.3195045621365E-2</v>
      </c>
      <c r="U16" s="21">
        <v>3.2508255666019302E-2</v>
      </c>
    </row>
    <row r="17" spans="2:21" x14ac:dyDescent="0.5">
      <c r="B17" s="18" t="s">
        <v>88</v>
      </c>
      <c r="C17" s="22">
        <v>0.83466240670486902</v>
      </c>
      <c r="D17" s="22">
        <v>0.85107715833955599</v>
      </c>
      <c r="E17" s="22">
        <v>0.82408392134425101</v>
      </c>
      <c r="F17" s="22"/>
      <c r="G17" s="22">
        <v>1</v>
      </c>
      <c r="H17" s="22">
        <v>0.781365272882933</v>
      </c>
      <c r="I17" s="22">
        <v>0.87227104545883005</v>
      </c>
      <c r="J17" s="22">
        <v>0.81313714549374505</v>
      </c>
      <c r="K17" s="22">
        <v>0.82098232847555197</v>
      </c>
      <c r="L17" s="22">
        <v>0.88683632274525703</v>
      </c>
      <c r="M17" s="22"/>
      <c r="N17" s="22">
        <v>0.88877237453721702</v>
      </c>
      <c r="O17" s="22">
        <v>0.82599976490314597</v>
      </c>
      <c r="P17" s="22">
        <v>0.76087120681413001</v>
      </c>
      <c r="Q17" s="22">
        <v>0.83215901501981604</v>
      </c>
      <c r="R17" s="22">
        <v>0.86682979127933701</v>
      </c>
      <c r="S17" s="22"/>
      <c r="T17" s="22">
        <v>0.87833688395417797</v>
      </c>
      <c r="U17" s="22">
        <v>0.81550298559171797</v>
      </c>
    </row>
    <row r="18" spans="2:21" x14ac:dyDescent="0.5">
      <c r="B18" s="16" t="s">
        <v>529</v>
      </c>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U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280</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249</v>
      </c>
      <c r="D7" s="10">
        <v>112</v>
      </c>
      <c r="E7" s="10">
        <v>135</v>
      </c>
      <c r="F7" s="10"/>
      <c r="G7" s="10">
        <v>7</v>
      </c>
      <c r="H7" s="10">
        <v>42</v>
      </c>
      <c r="I7" s="10">
        <v>71</v>
      </c>
      <c r="J7" s="10">
        <v>95</v>
      </c>
      <c r="K7" s="10">
        <v>27</v>
      </c>
      <c r="L7" s="10">
        <v>7</v>
      </c>
      <c r="M7" s="10"/>
      <c r="N7" s="10">
        <v>61</v>
      </c>
      <c r="O7" s="10">
        <v>51</v>
      </c>
      <c r="P7" s="10">
        <v>50</v>
      </c>
      <c r="Q7" s="10">
        <v>39</v>
      </c>
      <c r="R7" s="10">
        <v>48</v>
      </c>
      <c r="S7" s="10"/>
      <c r="T7" s="10">
        <v>100</v>
      </c>
      <c r="U7" s="10">
        <v>149</v>
      </c>
    </row>
    <row r="8" spans="2:21" ht="30" customHeight="1" x14ac:dyDescent="0.5">
      <c r="B8" s="11" t="s">
        <v>20</v>
      </c>
      <c r="C8" s="11">
        <v>233</v>
      </c>
      <c r="D8" s="11">
        <v>116</v>
      </c>
      <c r="E8" s="11">
        <v>115</v>
      </c>
      <c r="F8" s="11"/>
      <c r="G8" s="11">
        <v>6</v>
      </c>
      <c r="H8" s="11">
        <v>33</v>
      </c>
      <c r="I8" s="11">
        <v>73</v>
      </c>
      <c r="J8" s="11">
        <v>87</v>
      </c>
      <c r="K8" s="11">
        <v>27</v>
      </c>
      <c r="L8" s="11">
        <v>7</v>
      </c>
      <c r="M8" s="11"/>
      <c r="N8" s="11">
        <v>64</v>
      </c>
      <c r="O8" s="11">
        <v>47</v>
      </c>
      <c r="P8" s="11">
        <v>52</v>
      </c>
      <c r="Q8" s="11">
        <v>42</v>
      </c>
      <c r="R8" s="11">
        <v>28</v>
      </c>
      <c r="S8" s="11"/>
      <c r="T8" s="11">
        <v>71</v>
      </c>
      <c r="U8" s="11">
        <v>162</v>
      </c>
    </row>
    <row r="9" spans="2:21" x14ac:dyDescent="0.5">
      <c r="B9" s="18" t="s">
        <v>271</v>
      </c>
      <c r="C9" s="17">
        <v>0.33760309684284301</v>
      </c>
      <c r="D9" s="17">
        <v>0.26430693306220898</v>
      </c>
      <c r="E9" s="17">
        <v>0.40943235641050901</v>
      </c>
      <c r="F9" s="17"/>
      <c r="G9" s="17">
        <v>0.16235238950772299</v>
      </c>
      <c r="H9" s="17">
        <v>0.19265679289460499</v>
      </c>
      <c r="I9" s="17">
        <v>0.392721491394875</v>
      </c>
      <c r="J9" s="17">
        <v>0.35238072037616802</v>
      </c>
      <c r="K9" s="17">
        <v>0.329540229374299</v>
      </c>
      <c r="L9" s="17">
        <v>0.44400173481331301</v>
      </c>
      <c r="M9" s="17"/>
      <c r="N9" s="17">
        <v>0.30698633271985698</v>
      </c>
      <c r="O9" s="17">
        <v>0.34543890924120801</v>
      </c>
      <c r="P9" s="17">
        <v>0.38432085448887399</v>
      </c>
      <c r="Q9" s="17">
        <v>0.37288074454856301</v>
      </c>
      <c r="R9" s="17">
        <v>0.25438131382238899</v>
      </c>
      <c r="S9" s="17"/>
      <c r="T9" s="17">
        <v>0.37180668632587899</v>
      </c>
      <c r="U9" s="17">
        <v>0.32259843014137302</v>
      </c>
    </row>
    <row r="10" spans="2:21" x14ac:dyDescent="0.5">
      <c r="B10" s="18" t="s">
        <v>272</v>
      </c>
      <c r="C10" s="17">
        <v>0.45730012391283298</v>
      </c>
      <c r="D10" s="17">
        <v>0.549956440721587</v>
      </c>
      <c r="E10" s="17">
        <v>0.37120913700902203</v>
      </c>
      <c r="F10" s="17"/>
      <c r="G10" s="17">
        <v>0.83764761049227698</v>
      </c>
      <c r="H10" s="17">
        <v>0.59728318048498896</v>
      </c>
      <c r="I10" s="17">
        <v>0.37006025893887701</v>
      </c>
      <c r="J10" s="17">
        <v>0.47551055835667599</v>
      </c>
      <c r="K10" s="17">
        <v>0.401578324345086</v>
      </c>
      <c r="L10" s="17">
        <v>0.37714817507628501</v>
      </c>
      <c r="M10" s="17"/>
      <c r="N10" s="17">
        <v>0.48453360502126602</v>
      </c>
      <c r="O10" s="17">
        <v>0.55233361511266998</v>
      </c>
      <c r="P10" s="17">
        <v>0.356175992862312</v>
      </c>
      <c r="Q10" s="17">
        <v>0.38167007711873002</v>
      </c>
      <c r="R10" s="17">
        <v>0.53676745112466995</v>
      </c>
      <c r="S10" s="17"/>
      <c r="T10" s="17">
        <v>0.441188353227076</v>
      </c>
      <c r="U10" s="17">
        <v>0.46436814667781801</v>
      </c>
    </row>
    <row r="11" spans="2:21" ht="28.7" x14ac:dyDescent="0.5">
      <c r="B11" s="18" t="s">
        <v>273</v>
      </c>
      <c r="C11" s="17">
        <v>0.14882037755309599</v>
      </c>
      <c r="D11" s="17">
        <v>0.14230906145105299</v>
      </c>
      <c r="E11" s="17">
        <v>0.158024936788561</v>
      </c>
      <c r="F11" s="17"/>
      <c r="G11" s="17">
        <v>0</v>
      </c>
      <c r="H11" s="17">
        <v>0.120283619854022</v>
      </c>
      <c r="I11" s="17">
        <v>0.15851554818720701</v>
      </c>
      <c r="J11" s="17">
        <v>0.14786900963882901</v>
      </c>
      <c r="K11" s="17">
        <v>0.23074129469716301</v>
      </c>
      <c r="L11" s="17">
        <v>0</v>
      </c>
      <c r="M11" s="17"/>
      <c r="N11" s="17">
        <v>0.17463712073597801</v>
      </c>
      <c r="O11" s="17">
        <v>1.7766105647064101E-2</v>
      </c>
      <c r="P11" s="17">
        <v>0.19038641905031001</v>
      </c>
      <c r="Q11" s="17">
        <v>0.19391233144450101</v>
      </c>
      <c r="R11" s="17">
        <v>0.165549749129555</v>
      </c>
      <c r="S11" s="17"/>
      <c r="T11" s="17">
        <v>0.117931341734284</v>
      </c>
      <c r="U11" s="17">
        <v>0.162370992976688</v>
      </c>
    </row>
    <row r="12" spans="2:21" x14ac:dyDescent="0.5">
      <c r="B12" s="18" t="s">
        <v>274</v>
      </c>
      <c r="C12" s="17">
        <v>3.3587618886993797E-2</v>
      </c>
      <c r="D12" s="17">
        <v>3.6237310546330101E-2</v>
      </c>
      <c r="E12" s="17">
        <v>3.1483230133437998E-2</v>
      </c>
      <c r="F12" s="17"/>
      <c r="G12" s="17">
        <v>0</v>
      </c>
      <c r="H12" s="17">
        <v>8.9776406766383904E-2</v>
      </c>
      <c r="I12" s="17">
        <v>3.7307590496049099E-2</v>
      </c>
      <c r="J12" s="17">
        <v>2.4239711628326201E-2</v>
      </c>
      <c r="K12" s="17">
        <v>0</v>
      </c>
      <c r="L12" s="17">
        <v>0</v>
      </c>
      <c r="M12" s="17"/>
      <c r="N12" s="17">
        <v>3.3842941522899801E-2</v>
      </c>
      <c r="O12" s="17">
        <v>1.7766105647064101E-2</v>
      </c>
      <c r="P12" s="17">
        <v>6.9116733598505106E-2</v>
      </c>
      <c r="Q12" s="17">
        <v>0</v>
      </c>
      <c r="R12" s="17">
        <v>4.3301485923387201E-2</v>
      </c>
      <c r="S12" s="17"/>
      <c r="T12" s="17">
        <v>5.7296343834368102E-2</v>
      </c>
      <c r="U12" s="17">
        <v>2.3186911793704201E-2</v>
      </c>
    </row>
    <row r="13" spans="2:21" x14ac:dyDescent="0.5">
      <c r="B13" s="18" t="s">
        <v>275</v>
      </c>
      <c r="C13" s="17">
        <v>3.5911470534395E-3</v>
      </c>
      <c r="D13" s="17">
        <v>7.1902542188209398E-3</v>
      </c>
      <c r="E13" s="17">
        <v>0</v>
      </c>
      <c r="F13" s="17"/>
      <c r="G13" s="17">
        <v>0</v>
      </c>
      <c r="H13" s="17">
        <v>0</v>
      </c>
      <c r="I13" s="17">
        <v>1.1511974573465001E-2</v>
      </c>
      <c r="J13" s="17">
        <v>0</v>
      </c>
      <c r="K13" s="17">
        <v>0</v>
      </c>
      <c r="L13" s="17">
        <v>0</v>
      </c>
      <c r="M13" s="17"/>
      <c r="N13" s="17">
        <v>0</v>
      </c>
      <c r="O13" s="17">
        <v>1.7766105647064101E-2</v>
      </c>
      <c r="P13" s="17">
        <v>0</v>
      </c>
      <c r="Q13" s="17">
        <v>0</v>
      </c>
      <c r="R13" s="17">
        <v>0</v>
      </c>
      <c r="S13" s="17"/>
      <c r="T13" s="17">
        <v>1.1777274878393199E-2</v>
      </c>
      <c r="U13" s="17">
        <v>0</v>
      </c>
    </row>
    <row r="14" spans="2:21" x14ac:dyDescent="0.5">
      <c r="B14" s="18" t="s">
        <v>157</v>
      </c>
      <c r="C14" s="17">
        <v>1.9097635750794401E-2</v>
      </c>
      <c r="D14" s="17">
        <v>0</v>
      </c>
      <c r="E14" s="17">
        <v>2.9850339658470199E-2</v>
      </c>
      <c r="F14" s="17"/>
      <c r="G14" s="17">
        <v>0</v>
      </c>
      <c r="H14" s="17">
        <v>0</v>
      </c>
      <c r="I14" s="17">
        <v>2.9883136409527E-2</v>
      </c>
      <c r="J14" s="17">
        <v>0</v>
      </c>
      <c r="K14" s="17">
        <v>3.81401515834522E-2</v>
      </c>
      <c r="L14" s="17">
        <v>0.17885009011040301</v>
      </c>
      <c r="M14" s="17"/>
      <c r="N14" s="17">
        <v>0</v>
      </c>
      <c r="O14" s="17">
        <v>4.8929158704930698E-2</v>
      </c>
      <c r="P14" s="17">
        <v>0</v>
      </c>
      <c r="Q14" s="17">
        <v>5.1536846888205999E-2</v>
      </c>
      <c r="R14" s="17">
        <v>0</v>
      </c>
      <c r="S14" s="17"/>
      <c r="T14" s="17">
        <v>0</v>
      </c>
      <c r="U14" s="17">
        <v>2.7475518410416001E-2</v>
      </c>
    </row>
    <row r="15" spans="2:21" x14ac:dyDescent="0.5">
      <c r="B15" s="18" t="s">
        <v>276</v>
      </c>
      <c r="C15" s="21">
        <v>0.79490322075567599</v>
      </c>
      <c r="D15" s="21">
        <v>0.81426337378379599</v>
      </c>
      <c r="E15" s="21">
        <v>0.78064149341953104</v>
      </c>
      <c r="F15" s="21"/>
      <c r="G15" s="21">
        <v>1</v>
      </c>
      <c r="H15" s="21">
        <v>0.78993997337959398</v>
      </c>
      <c r="I15" s="21">
        <v>0.76278175033375195</v>
      </c>
      <c r="J15" s="21">
        <v>0.82789127873284396</v>
      </c>
      <c r="K15" s="21">
        <v>0.73111855371938494</v>
      </c>
      <c r="L15" s="21">
        <v>0.82114990988959702</v>
      </c>
      <c r="M15" s="21"/>
      <c r="N15" s="21">
        <v>0.79151993774112195</v>
      </c>
      <c r="O15" s="21">
        <v>0.897772524353877</v>
      </c>
      <c r="P15" s="21">
        <v>0.74049684735118504</v>
      </c>
      <c r="Q15" s="21">
        <v>0.75455082166729304</v>
      </c>
      <c r="R15" s="21">
        <v>0.79114876494705799</v>
      </c>
      <c r="S15" s="21"/>
      <c r="T15" s="21">
        <v>0.81299503955295505</v>
      </c>
      <c r="U15" s="21">
        <v>0.78696657681919102</v>
      </c>
    </row>
    <row r="16" spans="2:21" x14ac:dyDescent="0.5">
      <c r="B16" s="18" t="s">
        <v>277</v>
      </c>
      <c r="C16" s="21">
        <v>3.7178765940433303E-2</v>
      </c>
      <c r="D16" s="21">
        <v>4.3427564765151097E-2</v>
      </c>
      <c r="E16" s="21">
        <v>3.1483230133437998E-2</v>
      </c>
      <c r="F16" s="21"/>
      <c r="G16" s="21">
        <v>0</v>
      </c>
      <c r="H16" s="21">
        <v>8.9776406766383904E-2</v>
      </c>
      <c r="I16" s="21">
        <v>4.8819565069514202E-2</v>
      </c>
      <c r="J16" s="21">
        <v>2.4239711628326201E-2</v>
      </c>
      <c r="K16" s="21">
        <v>0</v>
      </c>
      <c r="L16" s="21">
        <v>0</v>
      </c>
      <c r="M16" s="21"/>
      <c r="N16" s="21">
        <v>3.3842941522899801E-2</v>
      </c>
      <c r="O16" s="21">
        <v>3.5532211294128098E-2</v>
      </c>
      <c r="P16" s="21">
        <v>6.9116733598505106E-2</v>
      </c>
      <c r="Q16" s="21">
        <v>0</v>
      </c>
      <c r="R16" s="21">
        <v>4.3301485923387201E-2</v>
      </c>
      <c r="S16" s="21"/>
      <c r="T16" s="21">
        <v>6.9073618712761298E-2</v>
      </c>
      <c r="U16" s="21">
        <v>2.3186911793704201E-2</v>
      </c>
    </row>
    <row r="17" spans="2:21" x14ac:dyDescent="0.5">
      <c r="B17" s="18" t="s">
        <v>88</v>
      </c>
      <c r="C17" s="22">
        <v>0.75772445481524298</v>
      </c>
      <c r="D17" s="22">
        <v>0.77083580901864501</v>
      </c>
      <c r="E17" s="22">
        <v>0.74915826328609303</v>
      </c>
      <c r="F17" s="22"/>
      <c r="G17" s="22">
        <v>1</v>
      </c>
      <c r="H17" s="22">
        <v>0.70016356661321</v>
      </c>
      <c r="I17" s="22">
        <v>0.71396218526423805</v>
      </c>
      <c r="J17" s="22">
        <v>0.80365156710451802</v>
      </c>
      <c r="K17" s="22">
        <v>0.73111855371938494</v>
      </c>
      <c r="L17" s="22">
        <v>0.82114990988959702</v>
      </c>
      <c r="M17" s="22"/>
      <c r="N17" s="22">
        <v>0.75767699621822304</v>
      </c>
      <c r="O17" s="22">
        <v>0.86224031305974902</v>
      </c>
      <c r="P17" s="22">
        <v>0.67138011375268003</v>
      </c>
      <c r="Q17" s="22">
        <v>0.75455082166729304</v>
      </c>
      <c r="R17" s="22">
        <v>0.74784727902367099</v>
      </c>
      <c r="S17" s="22"/>
      <c r="T17" s="22">
        <v>0.74392142084019397</v>
      </c>
      <c r="U17" s="22">
        <v>0.763779665025487</v>
      </c>
    </row>
    <row r="18" spans="2:21" x14ac:dyDescent="0.5">
      <c r="B18" s="16" t="s">
        <v>529</v>
      </c>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U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281</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249</v>
      </c>
      <c r="D7" s="10">
        <v>112</v>
      </c>
      <c r="E7" s="10">
        <v>135</v>
      </c>
      <c r="F7" s="10"/>
      <c r="G7" s="10">
        <v>7</v>
      </c>
      <c r="H7" s="10">
        <v>42</v>
      </c>
      <c r="I7" s="10">
        <v>71</v>
      </c>
      <c r="J7" s="10">
        <v>95</v>
      </c>
      <c r="K7" s="10">
        <v>27</v>
      </c>
      <c r="L7" s="10">
        <v>7</v>
      </c>
      <c r="M7" s="10"/>
      <c r="N7" s="10">
        <v>61</v>
      </c>
      <c r="O7" s="10">
        <v>51</v>
      </c>
      <c r="P7" s="10">
        <v>50</v>
      </c>
      <c r="Q7" s="10">
        <v>39</v>
      </c>
      <c r="R7" s="10">
        <v>48</v>
      </c>
      <c r="S7" s="10"/>
      <c r="T7" s="10">
        <v>100</v>
      </c>
      <c r="U7" s="10">
        <v>149</v>
      </c>
    </row>
    <row r="8" spans="2:21" ht="30" customHeight="1" x14ac:dyDescent="0.5">
      <c r="B8" s="11" t="s">
        <v>20</v>
      </c>
      <c r="C8" s="11">
        <v>233</v>
      </c>
      <c r="D8" s="11">
        <v>116</v>
      </c>
      <c r="E8" s="11">
        <v>115</v>
      </c>
      <c r="F8" s="11"/>
      <c r="G8" s="11">
        <v>6</v>
      </c>
      <c r="H8" s="11">
        <v>33</v>
      </c>
      <c r="I8" s="11">
        <v>73</v>
      </c>
      <c r="J8" s="11">
        <v>87</v>
      </c>
      <c r="K8" s="11">
        <v>27</v>
      </c>
      <c r="L8" s="11">
        <v>7</v>
      </c>
      <c r="M8" s="11"/>
      <c r="N8" s="11">
        <v>64</v>
      </c>
      <c r="O8" s="11">
        <v>47</v>
      </c>
      <c r="P8" s="11">
        <v>52</v>
      </c>
      <c r="Q8" s="11">
        <v>42</v>
      </c>
      <c r="R8" s="11">
        <v>28</v>
      </c>
      <c r="S8" s="11"/>
      <c r="T8" s="11">
        <v>71</v>
      </c>
      <c r="U8" s="11">
        <v>162</v>
      </c>
    </row>
    <row r="9" spans="2:21" x14ac:dyDescent="0.5">
      <c r="B9" s="18" t="s">
        <v>271</v>
      </c>
      <c r="C9" s="17">
        <v>0.51192434317651903</v>
      </c>
      <c r="D9" s="17">
        <v>0.423413528772762</v>
      </c>
      <c r="E9" s="17">
        <v>0.60223819323656302</v>
      </c>
      <c r="F9" s="17"/>
      <c r="G9" s="17">
        <v>0.45504806888816601</v>
      </c>
      <c r="H9" s="17">
        <v>0.53623939889496597</v>
      </c>
      <c r="I9" s="17">
        <v>0.53638212703357002</v>
      </c>
      <c r="J9" s="17">
        <v>0.57109653988702302</v>
      </c>
      <c r="K9" s="17">
        <v>0.226572439468604</v>
      </c>
      <c r="L9" s="17">
        <v>0.54794312953625601</v>
      </c>
      <c r="M9" s="17"/>
      <c r="N9" s="17">
        <v>0.46650942766892001</v>
      </c>
      <c r="O9" s="17">
        <v>0.46410304522852303</v>
      </c>
      <c r="P9" s="17">
        <v>0.54324836086108996</v>
      </c>
      <c r="Q9" s="17">
        <v>0.58197466533276498</v>
      </c>
      <c r="R9" s="17">
        <v>0.53407133567399701</v>
      </c>
      <c r="S9" s="17"/>
      <c r="T9" s="17">
        <v>0.47422058994888699</v>
      </c>
      <c r="U9" s="17">
        <v>0.52846448586697203</v>
      </c>
    </row>
    <row r="10" spans="2:21" x14ac:dyDescent="0.5">
      <c r="B10" s="18" t="s">
        <v>272</v>
      </c>
      <c r="C10" s="17">
        <v>0.30259028630816798</v>
      </c>
      <c r="D10" s="17">
        <v>0.37192818386307702</v>
      </c>
      <c r="E10" s="17">
        <v>0.22850688665993399</v>
      </c>
      <c r="F10" s="17"/>
      <c r="G10" s="17">
        <v>0.38259954160411203</v>
      </c>
      <c r="H10" s="17">
        <v>0.30220828151019902</v>
      </c>
      <c r="I10" s="17">
        <v>0.304973348075401</v>
      </c>
      <c r="J10" s="17">
        <v>0.224852768592749</v>
      </c>
      <c r="K10" s="17">
        <v>0.58221624451602405</v>
      </c>
      <c r="L10" s="17">
        <v>0.10866952842118401</v>
      </c>
      <c r="M10" s="17"/>
      <c r="N10" s="17">
        <v>0.32060046773888501</v>
      </c>
      <c r="O10" s="17">
        <v>0.31274810746304399</v>
      </c>
      <c r="P10" s="17">
        <v>0.33853552343184201</v>
      </c>
      <c r="Q10" s="17">
        <v>0.19613825694526599</v>
      </c>
      <c r="R10" s="17">
        <v>0.33560525252975298</v>
      </c>
      <c r="S10" s="17"/>
      <c r="T10" s="17">
        <v>0.38457118417216801</v>
      </c>
      <c r="U10" s="17">
        <v>0.26662634021570703</v>
      </c>
    </row>
    <row r="11" spans="2:21" ht="28.7" x14ac:dyDescent="0.5">
      <c r="B11" s="18" t="s">
        <v>273</v>
      </c>
      <c r="C11" s="17">
        <v>0.13932084092154501</v>
      </c>
      <c r="D11" s="17">
        <v>0.144754402624416</v>
      </c>
      <c r="E11" s="17">
        <v>0.13623356110722601</v>
      </c>
      <c r="F11" s="17"/>
      <c r="G11" s="17">
        <v>0.16235238950772299</v>
      </c>
      <c r="H11" s="17">
        <v>0.11008629926866</v>
      </c>
      <c r="I11" s="17">
        <v>0.14644899301188199</v>
      </c>
      <c r="J11" s="17">
        <v>0.14771331600756199</v>
      </c>
      <c r="K11" s="17">
        <v>0.117747998881627</v>
      </c>
      <c r="L11" s="17">
        <v>0.16453725193215801</v>
      </c>
      <c r="M11" s="17"/>
      <c r="N11" s="17">
        <v>0.14910446199666599</v>
      </c>
      <c r="O11" s="17">
        <v>0.18303619990996101</v>
      </c>
      <c r="P11" s="17">
        <v>9.5092786928362205E-2</v>
      </c>
      <c r="Q11" s="17">
        <v>0.16521811059584399</v>
      </c>
      <c r="R11" s="17">
        <v>8.7021925872862796E-2</v>
      </c>
      <c r="S11" s="17"/>
      <c r="T11" s="17">
        <v>9.9124351828883003E-2</v>
      </c>
      <c r="U11" s="17">
        <v>0.15695451418568601</v>
      </c>
    </row>
    <row r="12" spans="2:21" x14ac:dyDescent="0.5">
      <c r="B12" s="18" t="s">
        <v>274</v>
      </c>
      <c r="C12" s="17">
        <v>2.5082827143099101E-2</v>
      </c>
      <c r="D12" s="17">
        <v>5.0221252708904901E-2</v>
      </c>
      <c r="E12" s="17">
        <v>0</v>
      </c>
      <c r="F12" s="17"/>
      <c r="G12" s="17">
        <v>0</v>
      </c>
      <c r="H12" s="17">
        <v>0</v>
      </c>
      <c r="I12" s="17">
        <v>1.21955318791471E-2</v>
      </c>
      <c r="J12" s="17">
        <v>3.4081338095912198E-2</v>
      </c>
      <c r="K12" s="17">
        <v>7.3463317133745695E-2</v>
      </c>
      <c r="L12" s="17">
        <v>0</v>
      </c>
      <c r="M12" s="17"/>
      <c r="N12" s="17">
        <v>3.5455195596304702E-2</v>
      </c>
      <c r="O12" s="17">
        <v>0</v>
      </c>
      <c r="P12" s="17">
        <v>2.3123328778706199E-2</v>
      </c>
      <c r="Q12" s="17">
        <v>5.6668967126125402E-2</v>
      </c>
      <c r="R12" s="17">
        <v>0</v>
      </c>
      <c r="S12" s="17"/>
      <c r="T12" s="17">
        <v>2.3335896178776301E-2</v>
      </c>
      <c r="U12" s="17">
        <v>2.5849182875532999E-2</v>
      </c>
    </row>
    <row r="13" spans="2:21" x14ac:dyDescent="0.5">
      <c r="B13" s="18" t="s">
        <v>275</v>
      </c>
      <c r="C13" s="17">
        <v>1.2745859435167799E-2</v>
      </c>
      <c r="D13" s="17">
        <v>9.6826320308405697E-3</v>
      </c>
      <c r="E13" s="17">
        <v>1.60777934066673E-2</v>
      </c>
      <c r="F13" s="17"/>
      <c r="G13" s="17">
        <v>0</v>
      </c>
      <c r="H13" s="17">
        <v>5.14660203261747E-2</v>
      </c>
      <c r="I13" s="17">
        <v>0</v>
      </c>
      <c r="J13" s="17">
        <v>1.4330169470018301E-2</v>
      </c>
      <c r="K13" s="17">
        <v>0</v>
      </c>
      <c r="L13" s="17">
        <v>0</v>
      </c>
      <c r="M13" s="17"/>
      <c r="N13" s="17">
        <v>1.7546427274699E-2</v>
      </c>
      <c r="O13" s="17">
        <v>1.3577533363675801E-2</v>
      </c>
      <c r="P13" s="17">
        <v>0</v>
      </c>
      <c r="Q13" s="17">
        <v>0</v>
      </c>
      <c r="R13" s="17">
        <v>4.3301485923387201E-2</v>
      </c>
      <c r="S13" s="17"/>
      <c r="T13" s="17">
        <v>9.0006412081079703E-3</v>
      </c>
      <c r="U13" s="17">
        <v>1.4388837615840099E-2</v>
      </c>
    </row>
    <row r="14" spans="2:21" x14ac:dyDescent="0.5">
      <c r="B14" s="18" t="s">
        <v>157</v>
      </c>
      <c r="C14" s="17">
        <v>8.3358430155005998E-3</v>
      </c>
      <c r="D14" s="17">
        <v>0</v>
      </c>
      <c r="E14" s="17">
        <v>1.69435655896094E-2</v>
      </c>
      <c r="F14" s="17"/>
      <c r="G14" s="17">
        <v>0</v>
      </c>
      <c r="H14" s="17">
        <v>0</v>
      </c>
      <c r="I14" s="17">
        <v>0</v>
      </c>
      <c r="J14" s="17">
        <v>7.9258679467357502E-3</v>
      </c>
      <c r="K14" s="17">
        <v>0</v>
      </c>
      <c r="L14" s="17">
        <v>0.17885009011040301</v>
      </c>
      <c r="M14" s="17"/>
      <c r="N14" s="17">
        <v>1.0784019724525E-2</v>
      </c>
      <c r="O14" s="17">
        <v>2.6535114034796799E-2</v>
      </c>
      <c r="P14" s="17">
        <v>0</v>
      </c>
      <c r="Q14" s="17">
        <v>0</v>
      </c>
      <c r="R14" s="17">
        <v>0</v>
      </c>
      <c r="S14" s="17"/>
      <c r="T14" s="17">
        <v>9.7473366631782698E-3</v>
      </c>
      <c r="U14" s="17">
        <v>7.7166392402608797E-3</v>
      </c>
    </row>
    <row r="15" spans="2:21" x14ac:dyDescent="0.5">
      <c r="B15" s="18" t="s">
        <v>276</v>
      </c>
      <c r="C15" s="21">
        <v>0.814514629484687</v>
      </c>
      <c r="D15" s="21">
        <v>0.79534171263583797</v>
      </c>
      <c r="E15" s="21">
        <v>0.83074507989649804</v>
      </c>
      <c r="F15" s="21"/>
      <c r="G15" s="21">
        <v>0.83764761049227698</v>
      </c>
      <c r="H15" s="21">
        <v>0.83844768040516504</v>
      </c>
      <c r="I15" s="21">
        <v>0.84135547510897102</v>
      </c>
      <c r="J15" s="21">
        <v>0.79594930847977197</v>
      </c>
      <c r="K15" s="21">
        <v>0.808788683984628</v>
      </c>
      <c r="L15" s="21">
        <v>0.65661265795743995</v>
      </c>
      <c r="M15" s="21"/>
      <c r="N15" s="21">
        <v>0.78710989540780596</v>
      </c>
      <c r="O15" s="21">
        <v>0.77685115269156702</v>
      </c>
      <c r="P15" s="21">
        <v>0.88178388429293197</v>
      </c>
      <c r="Q15" s="21">
        <v>0.77811292227802997</v>
      </c>
      <c r="R15" s="21">
        <v>0.86967658820375005</v>
      </c>
      <c r="S15" s="21"/>
      <c r="T15" s="21">
        <v>0.85879177412105401</v>
      </c>
      <c r="U15" s="21">
        <v>0.795090826082679</v>
      </c>
    </row>
    <row r="16" spans="2:21" x14ac:dyDescent="0.5">
      <c r="B16" s="18" t="s">
        <v>277</v>
      </c>
      <c r="C16" s="21">
        <v>3.7828686578266803E-2</v>
      </c>
      <c r="D16" s="21">
        <v>5.9903884739745498E-2</v>
      </c>
      <c r="E16" s="21">
        <v>1.60777934066673E-2</v>
      </c>
      <c r="F16" s="21"/>
      <c r="G16" s="21">
        <v>0</v>
      </c>
      <c r="H16" s="21">
        <v>5.14660203261747E-2</v>
      </c>
      <c r="I16" s="21">
        <v>1.21955318791471E-2</v>
      </c>
      <c r="J16" s="21">
        <v>4.84115075659306E-2</v>
      </c>
      <c r="K16" s="21">
        <v>7.3463317133745695E-2</v>
      </c>
      <c r="L16" s="21">
        <v>0</v>
      </c>
      <c r="M16" s="21"/>
      <c r="N16" s="21">
        <v>5.3001622871003698E-2</v>
      </c>
      <c r="O16" s="21">
        <v>1.3577533363675801E-2</v>
      </c>
      <c r="P16" s="21">
        <v>2.3123328778706199E-2</v>
      </c>
      <c r="Q16" s="21">
        <v>5.6668967126125402E-2</v>
      </c>
      <c r="R16" s="21">
        <v>4.3301485923387201E-2</v>
      </c>
      <c r="S16" s="21"/>
      <c r="T16" s="21">
        <v>3.2336537386884301E-2</v>
      </c>
      <c r="U16" s="21">
        <v>4.0238020491373101E-2</v>
      </c>
    </row>
    <row r="17" spans="2:21" x14ac:dyDescent="0.5">
      <c r="B17" s="18" t="s">
        <v>88</v>
      </c>
      <c r="C17" s="22">
        <v>0.77668594290642001</v>
      </c>
      <c r="D17" s="22">
        <v>0.73543782789609302</v>
      </c>
      <c r="E17" s="22">
        <v>0.81466728648983</v>
      </c>
      <c r="F17" s="22"/>
      <c r="G17" s="22">
        <v>0.83764761049227698</v>
      </c>
      <c r="H17" s="22">
        <v>0.78698166007899095</v>
      </c>
      <c r="I17" s="22">
        <v>0.829159943229824</v>
      </c>
      <c r="J17" s="22">
        <v>0.74753780091384103</v>
      </c>
      <c r="K17" s="22">
        <v>0.73532536685088201</v>
      </c>
      <c r="L17" s="22">
        <v>0.65661265795743995</v>
      </c>
      <c r="M17" s="22"/>
      <c r="N17" s="22">
        <v>0.734108272536802</v>
      </c>
      <c r="O17" s="22">
        <v>0.76327361932789095</v>
      </c>
      <c r="P17" s="22">
        <v>0.85866055551422604</v>
      </c>
      <c r="Q17" s="22">
        <v>0.72144395515190496</v>
      </c>
      <c r="R17" s="22">
        <v>0.82637510228036304</v>
      </c>
      <c r="S17" s="22"/>
      <c r="T17" s="22">
        <v>0.82645523673416998</v>
      </c>
      <c r="U17" s="22">
        <v>0.75485280559130596</v>
      </c>
    </row>
    <row r="18" spans="2:21" x14ac:dyDescent="0.5">
      <c r="B18" s="16" t="s">
        <v>529</v>
      </c>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U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282</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249</v>
      </c>
      <c r="D7" s="10">
        <v>112</v>
      </c>
      <c r="E7" s="10">
        <v>135</v>
      </c>
      <c r="F7" s="10"/>
      <c r="G7" s="10">
        <v>7</v>
      </c>
      <c r="H7" s="10">
        <v>42</v>
      </c>
      <c r="I7" s="10">
        <v>71</v>
      </c>
      <c r="J7" s="10">
        <v>95</v>
      </c>
      <c r="K7" s="10">
        <v>27</v>
      </c>
      <c r="L7" s="10">
        <v>7</v>
      </c>
      <c r="M7" s="10"/>
      <c r="N7" s="10">
        <v>61</v>
      </c>
      <c r="O7" s="10">
        <v>51</v>
      </c>
      <c r="P7" s="10">
        <v>50</v>
      </c>
      <c r="Q7" s="10">
        <v>39</v>
      </c>
      <c r="R7" s="10">
        <v>48</v>
      </c>
      <c r="S7" s="10"/>
      <c r="T7" s="10">
        <v>100</v>
      </c>
      <c r="U7" s="10">
        <v>149</v>
      </c>
    </row>
    <row r="8" spans="2:21" ht="30" customHeight="1" x14ac:dyDescent="0.5">
      <c r="B8" s="11" t="s">
        <v>20</v>
      </c>
      <c r="C8" s="11">
        <v>233</v>
      </c>
      <c r="D8" s="11">
        <v>116</v>
      </c>
      <c r="E8" s="11">
        <v>115</v>
      </c>
      <c r="F8" s="11"/>
      <c r="G8" s="11">
        <v>6</v>
      </c>
      <c r="H8" s="11">
        <v>33</v>
      </c>
      <c r="I8" s="11">
        <v>73</v>
      </c>
      <c r="J8" s="11">
        <v>87</v>
      </c>
      <c r="K8" s="11">
        <v>27</v>
      </c>
      <c r="L8" s="11">
        <v>7</v>
      </c>
      <c r="M8" s="11"/>
      <c r="N8" s="11">
        <v>64</v>
      </c>
      <c r="O8" s="11">
        <v>47</v>
      </c>
      <c r="P8" s="11">
        <v>52</v>
      </c>
      <c r="Q8" s="11">
        <v>42</v>
      </c>
      <c r="R8" s="11">
        <v>28</v>
      </c>
      <c r="S8" s="11"/>
      <c r="T8" s="11">
        <v>71</v>
      </c>
      <c r="U8" s="11">
        <v>162</v>
      </c>
    </row>
    <row r="9" spans="2:21" x14ac:dyDescent="0.5">
      <c r="B9" s="18" t="s">
        <v>271</v>
      </c>
      <c r="C9" s="17">
        <v>0.58626340564550505</v>
      </c>
      <c r="D9" s="17">
        <v>0.56039940352806195</v>
      </c>
      <c r="E9" s="17">
        <v>0.60530742998996701</v>
      </c>
      <c r="F9" s="17"/>
      <c r="G9" s="17">
        <v>0.51857352841001403</v>
      </c>
      <c r="H9" s="17">
        <v>0.66528437357596604</v>
      </c>
      <c r="I9" s="17">
        <v>0.52874692519187105</v>
      </c>
      <c r="J9" s="17">
        <v>0.63268577215900101</v>
      </c>
      <c r="K9" s="17">
        <v>0.468333879627994</v>
      </c>
      <c r="L9" s="17">
        <v>0.73601550217845901</v>
      </c>
      <c r="M9" s="17"/>
      <c r="N9" s="17">
        <v>0.58345397336229299</v>
      </c>
      <c r="O9" s="17">
        <v>0.54136239696498301</v>
      </c>
      <c r="P9" s="17">
        <v>0.56562728596798195</v>
      </c>
      <c r="Q9" s="17">
        <v>0.72422636190134204</v>
      </c>
      <c r="R9" s="17">
        <v>0.50102028086668504</v>
      </c>
      <c r="S9" s="17"/>
      <c r="T9" s="17">
        <v>0.61860884372351899</v>
      </c>
      <c r="U9" s="17">
        <v>0.572073885627018</v>
      </c>
    </row>
    <row r="10" spans="2:21" x14ac:dyDescent="0.5">
      <c r="B10" s="18" t="s">
        <v>272</v>
      </c>
      <c r="C10" s="17">
        <v>0.32796693071035099</v>
      </c>
      <c r="D10" s="17">
        <v>0.36626139277805703</v>
      </c>
      <c r="E10" s="17">
        <v>0.294808496665807</v>
      </c>
      <c r="F10" s="17"/>
      <c r="G10" s="17">
        <v>0.48142647158998603</v>
      </c>
      <c r="H10" s="17">
        <v>0.15656837413949601</v>
      </c>
      <c r="I10" s="17">
        <v>0.38852107697041899</v>
      </c>
      <c r="J10" s="17">
        <v>0.28429453333813298</v>
      </c>
      <c r="K10" s="17">
        <v>0.50304137044083197</v>
      </c>
      <c r="L10" s="17">
        <v>0.26398449782154099</v>
      </c>
      <c r="M10" s="17"/>
      <c r="N10" s="17">
        <v>0.27386296204586102</v>
      </c>
      <c r="O10" s="17">
        <v>0.416716326196372</v>
      </c>
      <c r="P10" s="17">
        <v>0.30772560628675999</v>
      </c>
      <c r="Q10" s="17">
        <v>0.27577363809865801</v>
      </c>
      <c r="R10" s="17">
        <v>0.41881479285446799</v>
      </c>
      <c r="S10" s="17"/>
      <c r="T10" s="17">
        <v>0.32114702965449299</v>
      </c>
      <c r="U10" s="17">
        <v>0.33095873197527098</v>
      </c>
    </row>
    <row r="11" spans="2:21" ht="28.7" x14ac:dyDescent="0.5">
      <c r="B11" s="18" t="s">
        <v>273</v>
      </c>
      <c r="C11" s="17">
        <v>5.8706439990468602E-2</v>
      </c>
      <c r="D11" s="17">
        <v>3.8673020853264503E-2</v>
      </c>
      <c r="E11" s="17">
        <v>8.0067449827295398E-2</v>
      </c>
      <c r="F11" s="17"/>
      <c r="G11" s="17">
        <v>0</v>
      </c>
      <c r="H11" s="17">
        <v>7.1026845186999796E-2</v>
      </c>
      <c r="I11" s="17">
        <v>8.27319978377105E-2</v>
      </c>
      <c r="J11" s="17">
        <v>5.1768519643621301E-2</v>
      </c>
      <c r="K11" s="17">
        <v>2.8624749931174299E-2</v>
      </c>
      <c r="L11" s="17">
        <v>0</v>
      </c>
      <c r="M11" s="17"/>
      <c r="N11" s="17">
        <v>9.6064859854107301E-2</v>
      </c>
      <c r="O11" s="17">
        <v>1.9829588597966401E-2</v>
      </c>
      <c r="P11" s="17">
        <v>0.106626815283924</v>
      </c>
      <c r="Q11" s="17">
        <v>0</v>
      </c>
      <c r="R11" s="17">
        <v>3.6082651004003298E-2</v>
      </c>
      <c r="S11" s="17"/>
      <c r="T11" s="17">
        <v>3.92949223205208E-2</v>
      </c>
      <c r="U11" s="17">
        <v>6.7222018536741396E-2</v>
      </c>
    </row>
    <row r="12" spans="2:21" x14ac:dyDescent="0.5">
      <c r="B12" s="18" t="s">
        <v>274</v>
      </c>
      <c r="C12" s="17">
        <v>1.61371888304894E-2</v>
      </c>
      <c r="D12" s="17">
        <v>1.27898946203519E-2</v>
      </c>
      <c r="E12" s="17">
        <v>1.9816623516930799E-2</v>
      </c>
      <c r="F12" s="17"/>
      <c r="G12" s="17">
        <v>0</v>
      </c>
      <c r="H12" s="17">
        <v>7.5945894316145193E-2</v>
      </c>
      <c r="I12" s="17">
        <v>0</v>
      </c>
      <c r="J12" s="17">
        <v>1.4022926461836499E-2</v>
      </c>
      <c r="K12" s="17">
        <v>0</v>
      </c>
      <c r="L12" s="17">
        <v>0</v>
      </c>
      <c r="M12" s="17"/>
      <c r="N12" s="17">
        <v>2.31772678226611E-2</v>
      </c>
      <c r="O12" s="17">
        <v>0</v>
      </c>
      <c r="P12" s="17">
        <v>2.00202924613344E-2</v>
      </c>
      <c r="Q12" s="17">
        <v>0</v>
      </c>
      <c r="R12" s="17">
        <v>4.4082275274843798E-2</v>
      </c>
      <c r="S12" s="17"/>
      <c r="T12" s="17">
        <v>2.0949204301467302E-2</v>
      </c>
      <c r="U12" s="17">
        <v>1.4026220672011499E-2</v>
      </c>
    </row>
    <row r="13" spans="2:21" x14ac:dyDescent="0.5">
      <c r="B13" s="18" t="s">
        <v>275</v>
      </c>
      <c r="C13" s="17">
        <v>1.0926034823186199E-2</v>
      </c>
      <c r="D13" s="17">
        <v>2.18762882202653E-2</v>
      </c>
      <c r="E13" s="17">
        <v>0</v>
      </c>
      <c r="F13" s="17"/>
      <c r="G13" s="17">
        <v>0</v>
      </c>
      <c r="H13" s="17">
        <v>3.1174512781393899E-2</v>
      </c>
      <c r="I13" s="17">
        <v>0</v>
      </c>
      <c r="J13" s="17">
        <v>1.7228248397408E-2</v>
      </c>
      <c r="K13" s="17">
        <v>0</v>
      </c>
      <c r="L13" s="17">
        <v>0</v>
      </c>
      <c r="M13" s="17"/>
      <c r="N13" s="17">
        <v>2.3440936915076999E-2</v>
      </c>
      <c r="O13" s="17">
        <v>2.2091688240678801E-2</v>
      </c>
      <c r="P13" s="17">
        <v>0</v>
      </c>
      <c r="Q13" s="17">
        <v>0</v>
      </c>
      <c r="R13" s="17">
        <v>0</v>
      </c>
      <c r="S13" s="17"/>
      <c r="T13" s="17">
        <v>0</v>
      </c>
      <c r="U13" s="17">
        <v>1.5719143188958E-2</v>
      </c>
    </row>
    <row r="14" spans="2:21" x14ac:dyDescent="0.5">
      <c r="B14" s="18" t="s">
        <v>157</v>
      </c>
      <c r="C14" s="17">
        <v>0</v>
      </c>
      <c r="D14" s="17">
        <v>0</v>
      </c>
      <c r="E14" s="17">
        <v>0</v>
      </c>
      <c r="F14" s="17"/>
      <c r="G14" s="17">
        <v>0</v>
      </c>
      <c r="H14" s="17">
        <v>0</v>
      </c>
      <c r="I14" s="17">
        <v>0</v>
      </c>
      <c r="J14" s="17">
        <v>0</v>
      </c>
      <c r="K14" s="17">
        <v>0</v>
      </c>
      <c r="L14" s="17">
        <v>0</v>
      </c>
      <c r="M14" s="17"/>
      <c r="N14" s="17">
        <v>0</v>
      </c>
      <c r="O14" s="17">
        <v>0</v>
      </c>
      <c r="P14" s="17">
        <v>0</v>
      </c>
      <c r="Q14" s="17">
        <v>0</v>
      </c>
      <c r="R14" s="17">
        <v>0</v>
      </c>
      <c r="S14" s="17"/>
      <c r="T14" s="17">
        <v>0</v>
      </c>
      <c r="U14" s="17">
        <v>0</v>
      </c>
    </row>
    <row r="15" spans="2:21" x14ac:dyDescent="0.5">
      <c r="B15" s="18" t="s">
        <v>276</v>
      </c>
      <c r="C15" s="21">
        <v>0.91423033635585604</v>
      </c>
      <c r="D15" s="21">
        <v>0.92666079630611797</v>
      </c>
      <c r="E15" s="21">
        <v>0.900115926655774</v>
      </c>
      <c r="F15" s="21"/>
      <c r="G15" s="21">
        <v>1</v>
      </c>
      <c r="H15" s="21">
        <v>0.82185274771546102</v>
      </c>
      <c r="I15" s="21">
        <v>0.91726800216228999</v>
      </c>
      <c r="J15" s="21">
        <v>0.91698030549713405</v>
      </c>
      <c r="K15" s="21">
        <v>0.97137525006882597</v>
      </c>
      <c r="L15" s="21">
        <v>1</v>
      </c>
      <c r="M15" s="21"/>
      <c r="N15" s="21">
        <v>0.85731693540815501</v>
      </c>
      <c r="O15" s="21">
        <v>0.95807872316135501</v>
      </c>
      <c r="P15" s="21">
        <v>0.873352892254742</v>
      </c>
      <c r="Q15" s="21">
        <v>1</v>
      </c>
      <c r="R15" s="21">
        <v>0.91983507372115303</v>
      </c>
      <c r="S15" s="21"/>
      <c r="T15" s="21">
        <v>0.93975587337801203</v>
      </c>
      <c r="U15" s="21">
        <v>0.90303261760228903</v>
      </c>
    </row>
    <row r="16" spans="2:21" x14ac:dyDescent="0.5">
      <c r="B16" s="18" t="s">
        <v>277</v>
      </c>
      <c r="C16" s="21">
        <v>2.7063223653675601E-2</v>
      </c>
      <c r="D16" s="21">
        <v>3.4666182840617198E-2</v>
      </c>
      <c r="E16" s="21">
        <v>1.9816623516930799E-2</v>
      </c>
      <c r="F16" s="21"/>
      <c r="G16" s="21">
        <v>0</v>
      </c>
      <c r="H16" s="21">
        <v>0.10712040709753901</v>
      </c>
      <c r="I16" s="21">
        <v>0</v>
      </c>
      <c r="J16" s="21">
        <v>3.1251174859244502E-2</v>
      </c>
      <c r="K16" s="21">
        <v>0</v>
      </c>
      <c r="L16" s="21">
        <v>0</v>
      </c>
      <c r="M16" s="21"/>
      <c r="N16" s="21">
        <v>4.6618204737738103E-2</v>
      </c>
      <c r="O16" s="21">
        <v>2.2091688240678801E-2</v>
      </c>
      <c r="P16" s="21">
        <v>2.00202924613344E-2</v>
      </c>
      <c r="Q16" s="21">
        <v>0</v>
      </c>
      <c r="R16" s="21">
        <v>4.4082275274843798E-2</v>
      </c>
      <c r="S16" s="21"/>
      <c r="T16" s="21">
        <v>2.0949204301467302E-2</v>
      </c>
      <c r="U16" s="21">
        <v>2.9745363860969501E-2</v>
      </c>
    </row>
    <row r="17" spans="2:21" x14ac:dyDescent="0.5">
      <c r="B17" s="18" t="s">
        <v>88</v>
      </c>
      <c r="C17" s="22">
        <v>0.88716711270217996</v>
      </c>
      <c r="D17" s="22">
        <v>0.89199461346550102</v>
      </c>
      <c r="E17" s="22">
        <v>0.88029930313884297</v>
      </c>
      <c r="F17" s="22"/>
      <c r="G17" s="22">
        <v>1</v>
      </c>
      <c r="H17" s="22">
        <v>0.71473234061792201</v>
      </c>
      <c r="I17" s="22">
        <v>0.91726800216228999</v>
      </c>
      <c r="J17" s="22">
        <v>0.88572913063789005</v>
      </c>
      <c r="K17" s="22">
        <v>0.97137525006882597</v>
      </c>
      <c r="L17" s="22">
        <v>1</v>
      </c>
      <c r="M17" s="22"/>
      <c r="N17" s="22">
        <v>0.81069873067041698</v>
      </c>
      <c r="O17" s="22">
        <v>0.93598703492067603</v>
      </c>
      <c r="P17" s="22">
        <v>0.85333259979340803</v>
      </c>
      <c r="Q17" s="22">
        <v>1</v>
      </c>
      <c r="R17" s="22">
        <v>0.87575279844630904</v>
      </c>
      <c r="S17" s="22"/>
      <c r="T17" s="22">
        <v>0.91880666907654496</v>
      </c>
      <c r="U17" s="22">
        <v>0.87328725374131999</v>
      </c>
    </row>
    <row r="18" spans="2:21" x14ac:dyDescent="0.5">
      <c r="B18" s="16" t="s">
        <v>529</v>
      </c>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U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283</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249</v>
      </c>
      <c r="D7" s="10">
        <v>112</v>
      </c>
      <c r="E7" s="10">
        <v>135</v>
      </c>
      <c r="F7" s="10"/>
      <c r="G7" s="10">
        <v>7</v>
      </c>
      <c r="H7" s="10">
        <v>42</v>
      </c>
      <c r="I7" s="10">
        <v>71</v>
      </c>
      <c r="J7" s="10">
        <v>95</v>
      </c>
      <c r="K7" s="10">
        <v>27</v>
      </c>
      <c r="L7" s="10">
        <v>7</v>
      </c>
      <c r="M7" s="10"/>
      <c r="N7" s="10">
        <v>61</v>
      </c>
      <c r="O7" s="10">
        <v>51</v>
      </c>
      <c r="P7" s="10">
        <v>50</v>
      </c>
      <c r="Q7" s="10">
        <v>39</v>
      </c>
      <c r="R7" s="10">
        <v>48</v>
      </c>
      <c r="S7" s="10"/>
      <c r="T7" s="10">
        <v>100</v>
      </c>
      <c r="U7" s="10">
        <v>149</v>
      </c>
    </row>
    <row r="8" spans="2:21" ht="30" customHeight="1" x14ac:dyDescent="0.5">
      <c r="B8" s="11" t="s">
        <v>20</v>
      </c>
      <c r="C8" s="11">
        <v>233</v>
      </c>
      <c r="D8" s="11">
        <v>116</v>
      </c>
      <c r="E8" s="11">
        <v>115</v>
      </c>
      <c r="F8" s="11"/>
      <c r="G8" s="11">
        <v>6</v>
      </c>
      <c r="H8" s="11">
        <v>33</v>
      </c>
      <c r="I8" s="11">
        <v>73</v>
      </c>
      <c r="J8" s="11">
        <v>87</v>
      </c>
      <c r="K8" s="11">
        <v>27</v>
      </c>
      <c r="L8" s="11">
        <v>7</v>
      </c>
      <c r="M8" s="11"/>
      <c r="N8" s="11">
        <v>64</v>
      </c>
      <c r="O8" s="11">
        <v>47</v>
      </c>
      <c r="P8" s="11">
        <v>52</v>
      </c>
      <c r="Q8" s="11">
        <v>42</v>
      </c>
      <c r="R8" s="11">
        <v>28</v>
      </c>
      <c r="S8" s="11"/>
      <c r="T8" s="11">
        <v>71</v>
      </c>
      <c r="U8" s="11">
        <v>162</v>
      </c>
    </row>
    <row r="9" spans="2:21" x14ac:dyDescent="0.5">
      <c r="B9" s="18" t="s">
        <v>271</v>
      </c>
      <c r="C9" s="17">
        <v>0.48939047145356201</v>
      </c>
      <c r="D9" s="17">
        <v>0.45415651474024699</v>
      </c>
      <c r="E9" s="17">
        <v>0.51625792748347099</v>
      </c>
      <c r="F9" s="17"/>
      <c r="G9" s="17">
        <v>0.29372320351779102</v>
      </c>
      <c r="H9" s="17">
        <v>0.40319882207618502</v>
      </c>
      <c r="I9" s="17">
        <v>0.457490357903658</v>
      </c>
      <c r="J9" s="17">
        <v>0.59691433630667201</v>
      </c>
      <c r="K9" s="17">
        <v>0.328678731186893</v>
      </c>
      <c r="L9" s="17">
        <v>0.66583494048923997</v>
      </c>
      <c r="M9" s="17"/>
      <c r="N9" s="17">
        <v>0.46164577673603702</v>
      </c>
      <c r="O9" s="17">
        <v>0.53714293373106303</v>
      </c>
      <c r="P9" s="17">
        <v>0.455777610770221</v>
      </c>
      <c r="Q9" s="17">
        <v>0.50969884015519795</v>
      </c>
      <c r="R9" s="17">
        <v>0.50536660388367705</v>
      </c>
      <c r="S9" s="17"/>
      <c r="T9" s="17">
        <v>0.52875800994923605</v>
      </c>
      <c r="U9" s="17">
        <v>0.47212044795857699</v>
      </c>
    </row>
    <row r="10" spans="2:21" x14ac:dyDescent="0.5">
      <c r="B10" s="18" t="s">
        <v>272</v>
      </c>
      <c r="C10" s="17">
        <v>0.39296097966117099</v>
      </c>
      <c r="D10" s="17">
        <v>0.46496553298280102</v>
      </c>
      <c r="E10" s="17">
        <v>0.32671368318682797</v>
      </c>
      <c r="F10" s="17"/>
      <c r="G10" s="17">
        <v>0.54392440697448596</v>
      </c>
      <c r="H10" s="17">
        <v>0.39855654611055402</v>
      </c>
      <c r="I10" s="17">
        <v>0.45188177632384502</v>
      </c>
      <c r="J10" s="17">
        <v>0.27418143356803798</v>
      </c>
      <c r="K10" s="17">
        <v>0.59592506603764805</v>
      </c>
      <c r="L10" s="17">
        <v>0.33416505951075998</v>
      </c>
      <c r="M10" s="17"/>
      <c r="N10" s="17">
        <v>0.38996649599653999</v>
      </c>
      <c r="O10" s="17">
        <v>0.35070687588942401</v>
      </c>
      <c r="P10" s="17">
        <v>0.43158716360323401</v>
      </c>
      <c r="Q10" s="17">
        <v>0.38252996187134503</v>
      </c>
      <c r="R10" s="17">
        <v>0.41446846983747598</v>
      </c>
      <c r="S10" s="17"/>
      <c r="T10" s="17">
        <v>0.36768276143409001</v>
      </c>
      <c r="U10" s="17">
        <v>0.40405020289876398</v>
      </c>
    </row>
    <row r="11" spans="2:21" ht="28.7" x14ac:dyDescent="0.5">
      <c r="B11" s="18" t="s">
        <v>273</v>
      </c>
      <c r="C11" s="17">
        <v>9.3945471844266507E-2</v>
      </c>
      <c r="D11" s="17">
        <v>6.1547610025487302E-2</v>
      </c>
      <c r="E11" s="17">
        <v>0.128472972005096</v>
      </c>
      <c r="F11" s="17"/>
      <c r="G11" s="17">
        <v>0.16235238950772299</v>
      </c>
      <c r="H11" s="17">
        <v>0.14459621499035399</v>
      </c>
      <c r="I11" s="17">
        <v>7.4913290840368102E-2</v>
      </c>
      <c r="J11" s="17">
        <v>9.9260692042455495E-2</v>
      </c>
      <c r="K11" s="17">
        <v>7.5396202775458998E-2</v>
      </c>
      <c r="L11" s="17">
        <v>0</v>
      </c>
      <c r="M11" s="17"/>
      <c r="N11" s="17">
        <v>9.5571581150344004E-2</v>
      </c>
      <c r="O11" s="17">
        <v>0.112150190379513</v>
      </c>
      <c r="P11" s="17">
        <v>7.1859392581098497E-2</v>
      </c>
      <c r="Q11" s="17">
        <v>0.10777119797345699</v>
      </c>
      <c r="R11" s="17">
        <v>8.0164926278847207E-2</v>
      </c>
      <c r="S11" s="17"/>
      <c r="T11" s="17">
        <v>9.3084626465940304E-2</v>
      </c>
      <c r="U11" s="17">
        <v>9.4323113436231301E-2</v>
      </c>
    </row>
    <row r="12" spans="2:21" x14ac:dyDescent="0.5">
      <c r="B12" s="18" t="s">
        <v>274</v>
      </c>
      <c r="C12" s="17">
        <v>1.23403964235895E-2</v>
      </c>
      <c r="D12" s="17">
        <v>6.3949473101759403E-3</v>
      </c>
      <c r="E12" s="17">
        <v>1.85912436922391E-2</v>
      </c>
      <c r="F12" s="17"/>
      <c r="G12" s="17">
        <v>0</v>
      </c>
      <c r="H12" s="17">
        <v>5.3648416822906803E-2</v>
      </c>
      <c r="I12" s="17">
        <v>0</v>
      </c>
      <c r="J12" s="17">
        <v>1.2415289685426399E-2</v>
      </c>
      <c r="K12" s="17">
        <v>0</v>
      </c>
      <c r="L12" s="17">
        <v>0</v>
      </c>
      <c r="M12" s="17"/>
      <c r="N12" s="17">
        <v>1.15886339113305E-2</v>
      </c>
      <c r="O12" s="17">
        <v>0</v>
      </c>
      <c r="P12" s="17">
        <v>4.0775833045446602E-2</v>
      </c>
      <c r="Q12" s="17">
        <v>0</v>
      </c>
      <c r="R12" s="17">
        <v>0</v>
      </c>
      <c r="S12" s="17"/>
      <c r="T12" s="17">
        <v>1.04746021507336E-2</v>
      </c>
      <c r="U12" s="17">
        <v>1.3158895932583899E-2</v>
      </c>
    </row>
    <row r="13" spans="2:21" x14ac:dyDescent="0.5">
      <c r="B13" s="18" t="s">
        <v>275</v>
      </c>
      <c r="C13" s="17">
        <v>0</v>
      </c>
      <c r="D13" s="17">
        <v>0</v>
      </c>
      <c r="E13" s="17">
        <v>0</v>
      </c>
      <c r="F13" s="17"/>
      <c r="G13" s="17">
        <v>0</v>
      </c>
      <c r="H13" s="17">
        <v>0</v>
      </c>
      <c r="I13" s="17">
        <v>0</v>
      </c>
      <c r="J13" s="17">
        <v>0</v>
      </c>
      <c r="K13" s="17">
        <v>0</v>
      </c>
      <c r="L13" s="17">
        <v>0</v>
      </c>
      <c r="M13" s="17"/>
      <c r="N13" s="17">
        <v>0</v>
      </c>
      <c r="O13" s="17">
        <v>0</v>
      </c>
      <c r="P13" s="17">
        <v>0</v>
      </c>
      <c r="Q13" s="17">
        <v>0</v>
      </c>
      <c r="R13" s="17">
        <v>0</v>
      </c>
      <c r="S13" s="17"/>
      <c r="T13" s="17">
        <v>0</v>
      </c>
      <c r="U13" s="17">
        <v>0</v>
      </c>
    </row>
    <row r="14" spans="2:21" x14ac:dyDescent="0.5">
      <c r="B14" s="18" t="s">
        <v>157</v>
      </c>
      <c r="C14" s="17">
        <v>1.1362680617410499E-2</v>
      </c>
      <c r="D14" s="17">
        <v>1.2935394941288999E-2</v>
      </c>
      <c r="E14" s="17">
        <v>9.9641736323656596E-3</v>
      </c>
      <c r="F14" s="17"/>
      <c r="G14" s="17">
        <v>0</v>
      </c>
      <c r="H14" s="17">
        <v>0</v>
      </c>
      <c r="I14" s="17">
        <v>1.5714574932129199E-2</v>
      </c>
      <c r="J14" s="17">
        <v>1.7228248397408E-2</v>
      </c>
      <c r="K14" s="17">
        <v>0</v>
      </c>
      <c r="L14" s="17">
        <v>0</v>
      </c>
      <c r="M14" s="17"/>
      <c r="N14" s="17">
        <v>4.12275122057481E-2</v>
      </c>
      <c r="O14" s="17">
        <v>0</v>
      </c>
      <c r="P14" s="17">
        <v>0</v>
      </c>
      <c r="Q14" s="17">
        <v>0</v>
      </c>
      <c r="R14" s="17">
        <v>0</v>
      </c>
      <c r="S14" s="17"/>
      <c r="T14" s="17">
        <v>0</v>
      </c>
      <c r="U14" s="17">
        <v>1.63473397738437E-2</v>
      </c>
    </row>
    <row r="15" spans="2:21" x14ac:dyDescent="0.5">
      <c r="B15" s="18" t="s">
        <v>276</v>
      </c>
      <c r="C15" s="21">
        <v>0.88235145111473301</v>
      </c>
      <c r="D15" s="21">
        <v>0.91912204772304795</v>
      </c>
      <c r="E15" s="21">
        <v>0.84297161067029902</v>
      </c>
      <c r="F15" s="21"/>
      <c r="G15" s="21">
        <v>0.83764761049227698</v>
      </c>
      <c r="H15" s="21">
        <v>0.80175536818673998</v>
      </c>
      <c r="I15" s="21">
        <v>0.90937213422750296</v>
      </c>
      <c r="J15" s="21">
        <v>0.87109576987471005</v>
      </c>
      <c r="K15" s="21">
        <v>0.924603797224541</v>
      </c>
      <c r="L15" s="21">
        <v>1</v>
      </c>
      <c r="M15" s="21"/>
      <c r="N15" s="21">
        <v>0.851612272732577</v>
      </c>
      <c r="O15" s="21">
        <v>0.88784980962048698</v>
      </c>
      <c r="P15" s="21">
        <v>0.88736477437345496</v>
      </c>
      <c r="Q15" s="21">
        <v>0.89222880202654198</v>
      </c>
      <c r="R15" s="21">
        <v>0.91983507372115303</v>
      </c>
      <c r="S15" s="21"/>
      <c r="T15" s="21">
        <v>0.89644077138332601</v>
      </c>
      <c r="U15" s="21">
        <v>0.87617065085734103</v>
      </c>
    </row>
    <row r="16" spans="2:21" x14ac:dyDescent="0.5">
      <c r="B16" s="18" t="s">
        <v>277</v>
      </c>
      <c r="C16" s="21">
        <v>1.23403964235895E-2</v>
      </c>
      <c r="D16" s="21">
        <v>6.3949473101759403E-3</v>
      </c>
      <c r="E16" s="21">
        <v>1.85912436922391E-2</v>
      </c>
      <c r="F16" s="21"/>
      <c r="G16" s="21">
        <v>0</v>
      </c>
      <c r="H16" s="21">
        <v>5.3648416822906803E-2</v>
      </c>
      <c r="I16" s="21">
        <v>0</v>
      </c>
      <c r="J16" s="21">
        <v>1.2415289685426399E-2</v>
      </c>
      <c r="K16" s="21">
        <v>0</v>
      </c>
      <c r="L16" s="21">
        <v>0</v>
      </c>
      <c r="M16" s="21"/>
      <c r="N16" s="21">
        <v>1.15886339113305E-2</v>
      </c>
      <c r="O16" s="21">
        <v>0</v>
      </c>
      <c r="P16" s="21">
        <v>4.0775833045446602E-2</v>
      </c>
      <c r="Q16" s="21">
        <v>0</v>
      </c>
      <c r="R16" s="21">
        <v>0</v>
      </c>
      <c r="S16" s="21"/>
      <c r="T16" s="21">
        <v>1.04746021507336E-2</v>
      </c>
      <c r="U16" s="21">
        <v>1.3158895932583899E-2</v>
      </c>
    </row>
    <row r="17" spans="2:21" x14ac:dyDescent="0.5">
      <c r="B17" s="18" t="s">
        <v>88</v>
      </c>
      <c r="C17" s="22">
        <v>0.87001105469114404</v>
      </c>
      <c r="D17" s="22">
        <v>0.91272710041287197</v>
      </c>
      <c r="E17" s="22">
        <v>0.82438036697806005</v>
      </c>
      <c r="F17" s="22"/>
      <c r="G17" s="22">
        <v>0.83764761049227698</v>
      </c>
      <c r="H17" s="22">
        <v>0.74810695136383298</v>
      </c>
      <c r="I17" s="22">
        <v>0.90937213422750296</v>
      </c>
      <c r="J17" s="22">
        <v>0.858680480189284</v>
      </c>
      <c r="K17" s="22">
        <v>0.924603797224541</v>
      </c>
      <c r="L17" s="22">
        <v>1</v>
      </c>
      <c r="M17" s="22"/>
      <c r="N17" s="22">
        <v>0.84002363882124698</v>
      </c>
      <c r="O17" s="22">
        <v>0.88784980962048698</v>
      </c>
      <c r="P17" s="22">
        <v>0.84658894132800799</v>
      </c>
      <c r="Q17" s="22">
        <v>0.89222880202654198</v>
      </c>
      <c r="R17" s="22">
        <v>0.91983507372115303</v>
      </c>
      <c r="S17" s="22"/>
      <c r="T17" s="22">
        <v>0.88596616923259197</v>
      </c>
      <c r="U17" s="22">
        <v>0.86301175492475701</v>
      </c>
    </row>
    <row r="18" spans="2:21" x14ac:dyDescent="0.5">
      <c r="B18" s="16" t="s">
        <v>529</v>
      </c>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U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284</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249</v>
      </c>
      <c r="D7" s="10">
        <v>112</v>
      </c>
      <c r="E7" s="10">
        <v>135</v>
      </c>
      <c r="F7" s="10"/>
      <c r="G7" s="10">
        <v>7</v>
      </c>
      <c r="H7" s="10">
        <v>42</v>
      </c>
      <c r="I7" s="10">
        <v>71</v>
      </c>
      <c r="J7" s="10">
        <v>95</v>
      </c>
      <c r="K7" s="10">
        <v>27</v>
      </c>
      <c r="L7" s="10">
        <v>7</v>
      </c>
      <c r="M7" s="10"/>
      <c r="N7" s="10">
        <v>61</v>
      </c>
      <c r="O7" s="10">
        <v>51</v>
      </c>
      <c r="P7" s="10">
        <v>50</v>
      </c>
      <c r="Q7" s="10">
        <v>39</v>
      </c>
      <c r="R7" s="10">
        <v>48</v>
      </c>
      <c r="S7" s="10"/>
      <c r="T7" s="10">
        <v>100</v>
      </c>
      <c r="U7" s="10">
        <v>149</v>
      </c>
    </row>
    <row r="8" spans="2:21" ht="30" customHeight="1" x14ac:dyDescent="0.5">
      <c r="B8" s="11" t="s">
        <v>20</v>
      </c>
      <c r="C8" s="11">
        <v>233</v>
      </c>
      <c r="D8" s="11">
        <v>116</v>
      </c>
      <c r="E8" s="11">
        <v>115</v>
      </c>
      <c r="F8" s="11"/>
      <c r="G8" s="11">
        <v>6</v>
      </c>
      <c r="H8" s="11">
        <v>33</v>
      </c>
      <c r="I8" s="11">
        <v>73</v>
      </c>
      <c r="J8" s="11">
        <v>87</v>
      </c>
      <c r="K8" s="11">
        <v>27</v>
      </c>
      <c r="L8" s="11">
        <v>7</v>
      </c>
      <c r="M8" s="11"/>
      <c r="N8" s="11">
        <v>64</v>
      </c>
      <c r="O8" s="11">
        <v>47</v>
      </c>
      <c r="P8" s="11">
        <v>52</v>
      </c>
      <c r="Q8" s="11">
        <v>42</v>
      </c>
      <c r="R8" s="11">
        <v>28</v>
      </c>
      <c r="S8" s="11"/>
      <c r="T8" s="11">
        <v>71</v>
      </c>
      <c r="U8" s="11">
        <v>162</v>
      </c>
    </row>
    <row r="9" spans="2:21" x14ac:dyDescent="0.5">
      <c r="B9" s="18" t="s">
        <v>271</v>
      </c>
      <c r="C9" s="17">
        <v>0.41519437995916297</v>
      </c>
      <c r="D9" s="17">
        <v>0.40128839469630501</v>
      </c>
      <c r="E9" s="17">
        <v>0.43654957387561899</v>
      </c>
      <c r="F9" s="17"/>
      <c r="G9" s="17">
        <v>0.29372320351779102</v>
      </c>
      <c r="H9" s="17">
        <v>0.30791247882859102</v>
      </c>
      <c r="I9" s="17">
        <v>0.386450477820653</v>
      </c>
      <c r="J9" s="17">
        <v>0.50814556528472699</v>
      </c>
      <c r="K9" s="17">
        <v>0.34211642159294298</v>
      </c>
      <c r="L9" s="17">
        <v>0.44400173481331301</v>
      </c>
      <c r="M9" s="17"/>
      <c r="N9" s="17">
        <v>0.38724398942150501</v>
      </c>
      <c r="O9" s="17">
        <v>0.463139046761541</v>
      </c>
      <c r="P9" s="17">
        <v>0.31941207235781</v>
      </c>
      <c r="Q9" s="17">
        <v>0.514880374285692</v>
      </c>
      <c r="R9" s="17">
        <v>0.429341811231367</v>
      </c>
      <c r="S9" s="17"/>
      <c r="T9" s="17">
        <v>0.472763744145344</v>
      </c>
      <c r="U9" s="17">
        <v>0.38993945394452301</v>
      </c>
    </row>
    <row r="10" spans="2:21" x14ac:dyDescent="0.5">
      <c r="B10" s="18" t="s">
        <v>272</v>
      </c>
      <c r="C10" s="17">
        <v>0.39683860470647703</v>
      </c>
      <c r="D10" s="17">
        <v>0.42861661512290899</v>
      </c>
      <c r="E10" s="17">
        <v>0.37149619880767598</v>
      </c>
      <c r="F10" s="17"/>
      <c r="G10" s="17">
        <v>0.41358111710176598</v>
      </c>
      <c r="H10" s="17">
        <v>0.40533270807485899</v>
      </c>
      <c r="I10" s="17">
        <v>0.47973934526881701</v>
      </c>
      <c r="J10" s="17">
        <v>0.32331175656834199</v>
      </c>
      <c r="K10" s="17">
        <v>0.43206444237442898</v>
      </c>
      <c r="L10" s="17">
        <v>0.26398449782154099</v>
      </c>
      <c r="M10" s="17"/>
      <c r="N10" s="17">
        <v>0.42459437764436703</v>
      </c>
      <c r="O10" s="17">
        <v>0.40782462249984203</v>
      </c>
      <c r="P10" s="17">
        <v>0.42203608892745997</v>
      </c>
      <c r="Q10" s="17">
        <v>0.30942251135280802</v>
      </c>
      <c r="R10" s="17">
        <v>0.39763427650328798</v>
      </c>
      <c r="S10" s="17"/>
      <c r="T10" s="17">
        <v>0.38571609994266998</v>
      </c>
      <c r="U10" s="17">
        <v>0.40171790186180101</v>
      </c>
    </row>
    <row r="11" spans="2:21" ht="28.7" x14ac:dyDescent="0.5">
      <c r="B11" s="18" t="s">
        <v>273</v>
      </c>
      <c r="C11" s="17">
        <v>0.15553266511091501</v>
      </c>
      <c r="D11" s="17">
        <v>0.15715959523949599</v>
      </c>
      <c r="E11" s="17">
        <v>0.148127261771169</v>
      </c>
      <c r="F11" s="17"/>
      <c r="G11" s="17">
        <v>0.292695679380443</v>
      </c>
      <c r="H11" s="17">
        <v>0.243710336502766</v>
      </c>
      <c r="I11" s="17">
        <v>0.11809560197840099</v>
      </c>
      <c r="J11" s="17">
        <v>0.146683670490455</v>
      </c>
      <c r="K11" s="17">
        <v>0.187678984449176</v>
      </c>
      <c r="L11" s="17">
        <v>0</v>
      </c>
      <c r="M11" s="17"/>
      <c r="N11" s="17">
        <v>0.14693412072838</v>
      </c>
      <c r="O11" s="17">
        <v>0.10250121670381999</v>
      </c>
      <c r="P11" s="17">
        <v>0.23853154625339601</v>
      </c>
      <c r="Q11" s="17">
        <v>0.15100180891517101</v>
      </c>
      <c r="R11" s="17">
        <v>0.115975512994377</v>
      </c>
      <c r="S11" s="17"/>
      <c r="T11" s="17">
        <v>0.130331958232836</v>
      </c>
      <c r="U11" s="17">
        <v>0.16658788513495801</v>
      </c>
    </row>
    <row r="12" spans="2:21" x14ac:dyDescent="0.5">
      <c r="B12" s="18" t="s">
        <v>274</v>
      </c>
      <c r="C12" s="17">
        <v>1.1129432267175899E-2</v>
      </c>
      <c r="D12" s="17">
        <v>0</v>
      </c>
      <c r="E12" s="17">
        <v>2.2621859030137501E-2</v>
      </c>
      <c r="F12" s="17"/>
      <c r="G12" s="17">
        <v>0</v>
      </c>
      <c r="H12" s="17">
        <v>3.1350939329668301E-2</v>
      </c>
      <c r="I12" s="17">
        <v>1.5714574932129199E-2</v>
      </c>
      <c r="J12" s="17">
        <v>4.6307592590674601E-3</v>
      </c>
      <c r="K12" s="17">
        <v>0</v>
      </c>
      <c r="L12" s="17">
        <v>0</v>
      </c>
      <c r="M12" s="17"/>
      <c r="N12" s="17">
        <v>1.7786575290671101E-2</v>
      </c>
      <c r="O12" s="17">
        <v>0</v>
      </c>
      <c r="P12" s="17">
        <v>2.00202924613344E-2</v>
      </c>
      <c r="Q12" s="17">
        <v>0</v>
      </c>
      <c r="R12" s="17">
        <v>1.45571899663952E-2</v>
      </c>
      <c r="S12" s="17"/>
      <c r="T12" s="17">
        <v>5.6949686529726203E-3</v>
      </c>
      <c r="U12" s="17">
        <v>1.35134602731496E-2</v>
      </c>
    </row>
    <row r="13" spans="2:21" x14ac:dyDescent="0.5">
      <c r="B13" s="18" t="s">
        <v>275</v>
      </c>
      <c r="C13" s="17">
        <v>0</v>
      </c>
      <c r="D13" s="17">
        <v>0</v>
      </c>
      <c r="E13" s="17">
        <v>0</v>
      </c>
      <c r="F13" s="17"/>
      <c r="G13" s="17">
        <v>0</v>
      </c>
      <c r="H13" s="17">
        <v>0</v>
      </c>
      <c r="I13" s="17">
        <v>0</v>
      </c>
      <c r="J13" s="17">
        <v>0</v>
      </c>
      <c r="K13" s="17">
        <v>0</v>
      </c>
      <c r="L13" s="17">
        <v>0</v>
      </c>
      <c r="M13" s="17"/>
      <c r="N13" s="17">
        <v>0</v>
      </c>
      <c r="O13" s="17">
        <v>0</v>
      </c>
      <c r="P13" s="17">
        <v>0</v>
      </c>
      <c r="Q13" s="17">
        <v>0</v>
      </c>
      <c r="R13" s="17">
        <v>0</v>
      </c>
      <c r="S13" s="17"/>
      <c r="T13" s="17">
        <v>0</v>
      </c>
      <c r="U13" s="17">
        <v>0</v>
      </c>
    </row>
    <row r="14" spans="2:21" x14ac:dyDescent="0.5">
      <c r="B14" s="18" t="s">
        <v>157</v>
      </c>
      <c r="C14" s="17">
        <v>2.13049179562689E-2</v>
      </c>
      <c r="D14" s="17">
        <v>1.2935394941288999E-2</v>
      </c>
      <c r="E14" s="17">
        <v>2.1205106515397799E-2</v>
      </c>
      <c r="F14" s="17"/>
      <c r="G14" s="17">
        <v>0</v>
      </c>
      <c r="H14" s="17">
        <v>1.16935372641157E-2</v>
      </c>
      <c r="I14" s="17">
        <v>0</v>
      </c>
      <c r="J14" s="17">
        <v>1.7228248397408E-2</v>
      </c>
      <c r="K14" s="17">
        <v>3.81401515834522E-2</v>
      </c>
      <c r="L14" s="17">
        <v>0.292013767365146</v>
      </c>
      <c r="M14" s="17"/>
      <c r="N14" s="17">
        <v>2.3440936915076999E-2</v>
      </c>
      <c r="O14" s="17">
        <v>2.6535114034796799E-2</v>
      </c>
      <c r="P14" s="17">
        <v>0</v>
      </c>
      <c r="Q14" s="17">
        <v>2.4695305446328999E-2</v>
      </c>
      <c r="R14" s="17">
        <v>4.24912093045718E-2</v>
      </c>
      <c r="S14" s="17"/>
      <c r="T14" s="17">
        <v>5.4932290261771799E-3</v>
      </c>
      <c r="U14" s="17">
        <v>2.82412987855679E-2</v>
      </c>
    </row>
    <row r="15" spans="2:21" x14ac:dyDescent="0.5">
      <c r="B15" s="18" t="s">
        <v>276</v>
      </c>
      <c r="C15" s="21">
        <v>0.81203298466564</v>
      </c>
      <c r="D15" s="21">
        <v>0.829905009819215</v>
      </c>
      <c r="E15" s="21">
        <v>0.80804577268329603</v>
      </c>
      <c r="F15" s="21"/>
      <c r="G15" s="21">
        <v>0.70730432061955695</v>
      </c>
      <c r="H15" s="21">
        <v>0.71324518690344996</v>
      </c>
      <c r="I15" s="21">
        <v>0.86618982308947001</v>
      </c>
      <c r="J15" s="21">
        <v>0.83145732185306898</v>
      </c>
      <c r="K15" s="21">
        <v>0.77418086396737196</v>
      </c>
      <c r="L15" s="21">
        <v>0.70798623263485405</v>
      </c>
      <c r="M15" s="21"/>
      <c r="N15" s="21">
        <v>0.81183836706587198</v>
      </c>
      <c r="O15" s="21">
        <v>0.87096366926138302</v>
      </c>
      <c r="P15" s="21">
        <v>0.74144816128527002</v>
      </c>
      <c r="Q15" s="21">
        <v>0.82430288563849996</v>
      </c>
      <c r="R15" s="21">
        <v>0.82697608773465603</v>
      </c>
      <c r="S15" s="21"/>
      <c r="T15" s="21">
        <v>0.85847984408801403</v>
      </c>
      <c r="U15" s="21">
        <v>0.79165735580632401</v>
      </c>
    </row>
    <row r="16" spans="2:21" x14ac:dyDescent="0.5">
      <c r="B16" s="18" t="s">
        <v>277</v>
      </c>
      <c r="C16" s="21">
        <v>1.1129432267175899E-2</v>
      </c>
      <c r="D16" s="21">
        <v>0</v>
      </c>
      <c r="E16" s="21">
        <v>2.2621859030137501E-2</v>
      </c>
      <c r="F16" s="21"/>
      <c r="G16" s="21">
        <v>0</v>
      </c>
      <c r="H16" s="21">
        <v>3.1350939329668301E-2</v>
      </c>
      <c r="I16" s="21">
        <v>1.5714574932129199E-2</v>
      </c>
      <c r="J16" s="21">
        <v>4.6307592590674601E-3</v>
      </c>
      <c r="K16" s="21">
        <v>0</v>
      </c>
      <c r="L16" s="21">
        <v>0</v>
      </c>
      <c r="M16" s="21"/>
      <c r="N16" s="21">
        <v>1.7786575290671101E-2</v>
      </c>
      <c r="O16" s="21">
        <v>0</v>
      </c>
      <c r="P16" s="21">
        <v>2.00202924613344E-2</v>
      </c>
      <c r="Q16" s="21">
        <v>0</v>
      </c>
      <c r="R16" s="21">
        <v>1.45571899663952E-2</v>
      </c>
      <c r="S16" s="21"/>
      <c r="T16" s="21">
        <v>5.6949686529726203E-3</v>
      </c>
      <c r="U16" s="21">
        <v>1.35134602731496E-2</v>
      </c>
    </row>
    <row r="17" spans="2:21" x14ac:dyDescent="0.5">
      <c r="B17" s="18" t="s">
        <v>88</v>
      </c>
      <c r="C17" s="22">
        <v>0.800903552398464</v>
      </c>
      <c r="D17" s="22">
        <v>0.829905009819215</v>
      </c>
      <c r="E17" s="22">
        <v>0.785423913653158</v>
      </c>
      <c r="F17" s="22"/>
      <c r="G17" s="22">
        <v>0.70730432061955695</v>
      </c>
      <c r="H17" s="22">
        <v>0.68189424757378103</v>
      </c>
      <c r="I17" s="22">
        <v>0.85047524815734099</v>
      </c>
      <c r="J17" s="22">
        <v>0.826826562594002</v>
      </c>
      <c r="K17" s="22">
        <v>0.77418086396737196</v>
      </c>
      <c r="L17" s="22">
        <v>0.70798623263485405</v>
      </c>
      <c r="M17" s="22"/>
      <c r="N17" s="22">
        <v>0.79405179177520002</v>
      </c>
      <c r="O17" s="22">
        <v>0.87096366926138302</v>
      </c>
      <c r="P17" s="22">
        <v>0.72142786882393595</v>
      </c>
      <c r="Q17" s="22">
        <v>0.82430288563849996</v>
      </c>
      <c r="R17" s="22">
        <v>0.81241889776826004</v>
      </c>
      <c r="S17" s="22"/>
      <c r="T17" s="22">
        <v>0.852784875435041</v>
      </c>
      <c r="U17" s="22">
        <v>0.77814389553317498</v>
      </c>
    </row>
    <row r="18" spans="2:21" x14ac:dyDescent="0.5">
      <c r="B18" s="16" t="s">
        <v>529</v>
      </c>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U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285</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249</v>
      </c>
      <c r="D7" s="10">
        <v>112</v>
      </c>
      <c r="E7" s="10">
        <v>135</v>
      </c>
      <c r="F7" s="10"/>
      <c r="G7" s="10">
        <v>7</v>
      </c>
      <c r="H7" s="10">
        <v>42</v>
      </c>
      <c r="I7" s="10">
        <v>71</v>
      </c>
      <c r="J7" s="10">
        <v>95</v>
      </c>
      <c r="K7" s="10">
        <v>27</v>
      </c>
      <c r="L7" s="10">
        <v>7</v>
      </c>
      <c r="M7" s="10"/>
      <c r="N7" s="10">
        <v>61</v>
      </c>
      <c r="O7" s="10">
        <v>51</v>
      </c>
      <c r="P7" s="10">
        <v>50</v>
      </c>
      <c r="Q7" s="10">
        <v>39</v>
      </c>
      <c r="R7" s="10">
        <v>48</v>
      </c>
      <c r="S7" s="10"/>
      <c r="T7" s="10">
        <v>100</v>
      </c>
      <c r="U7" s="10">
        <v>149</v>
      </c>
    </row>
    <row r="8" spans="2:21" ht="30" customHeight="1" x14ac:dyDescent="0.5">
      <c r="B8" s="11" t="s">
        <v>20</v>
      </c>
      <c r="C8" s="11">
        <v>233</v>
      </c>
      <c r="D8" s="11">
        <v>116</v>
      </c>
      <c r="E8" s="11">
        <v>115</v>
      </c>
      <c r="F8" s="11"/>
      <c r="G8" s="11">
        <v>6</v>
      </c>
      <c r="H8" s="11">
        <v>33</v>
      </c>
      <c r="I8" s="11">
        <v>73</v>
      </c>
      <c r="J8" s="11">
        <v>87</v>
      </c>
      <c r="K8" s="11">
        <v>27</v>
      </c>
      <c r="L8" s="11">
        <v>7</v>
      </c>
      <c r="M8" s="11"/>
      <c r="N8" s="11">
        <v>64</v>
      </c>
      <c r="O8" s="11">
        <v>47</v>
      </c>
      <c r="P8" s="11">
        <v>52</v>
      </c>
      <c r="Q8" s="11">
        <v>42</v>
      </c>
      <c r="R8" s="11">
        <v>28</v>
      </c>
      <c r="S8" s="11"/>
      <c r="T8" s="11">
        <v>71</v>
      </c>
      <c r="U8" s="11">
        <v>162</v>
      </c>
    </row>
    <row r="9" spans="2:21" x14ac:dyDescent="0.5">
      <c r="B9" s="18" t="s">
        <v>271</v>
      </c>
      <c r="C9" s="17">
        <v>0.37786969652416902</v>
      </c>
      <c r="D9" s="17">
        <v>0.32395427209557098</v>
      </c>
      <c r="E9" s="17">
        <v>0.43919110179034898</v>
      </c>
      <c r="F9" s="17"/>
      <c r="G9" s="17">
        <v>0.230197743995943</v>
      </c>
      <c r="H9" s="17">
        <v>0.20439045889478999</v>
      </c>
      <c r="I9" s="17">
        <v>0.41816062289619899</v>
      </c>
      <c r="J9" s="17">
        <v>0.43227282176000698</v>
      </c>
      <c r="K9" s="17">
        <v>0.35114648292581602</v>
      </c>
      <c r="L9" s="17">
        <v>0.32907450386431503</v>
      </c>
      <c r="M9" s="17"/>
      <c r="N9" s="17">
        <v>0.30623013765173301</v>
      </c>
      <c r="O9" s="17">
        <v>0.357092385309564</v>
      </c>
      <c r="P9" s="17">
        <v>0.47399529942756502</v>
      </c>
      <c r="Q9" s="17">
        <v>0.44370871995432998</v>
      </c>
      <c r="R9" s="17">
        <v>0.29923576939886398</v>
      </c>
      <c r="S9" s="17"/>
      <c r="T9" s="17">
        <v>0.39685266573116101</v>
      </c>
      <c r="U9" s="17">
        <v>0.36954211657538999</v>
      </c>
    </row>
    <row r="10" spans="2:21" x14ac:dyDescent="0.5">
      <c r="B10" s="18" t="s">
        <v>272</v>
      </c>
      <c r="C10" s="17">
        <v>0.35617295707666302</v>
      </c>
      <c r="D10" s="17">
        <v>0.43563216060045701</v>
      </c>
      <c r="E10" s="17">
        <v>0.273251332628142</v>
      </c>
      <c r="F10" s="17"/>
      <c r="G10" s="17">
        <v>0.50472476640582198</v>
      </c>
      <c r="H10" s="17">
        <v>0.43004635073848102</v>
      </c>
      <c r="I10" s="17">
        <v>0.37406545575177602</v>
      </c>
      <c r="J10" s="17">
        <v>0.28849558701528499</v>
      </c>
      <c r="K10" s="17">
        <v>0.352568701742555</v>
      </c>
      <c r="L10" s="17">
        <v>0.55776181888094101</v>
      </c>
      <c r="M10" s="17"/>
      <c r="N10" s="17">
        <v>0.37234263591903899</v>
      </c>
      <c r="O10" s="17">
        <v>0.44867309106064901</v>
      </c>
      <c r="P10" s="17">
        <v>0.291256802769009</v>
      </c>
      <c r="Q10" s="17">
        <v>0.27796005727810302</v>
      </c>
      <c r="R10" s="17">
        <v>0.40127819156493499</v>
      </c>
      <c r="S10" s="17"/>
      <c r="T10" s="17">
        <v>0.35139667863340801</v>
      </c>
      <c r="U10" s="17">
        <v>0.358268247869168</v>
      </c>
    </row>
    <row r="11" spans="2:21" ht="28.7" x14ac:dyDescent="0.5">
      <c r="B11" s="18" t="s">
        <v>273</v>
      </c>
      <c r="C11" s="17">
        <v>0.191410552684806</v>
      </c>
      <c r="D11" s="17">
        <v>0.19368179997948401</v>
      </c>
      <c r="E11" s="17">
        <v>0.192441679075322</v>
      </c>
      <c r="F11" s="17"/>
      <c r="G11" s="17">
        <v>0.26507748959823502</v>
      </c>
      <c r="H11" s="17">
        <v>0.229197238058897</v>
      </c>
      <c r="I11" s="17">
        <v>0.17634477148776601</v>
      </c>
      <c r="J11" s="17">
        <v>0.179573218751446</v>
      </c>
      <c r="K11" s="17">
        <v>0.22853078667312901</v>
      </c>
      <c r="L11" s="17">
        <v>0.11316367725474299</v>
      </c>
      <c r="M11" s="17"/>
      <c r="N11" s="17">
        <v>0.19201644519567401</v>
      </c>
      <c r="O11" s="17">
        <v>0.174742419890759</v>
      </c>
      <c r="P11" s="17">
        <v>0.165477624018988</v>
      </c>
      <c r="Q11" s="17">
        <v>0.21826143576084001</v>
      </c>
      <c r="R11" s="17">
        <v>0.226805060428381</v>
      </c>
      <c r="S11" s="17"/>
      <c r="T11" s="17">
        <v>0.18680287299768999</v>
      </c>
      <c r="U11" s="17">
        <v>0.193431881411331</v>
      </c>
    </row>
    <row r="12" spans="2:21" x14ac:dyDescent="0.5">
      <c r="B12" s="18" t="s">
        <v>274</v>
      </c>
      <c r="C12" s="17">
        <v>5.0206268835822597E-2</v>
      </c>
      <c r="D12" s="17">
        <v>3.4078050811791501E-2</v>
      </c>
      <c r="E12" s="17">
        <v>6.7454602548859904E-2</v>
      </c>
      <c r="F12" s="17"/>
      <c r="G12" s="17">
        <v>0</v>
      </c>
      <c r="H12" s="17">
        <v>0.106062159388554</v>
      </c>
      <c r="I12" s="17">
        <v>1.5714574932129199E-2</v>
      </c>
      <c r="J12" s="17">
        <v>7.11630602847724E-2</v>
      </c>
      <c r="K12" s="17">
        <v>2.9613877075047201E-2</v>
      </c>
      <c r="L12" s="17">
        <v>0</v>
      </c>
      <c r="M12" s="17"/>
      <c r="N12" s="17">
        <v>9.5874461947277806E-2</v>
      </c>
      <c r="O12" s="17">
        <v>1.9492103739028301E-2</v>
      </c>
      <c r="P12" s="17">
        <v>6.9270273784437994E-2</v>
      </c>
      <c r="Q12" s="17">
        <v>0</v>
      </c>
      <c r="R12" s="17">
        <v>3.6082651004003298E-2</v>
      </c>
      <c r="S12" s="17"/>
      <c r="T12" s="17">
        <v>5.9252813984768303E-2</v>
      </c>
      <c r="U12" s="17">
        <v>4.6237667972247903E-2</v>
      </c>
    </row>
    <row r="13" spans="2:21" x14ac:dyDescent="0.5">
      <c r="B13" s="18" t="s">
        <v>275</v>
      </c>
      <c r="C13" s="17">
        <v>1.50264236085543E-2</v>
      </c>
      <c r="D13" s="17">
        <v>1.26537165126967E-2</v>
      </c>
      <c r="E13" s="17">
        <v>1.76971103249608E-2</v>
      </c>
      <c r="F13" s="17"/>
      <c r="G13" s="17">
        <v>0</v>
      </c>
      <c r="H13" s="17">
        <v>3.0303792919277601E-2</v>
      </c>
      <c r="I13" s="17">
        <v>0</v>
      </c>
      <c r="J13" s="17">
        <v>2.8495312188489899E-2</v>
      </c>
      <c r="K13" s="17">
        <v>0</v>
      </c>
      <c r="L13" s="17">
        <v>0</v>
      </c>
      <c r="M13" s="17"/>
      <c r="N13" s="17">
        <v>1.57497439956054E-2</v>
      </c>
      <c r="O13" s="17">
        <v>0</v>
      </c>
      <c r="P13" s="17">
        <v>0</v>
      </c>
      <c r="Q13" s="17">
        <v>3.5374481560397401E-2</v>
      </c>
      <c r="R13" s="17">
        <v>3.65983276038171E-2</v>
      </c>
      <c r="S13" s="17"/>
      <c r="T13" s="17">
        <v>5.6949686529726203E-3</v>
      </c>
      <c r="U13" s="17">
        <v>1.91200106725005E-2</v>
      </c>
    </row>
    <row r="14" spans="2:21" x14ac:dyDescent="0.5">
      <c r="B14" s="18" t="s">
        <v>157</v>
      </c>
      <c r="C14" s="17">
        <v>9.3141012699856102E-3</v>
      </c>
      <c r="D14" s="17">
        <v>0</v>
      </c>
      <c r="E14" s="17">
        <v>9.9641736323656596E-3</v>
      </c>
      <c r="F14" s="17"/>
      <c r="G14" s="17">
        <v>0</v>
      </c>
      <c r="H14" s="17">
        <v>0</v>
      </c>
      <c r="I14" s="17">
        <v>1.5714574932129199E-2</v>
      </c>
      <c r="J14" s="17">
        <v>0</v>
      </c>
      <c r="K14" s="17">
        <v>3.81401515834522E-2</v>
      </c>
      <c r="L14" s="17">
        <v>0</v>
      </c>
      <c r="M14" s="17"/>
      <c r="N14" s="17">
        <v>1.7786575290671101E-2</v>
      </c>
      <c r="O14" s="17">
        <v>0</v>
      </c>
      <c r="P14" s="17">
        <v>0</v>
      </c>
      <c r="Q14" s="17">
        <v>2.4695305446328999E-2</v>
      </c>
      <c r="R14" s="17">
        <v>0</v>
      </c>
      <c r="S14" s="17"/>
      <c r="T14" s="17">
        <v>0</v>
      </c>
      <c r="U14" s="17">
        <v>1.34000754993625E-2</v>
      </c>
    </row>
    <row r="15" spans="2:21" x14ac:dyDescent="0.5">
      <c r="B15" s="18" t="s">
        <v>276</v>
      </c>
      <c r="C15" s="21">
        <v>0.73404265360083099</v>
      </c>
      <c r="D15" s="21">
        <v>0.75958643269602799</v>
      </c>
      <c r="E15" s="21">
        <v>0.71244243441849098</v>
      </c>
      <c r="F15" s="21"/>
      <c r="G15" s="21">
        <v>0.73492251040176504</v>
      </c>
      <c r="H15" s="21">
        <v>0.63443680963327098</v>
      </c>
      <c r="I15" s="21">
        <v>0.79222607864797501</v>
      </c>
      <c r="J15" s="21">
        <v>0.72076840877529202</v>
      </c>
      <c r="K15" s="21">
        <v>0.70371518466837202</v>
      </c>
      <c r="L15" s="21">
        <v>0.88683632274525703</v>
      </c>
      <c r="M15" s="21"/>
      <c r="N15" s="21">
        <v>0.67857277357077195</v>
      </c>
      <c r="O15" s="21">
        <v>0.80576547637021301</v>
      </c>
      <c r="P15" s="21">
        <v>0.76525210219657402</v>
      </c>
      <c r="Q15" s="21">
        <v>0.72166877723243295</v>
      </c>
      <c r="R15" s="21">
        <v>0.70051396096379903</v>
      </c>
      <c r="S15" s="21"/>
      <c r="T15" s="21">
        <v>0.74824934436456902</v>
      </c>
      <c r="U15" s="21">
        <v>0.72781036444455804</v>
      </c>
    </row>
    <row r="16" spans="2:21" x14ac:dyDescent="0.5">
      <c r="B16" s="18" t="s">
        <v>277</v>
      </c>
      <c r="C16" s="21">
        <v>6.5232692444376905E-2</v>
      </c>
      <c r="D16" s="21">
        <v>4.6731767324488201E-2</v>
      </c>
      <c r="E16" s="21">
        <v>8.5151712873820701E-2</v>
      </c>
      <c r="F16" s="21"/>
      <c r="G16" s="21">
        <v>0</v>
      </c>
      <c r="H16" s="21">
        <v>0.13636595230783199</v>
      </c>
      <c r="I16" s="21">
        <v>1.5714574932129199E-2</v>
      </c>
      <c r="J16" s="21">
        <v>9.9658372473262299E-2</v>
      </c>
      <c r="K16" s="21">
        <v>2.9613877075047201E-2</v>
      </c>
      <c r="L16" s="21">
        <v>0</v>
      </c>
      <c r="M16" s="21"/>
      <c r="N16" s="21">
        <v>0.111624205942883</v>
      </c>
      <c r="O16" s="21">
        <v>1.9492103739028301E-2</v>
      </c>
      <c r="P16" s="21">
        <v>6.9270273784437994E-2</v>
      </c>
      <c r="Q16" s="21">
        <v>3.5374481560397401E-2</v>
      </c>
      <c r="R16" s="21">
        <v>7.2680978607820398E-2</v>
      </c>
      <c r="S16" s="21"/>
      <c r="T16" s="21">
        <v>6.4947782637740897E-2</v>
      </c>
      <c r="U16" s="21">
        <v>6.5357678644748396E-2</v>
      </c>
    </row>
    <row r="17" spans="2:21" x14ac:dyDescent="0.5">
      <c r="B17" s="18" t="s">
        <v>88</v>
      </c>
      <c r="C17" s="22">
        <v>0.66880996115645397</v>
      </c>
      <c r="D17" s="22">
        <v>0.71285466537153996</v>
      </c>
      <c r="E17" s="22">
        <v>0.62729072154467103</v>
      </c>
      <c r="F17" s="22"/>
      <c r="G17" s="22">
        <v>0.73492251040176504</v>
      </c>
      <c r="H17" s="22">
        <v>0.49807085732543899</v>
      </c>
      <c r="I17" s="22">
        <v>0.77651150371584599</v>
      </c>
      <c r="J17" s="22">
        <v>0.62111003630202999</v>
      </c>
      <c r="K17" s="22">
        <v>0.67410130759332398</v>
      </c>
      <c r="L17" s="22">
        <v>0.88683632274525703</v>
      </c>
      <c r="M17" s="22"/>
      <c r="N17" s="22">
        <v>0.56694856762788803</v>
      </c>
      <c r="O17" s="22">
        <v>0.78627337263118502</v>
      </c>
      <c r="P17" s="22">
        <v>0.69598182841213596</v>
      </c>
      <c r="Q17" s="22">
        <v>0.68629429567203604</v>
      </c>
      <c r="R17" s="22">
        <v>0.62783298235597795</v>
      </c>
      <c r="S17" s="22"/>
      <c r="T17" s="22">
        <v>0.68330156172682799</v>
      </c>
      <c r="U17" s="22">
        <v>0.66245268579980998</v>
      </c>
    </row>
    <row r="18" spans="2:21" x14ac:dyDescent="0.5">
      <c r="B18" s="16" t="s">
        <v>529</v>
      </c>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U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286</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249</v>
      </c>
      <c r="D7" s="10">
        <v>112</v>
      </c>
      <c r="E7" s="10">
        <v>135</v>
      </c>
      <c r="F7" s="10"/>
      <c r="G7" s="10">
        <v>7</v>
      </c>
      <c r="H7" s="10">
        <v>42</v>
      </c>
      <c r="I7" s="10">
        <v>71</v>
      </c>
      <c r="J7" s="10">
        <v>95</v>
      </c>
      <c r="K7" s="10">
        <v>27</v>
      </c>
      <c r="L7" s="10">
        <v>7</v>
      </c>
      <c r="M7" s="10"/>
      <c r="N7" s="10">
        <v>61</v>
      </c>
      <c r="O7" s="10">
        <v>51</v>
      </c>
      <c r="P7" s="10">
        <v>50</v>
      </c>
      <c r="Q7" s="10">
        <v>39</v>
      </c>
      <c r="R7" s="10">
        <v>48</v>
      </c>
      <c r="S7" s="10"/>
      <c r="T7" s="10">
        <v>100</v>
      </c>
      <c r="U7" s="10">
        <v>149</v>
      </c>
    </row>
    <row r="8" spans="2:21" ht="30" customHeight="1" x14ac:dyDescent="0.5">
      <c r="B8" s="11" t="s">
        <v>20</v>
      </c>
      <c r="C8" s="11">
        <v>233</v>
      </c>
      <c r="D8" s="11">
        <v>116</v>
      </c>
      <c r="E8" s="11">
        <v>115</v>
      </c>
      <c r="F8" s="11"/>
      <c r="G8" s="11">
        <v>6</v>
      </c>
      <c r="H8" s="11">
        <v>33</v>
      </c>
      <c r="I8" s="11">
        <v>73</v>
      </c>
      <c r="J8" s="11">
        <v>87</v>
      </c>
      <c r="K8" s="11">
        <v>27</v>
      </c>
      <c r="L8" s="11">
        <v>7</v>
      </c>
      <c r="M8" s="11"/>
      <c r="N8" s="11">
        <v>64</v>
      </c>
      <c r="O8" s="11">
        <v>47</v>
      </c>
      <c r="P8" s="11">
        <v>52</v>
      </c>
      <c r="Q8" s="11">
        <v>42</v>
      </c>
      <c r="R8" s="11">
        <v>28</v>
      </c>
      <c r="S8" s="11"/>
      <c r="T8" s="11">
        <v>71</v>
      </c>
      <c r="U8" s="11">
        <v>162</v>
      </c>
    </row>
    <row r="9" spans="2:21" x14ac:dyDescent="0.5">
      <c r="B9" s="18" t="s">
        <v>271</v>
      </c>
      <c r="C9" s="17">
        <v>0.25608463245720298</v>
      </c>
      <c r="D9" s="17">
        <v>0.218752844532626</v>
      </c>
      <c r="E9" s="17">
        <v>0.29844753891259901</v>
      </c>
      <c r="F9" s="17"/>
      <c r="G9" s="17">
        <v>0.230197743995943</v>
      </c>
      <c r="H9" s="17">
        <v>0.19781909741241599</v>
      </c>
      <c r="I9" s="17">
        <v>0.34864995719568198</v>
      </c>
      <c r="J9" s="17">
        <v>0.20316158435873299</v>
      </c>
      <c r="K9" s="17">
        <v>0.236655543157749</v>
      </c>
      <c r="L9" s="17">
        <v>0.32907450386431503</v>
      </c>
      <c r="M9" s="17"/>
      <c r="N9" s="17">
        <v>0.30001907825495699</v>
      </c>
      <c r="O9" s="17">
        <v>0.25920882465387701</v>
      </c>
      <c r="P9" s="17">
        <v>0.236261236825766</v>
      </c>
      <c r="Q9" s="17">
        <v>0.263982196829252</v>
      </c>
      <c r="R9" s="17">
        <v>0.174731392565739</v>
      </c>
      <c r="S9" s="17"/>
      <c r="T9" s="17">
        <v>0.30334476286696799</v>
      </c>
      <c r="U9" s="17">
        <v>0.23535223226808799</v>
      </c>
    </row>
    <row r="10" spans="2:21" x14ac:dyDescent="0.5">
      <c r="B10" s="18" t="s">
        <v>272</v>
      </c>
      <c r="C10" s="17">
        <v>0.28886893481736697</v>
      </c>
      <c r="D10" s="17">
        <v>0.32010092168946502</v>
      </c>
      <c r="E10" s="17">
        <v>0.25373343818564398</v>
      </c>
      <c r="F10" s="17"/>
      <c r="G10" s="17">
        <v>0.25122872759404302</v>
      </c>
      <c r="H10" s="17">
        <v>0.27248369004942402</v>
      </c>
      <c r="I10" s="17">
        <v>0.241207395600882</v>
      </c>
      <c r="J10" s="17">
        <v>0.36562542100731898</v>
      </c>
      <c r="K10" s="17">
        <v>0.21364177435509399</v>
      </c>
      <c r="L10" s="17">
        <v>0.223596759370181</v>
      </c>
      <c r="M10" s="17"/>
      <c r="N10" s="17">
        <v>0.17891042410938901</v>
      </c>
      <c r="O10" s="17">
        <v>0.319427559689063</v>
      </c>
      <c r="P10" s="17">
        <v>0.30106436839227302</v>
      </c>
      <c r="Q10" s="17">
        <v>0.39410190428422598</v>
      </c>
      <c r="R10" s="17">
        <v>0.31060239338734502</v>
      </c>
      <c r="S10" s="17"/>
      <c r="T10" s="17">
        <v>0.32120176790291499</v>
      </c>
      <c r="U10" s="17">
        <v>0.27468494444397301</v>
      </c>
    </row>
    <row r="11" spans="2:21" ht="28.7" x14ac:dyDescent="0.5">
      <c r="B11" s="18" t="s">
        <v>273</v>
      </c>
      <c r="C11" s="17">
        <v>0.330304870087755</v>
      </c>
      <c r="D11" s="17">
        <v>0.36231332114699999</v>
      </c>
      <c r="E11" s="17">
        <v>0.29460082811005101</v>
      </c>
      <c r="F11" s="17"/>
      <c r="G11" s="17">
        <v>0.35622113890229101</v>
      </c>
      <c r="H11" s="17">
        <v>0.281037427054393</v>
      </c>
      <c r="I11" s="17">
        <v>0.31983504282893499</v>
      </c>
      <c r="J11" s="17">
        <v>0.30256564102337002</v>
      </c>
      <c r="K11" s="17">
        <v>0.52008880541211</v>
      </c>
      <c r="L11" s="17">
        <v>0.26847864665510102</v>
      </c>
      <c r="M11" s="17"/>
      <c r="N11" s="17">
        <v>0.38427514571925198</v>
      </c>
      <c r="O11" s="17">
        <v>0.28484631188283399</v>
      </c>
      <c r="P11" s="17">
        <v>0.29939811765887397</v>
      </c>
      <c r="Q11" s="17">
        <v>0.282250911520881</v>
      </c>
      <c r="R11" s="17">
        <v>0.41272526288229</v>
      </c>
      <c r="S11" s="17"/>
      <c r="T11" s="17">
        <v>0.25912884862566399</v>
      </c>
      <c r="U11" s="17">
        <v>0.36152885842690302</v>
      </c>
    </row>
    <row r="12" spans="2:21" x14ac:dyDescent="0.5">
      <c r="B12" s="18" t="s">
        <v>274</v>
      </c>
      <c r="C12" s="17">
        <v>9.3618962722775104E-2</v>
      </c>
      <c r="D12" s="17">
        <v>7.6425732609141206E-2</v>
      </c>
      <c r="E12" s="17">
        <v>0.112705291199984</v>
      </c>
      <c r="F12" s="17"/>
      <c r="G12" s="17">
        <v>0.16235238950772299</v>
      </c>
      <c r="H12" s="17">
        <v>0.19792893229848599</v>
      </c>
      <c r="I12" s="17">
        <v>7.4593029442371603E-2</v>
      </c>
      <c r="J12" s="17">
        <v>9.24070328871366E-2</v>
      </c>
      <c r="K12" s="17">
        <v>2.9613877075047201E-2</v>
      </c>
      <c r="L12" s="17">
        <v>0</v>
      </c>
      <c r="M12" s="17"/>
      <c r="N12" s="17">
        <v>7.9239684099466301E-2</v>
      </c>
      <c r="O12" s="17">
        <v>0.109982189739429</v>
      </c>
      <c r="P12" s="17">
        <v>0.16327627712308801</v>
      </c>
      <c r="Q12" s="17">
        <v>3.3185850873427E-2</v>
      </c>
      <c r="R12" s="17">
        <v>5.8639465241239003E-2</v>
      </c>
      <c r="S12" s="17"/>
      <c r="T12" s="17">
        <v>0.11632462060445201</v>
      </c>
      <c r="U12" s="17">
        <v>8.3658288012855006E-2</v>
      </c>
    </row>
    <row r="13" spans="2:21" x14ac:dyDescent="0.5">
      <c r="B13" s="18" t="s">
        <v>275</v>
      </c>
      <c r="C13" s="17">
        <v>7.3599255515574601E-3</v>
      </c>
      <c r="D13" s="17">
        <v>9.4717850804796402E-3</v>
      </c>
      <c r="E13" s="17">
        <v>5.34430768865611E-3</v>
      </c>
      <c r="F13" s="17"/>
      <c r="G13" s="17">
        <v>0</v>
      </c>
      <c r="H13" s="17">
        <v>3.30255910500966E-2</v>
      </c>
      <c r="I13" s="17">
        <v>0</v>
      </c>
      <c r="J13" s="17">
        <v>7.0114632309182497E-3</v>
      </c>
      <c r="K13" s="17">
        <v>0</v>
      </c>
      <c r="L13" s="17">
        <v>0</v>
      </c>
      <c r="M13" s="17"/>
      <c r="N13" s="17">
        <v>0</v>
      </c>
      <c r="O13" s="17">
        <v>0</v>
      </c>
      <c r="P13" s="17">
        <v>0</v>
      </c>
      <c r="Q13" s="17">
        <v>2.6479136492213701E-2</v>
      </c>
      <c r="R13" s="17">
        <v>2.2041137637421899E-2</v>
      </c>
      <c r="S13" s="17"/>
      <c r="T13" s="17">
        <v>0</v>
      </c>
      <c r="U13" s="17">
        <v>1.05886284894033E-2</v>
      </c>
    </row>
    <row r="14" spans="2:21" x14ac:dyDescent="0.5">
      <c r="B14" s="18" t="s">
        <v>157</v>
      </c>
      <c r="C14" s="17">
        <v>2.37626743633421E-2</v>
      </c>
      <c r="D14" s="17">
        <v>1.2935394941288999E-2</v>
      </c>
      <c r="E14" s="17">
        <v>3.5168595903065099E-2</v>
      </c>
      <c r="F14" s="17"/>
      <c r="G14" s="17">
        <v>0</v>
      </c>
      <c r="H14" s="17">
        <v>1.7705262135183902E-2</v>
      </c>
      <c r="I14" s="17">
        <v>1.5714574932129199E-2</v>
      </c>
      <c r="J14" s="17">
        <v>2.92288574925226E-2</v>
      </c>
      <c r="K14" s="17">
        <v>0</v>
      </c>
      <c r="L14" s="17">
        <v>0.17885009011040301</v>
      </c>
      <c r="M14" s="17"/>
      <c r="N14" s="17">
        <v>5.7555667816936197E-2</v>
      </c>
      <c r="O14" s="17">
        <v>2.6535114034796799E-2</v>
      </c>
      <c r="P14" s="17">
        <v>0</v>
      </c>
      <c r="Q14" s="17">
        <v>0</v>
      </c>
      <c r="R14" s="17">
        <v>2.1260348285965298E-2</v>
      </c>
      <c r="S14" s="17"/>
      <c r="T14" s="17">
        <v>0</v>
      </c>
      <c r="U14" s="17">
        <v>3.4187048358777603E-2</v>
      </c>
    </row>
    <row r="15" spans="2:21" x14ac:dyDescent="0.5">
      <c r="B15" s="18" t="s">
        <v>276</v>
      </c>
      <c r="C15" s="21">
        <v>0.54495356727457001</v>
      </c>
      <c r="D15" s="21">
        <v>0.53885376622209002</v>
      </c>
      <c r="E15" s="21">
        <v>0.55218097709824299</v>
      </c>
      <c r="F15" s="21"/>
      <c r="G15" s="21">
        <v>0.48142647158998603</v>
      </c>
      <c r="H15" s="21">
        <v>0.47030278746184101</v>
      </c>
      <c r="I15" s="21">
        <v>0.58985735279656404</v>
      </c>
      <c r="J15" s="21">
        <v>0.56878700536605298</v>
      </c>
      <c r="K15" s="21">
        <v>0.45029731751284302</v>
      </c>
      <c r="L15" s="21">
        <v>0.552671263234496</v>
      </c>
      <c r="M15" s="21"/>
      <c r="N15" s="21">
        <v>0.47892950236434501</v>
      </c>
      <c r="O15" s="21">
        <v>0.57863638434293996</v>
      </c>
      <c r="P15" s="21">
        <v>0.53732560521803896</v>
      </c>
      <c r="Q15" s="21">
        <v>0.65808410111347804</v>
      </c>
      <c r="R15" s="21">
        <v>0.48533378595308402</v>
      </c>
      <c r="S15" s="21"/>
      <c r="T15" s="21">
        <v>0.62454653076988298</v>
      </c>
      <c r="U15" s="21">
        <v>0.51003717671206095</v>
      </c>
    </row>
    <row r="16" spans="2:21" x14ac:dyDescent="0.5">
      <c r="B16" s="18" t="s">
        <v>277</v>
      </c>
      <c r="C16" s="21">
        <v>0.100978888274333</v>
      </c>
      <c r="D16" s="21">
        <v>8.5897517689620798E-2</v>
      </c>
      <c r="E16" s="21">
        <v>0.11804959888864</v>
      </c>
      <c r="F16" s="21"/>
      <c r="G16" s="21">
        <v>0.16235238950772299</v>
      </c>
      <c r="H16" s="21">
        <v>0.23095452334858199</v>
      </c>
      <c r="I16" s="21">
        <v>7.4593029442371603E-2</v>
      </c>
      <c r="J16" s="21">
        <v>9.9418496118054894E-2</v>
      </c>
      <c r="K16" s="21">
        <v>2.9613877075047201E-2</v>
      </c>
      <c r="L16" s="21">
        <v>0</v>
      </c>
      <c r="M16" s="21"/>
      <c r="N16" s="21">
        <v>7.9239684099466301E-2</v>
      </c>
      <c r="O16" s="21">
        <v>0.109982189739429</v>
      </c>
      <c r="P16" s="21">
        <v>0.16327627712308801</v>
      </c>
      <c r="Q16" s="21">
        <v>5.9664987365640701E-2</v>
      </c>
      <c r="R16" s="21">
        <v>8.0680602878660898E-2</v>
      </c>
      <c r="S16" s="21"/>
      <c r="T16" s="21">
        <v>0.11632462060445201</v>
      </c>
      <c r="U16" s="21">
        <v>9.4246916502258304E-2</v>
      </c>
    </row>
    <row r="17" spans="2:21" x14ac:dyDescent="0.5">
      <c r="B17" s="18" t="s">
        <v>88</v>
      </c>
      <c r="C17" s="22">
        <v>0.44397467900023802</v>
      </c>
      <c r="D17" s="22">
        <v>0.45295624853247002</v>
      </c>
      <c r="E17" s="22">
        <v>0.43413137820960301</v>
      </c>
      <c r="F17" s="22"/>
      <c r="G17" s="22">
        <v>0.31907408208226401</v>
      </c>
      <c r="H17" s="22">
        <v>0.23934826411325799</v>
      </c>
      <c r="I17" s="22">
        <v>0.51526432335419203</v>
      </c>
      <c r="J17" s="22">
        <v>0.469368509247998</v>
      </c>
      <c r="K17" s="22">
        <v>0.42068344043779599</v>
      </c>
      <c r="L17" s="22">
        <v>0.552671263234496</v>
      </c>
      <c r="M17" s="22"/>
      <c r="N17" s="22">
        <v>0.39968981826487898</v>
      </c>
      <c r="O17" s="22">
        <v>0.46865419460351099</v>
      </c>
      <c r="P17" s="22">
        <v>0.37404932809495101</v>
      </c>
      <c r="Q17" s="22">
        <v>0.59841911374783696</v>
      </c>
      <c r="R17" s="22">
        <v>0.404653183074423</v>
      </c>
      <c r="S17" s="22"/>
      <c r="T17" s="22">
        <v>0.50822191016543095</v>
      </c>
      <c r="U17" s="22">
        <v>0.41579026020980298</v>
      </c>
    </row>
    <row r="18" spans="2:21" x14ac:dyDescent="0.5">
      <c r="B18" s="16" t="s">
        <v>529</v>
      </c>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U22"/>
  <sheetViews>
    <sheetView showGridLines="0" workbookViewId="0">
      <pane xSplit="2" topLeftCell="C1" activePane="topRight" state="frozen"/>
      <selection pane="topRight" activeCell="B18" sqref="B18"/>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287</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249</v>
      </c>
      <c r="D7" s="10">
        <v>112</v>
      </c>
      <c r="E7" s="10">
        <v>135</v>
      </c>
      <c r="F7" s="10"/>
      <c r="G7" s="10">
        <v>7</v>
      </c>
      <c r="H7" s="10">
        <v>42</v>
      </c>
      <c r="I7" s="10">
        <v>71</v>
      </c>
      <c r="J7" s="10">
        <v>95</v>
      </c>
      <c r="K7" s="10">
        <v>27</v>
      </c>
      <c r="L7" s="10">
        <v>7</v>
      </c>
      <c r="M7" s="10"/>
      <c r="N7" s="10">
        <v>61</v>
      </c>
      <c r="O7" s="10">
        <v>51</v>
      </c>
      <c r="P7" s="10">
        <v>50</v>
      </c>
      <c r="Q7" s="10">
        <v>39</v>
      </c>
      <c r="R7" s="10">
        <v>48</v>
      </c>
      <c r="S7" s="10"/>
      <c r="T7" s="10">
        <v>100</v>
      </c>
      <c r="U7" s="10">
        <v>149</v>
      </c>
    </row>
    <row r="8" spans="2:21" ht="30" customHeight="1" x14ac:dyDescent="0.5">
      <c r="B8" s="11" t="s">
        <v>20</v>
      </c>
      <c r="C8" s="11">
        <v>233</v>
      </c>
      <c r="D8" s="11">
        <v>116</v>
      </c>
      <c r="E8" s="11">
        <v>115</v>
      </c>
      <c r="F8" s="11"/>
      <c r="G8" s="11">
        <v>6</v>
      </c>
      <c r="H8" s="11">
        <v>33</v>
      </c>
      <c r="I8" s="11">
        <v>73</v>
      </c>
      <c r="J8" s="11">
        <v>87</v>
      </c>
      <c r="K8" s="11">
        <v>27</v>
      </c>
      <c r="L8" s="11">
        <v>7</v>
      </c>
      <c r="M8" s="11"/>
      <c r="N8" s="11">
        <v>64</v>
      </c>
      <c r="O8" s="11">
        <v>47</v>
      </c>
      <c r="P8" s="11">
        <v>52</v>
      </c>
      <c r="Q8" s="11">
        <v>42</v>
      </c>
      <c r="R8" s="11">
        <v>28</v>
      </c>
      <c r="S8" s="11"/>
      <c r="T8" s="11">
        <v>71</v>
      </c>
      <c r="U8" s="11">
        <v>162</v>
      </c>
    </row>
    <row r="9" spans="2:21" x14ac:dyDescent="0.5">
      <c r="B9" s="18" t="s">
        <v>271</v>
      </c>
      <c r="C9" s="17">
        <v>0.31325378663429598</v>
      </c>
      <c r="D9" s="17">
        <v>0.235763623994242</v>
      </c>
      <c r="E9" s="17">
        <v>0.39738141096419799</v>
      </c>
      <c r="F9" s="17"/>
      <c r="G9" s="17">
        <v>0.32470477901544498</v>
      </c>
      <c r="H9" s="17">
        <v>0.190806825471842</v>
      </c>
      <c r="I9" s="17">
        <v>0.37200726323869598</v>
      </c>
      <c r="J9" s="17">
        <v>0.33239645664213002</v>
      </c>
      <c r="K9" s="17">
        <v>0.197623881722995</v>
      </c>
      <c r="L9" s="17">
        <v>0.48438947326467302</v>
      </c>
      <c r="M9" s="17"/>
      <c r="N9" s="17">
        <v>0.25990065684715902</v>
      </c>
      <c r="O9" s="17">
        <v>0.329579961000113</v>
      </c>
      <c r="P9" s="17">
        <v>0.352262835828212</v>
      </c>
      <c r="Q9" s="17">
        <v>0.39709704949552799</v>
      </c>
      <c r="R9" s="17">
        <v>0.20993614508385999</v>
      </c>
      <c r="S9" s="17"/>
      <c r="T9" s="17">
        <v>0.30004591478315301</v>
      </c>
      <c r="U9" s="17">
        <v>0.31904790701632302</v>
      </c>
    </row>
    <row r="10" spans="2:21" x14ac:dyDescent="0.5">
      <c r="B10" s="18" t="s">
        <v>272</v>
      </c>
      <c r="C10" s="17">
        <v>0.36672769908073799</v>
      </c>
      <c r="D10" s="17">
        <v>0.40657570048000402</v>
      </c>
      <c r="E10" s="17">
        <v>0.324202683953694</v>
      </c>
      <c r="F10" s="17"/>
      <c r="G10" s="17">
        <v>0.60744986649633403</v>
      </c>
      <c r="H10" s="17">
        <v>0.419605499028744</v>
      </c>
      <c r="I10" s="17">
        <v>0.32791062738002302</v>
      </c>
      <c r="J10" s="17">
        <v>0.38165127762891399</v>
      </c>
      <c r="K10" s="17">
        <v>0.29850113013629298</v>
      </c>
      <c r="L10" s="17">
        <v>0.40068329578633</v>
      </c>
      <c r="M10" s="17"/>
      <c r="N10" s="17">
        <v>0.339397639469186</v>
      </c>
      <c r="O10" s="17">
        <v>0.44884109713030901</v>
      </c>
      <c r="P10" s="17">
        <v>0.31044426395105001</v>
      </c>
      <c r="Q10" s="17">
        <v>0.35147186768987798</v>
      </c>
      <c r="R10" s="17">
        <v>0.419414432309964</v>
      </c>
      <c r="S10" s="17"/>
      <c r="T10" s="17">
        <v>0.389692080675204</v>
      </c>
      <c r="U10" s="17">
        <v>0.35665352566682701</v>
      </c>
    </row>
    <row r="11" spans="2:21" ht="28.7" x14ac:dyDescent="0.5">
      <c r="B11" s="18" t="s">
        <v>273</v>
      </c>
      <c r="C11" s="17">
        <v>0.23670400005824599</v>
      </c>
      <c r="D11" s="17">
        <v>0.27199205589430298</v>
      </c>
      <c r="E11" s="17">
        <v>0.20500663235498401</v>
      </c>
      <c r="F11" s="17"/>
      <c r="G11" s="17">
        <v>6.7845354488220502E-2</v>
      </c>
      <c r="H11" s="17">
        <v>0.226768035401198</v>
      </c>
      <c r="I11" s="17">
        <v>0.194352415489457</v>
      </c>
      <c r="J11" s="17">
        <v>0.24717183410399801</v>
      </c>
      <c r="K11" s="17">
        <v>0.39610017090358601</v>
      </c>
      <c r="L11" s="17">
        <v>0.114927230948997</v>
      </c>
      <c r="M11" s="17"/>
      <c r="N11" s="17">
        <v>0.31346739492575498</v>
      </c>
      <c r="O11" s="17">
        <v>0.16459319488667601</v>
      </c>
      <c r="P11" s="17">
        <v>0.20730273619603901</v>
      </c>
      <c r="Q11" s="17">
        <v>0.200256640876051</v>
      </c>
      <c r="R11" s="17">
        <v>0.29141087830280099</v>
      </c>
      <c r="S11" s="17"/>
      <c r="T11" s="17">
        <v>0.24433047710665701</v>
      </c>
      <c r="U11" s="17">
        <v>0.23335836447007</v>
      </c>
    </row>
    <row r="12" spans="2:21" x14ac:dyDescent="0.5">
      <c r="B12" s="18" t="s">
        <v>274</v>
      </c>
      <c r="C12" s="17">
        <v>4.26460675378353E-2</v>
      </c>
      <c r="D12" s="17">
        <v>5.2004574113426801E-2</v>
      </c>
      <c r="E12" s="17">
        <v>3.3888921490767998E-2</v>
      </c>
      <c r="F12" s="17"/>
      <c r="G12" s="17">
        <v>0</v>
      </c>
      <c r="H12" s="17">
        <v>0.119775163504432</v>
      </c>
      <c r="I12" s="17">
        <v>3.5243231297274601E-2</v>
      </c>
      <c r="J12" s="17">
        <v>2.9518913106823402E-2</v>
      </c>
      <c r="K12" s="17">
        <v>2.9613877075047201E-2</v>
      </c>
      <c r="L12" s="17">
        <v>0</v>
      </c>
      <c r="M12" s="17"/>
      <c r="N12" s="17">
        <v>5.1661158176558301E-2</v>
      </c>
      <c r="O12" s="17">
        <v>3.4082680127968099E-2</v>
      </c>
      <c r="P12" s="17">
        <v>5.5652917680449297E-2</v>
      </c>
      <c r="Q12" s="17">
        <v>2.6479136492213701E-2</v>
      </c>
      <c r="R12" s="17">
        <v>3.6082651004003298E-2</v>
      </c>
      <c r="S12" s="17"/>
      <c r="T12" s="17">
        <v>4.9048361102863702E-2</v>
      </c>
      <c r="U12" s="17">
        <v>3.9837465209244499E-2</v>
      </c>
    </row>
    <row r="13" spans="2:21" x14ac:dyDescent="0.5">
      <c r="B13" s="18" t="s">
        <v>275</v>
      </c>
      <c r="C13" s="17">
        <v>1.39942354343049E-2</v>
      </c>
      <c r="D13" s="17">
        <v>1.2197386549224001E-2</v>
      </c>
      <c r="E13" s="17">
        <v>1.6062326713471398E-2</v>
      </c>
      <c r="F13" s="17"/>
      <c r="G13" s="17">
        <v>0</v>
      </c>
      <c r="H13" s="17">
        <v>4.3044476593783999E-2</v>
      </c>
      <c r="I13" s="17">
        <v>1.9528656365145398E-2</v>
      </c>
      <c r="J13" s="17">
        <v>4.6307592590674601E-3</v>
      </c>
      <c r="K13" s="17">
        <v>0</v>
      </c>
      <c r="L13" s="17">
        <v>0</v>
      </c>
      <c r="M13" s="17"/>
      <c r="N13" s="17">
        <v>0</v>
      </c>
      <c r="O13" s="17">
        <v>0</v>
      </c>
      <c r="P13" s="17">
        <v>4.7178769402792198E-2</v>
      </c>
      <c r="Q13" s="17">
        <v>0</v>
      </c>
      <c r="R13" s="17">
        <v>2.8598703332976601E-2</v>
      </c>
      <c r="S13" s="17"/>
      <c r="T13" s="17">
        <v>1.1188197679149799E-2</v>
      </c>
      <c r="U13" s="17">
        <v>1.5225207443506601E-2</v>
      </c>
    </row>
    <row r="14" spans="2:21" x14ac:dyDescent="0.5">
      <c r="B14" s="18" t="s">
        <v>157</v>
      </c>
      <c r="C14" s="17">
        <v>2.6674211254579298E-2</v>
      </c>
      <c r="D14" s="17">
        <v>2.1466658968801001E-2</v>
      </c>
      <c r="E14" s="17">
        <v>2.3458024522884501E-2</v>
      </c>
      <c r="F14" s="17"/>
      <c r="G14" s="17">
        <v>0</v>
      </c>
      <c r="H14" s="17">
        <v>0</v>
      </c>
      <c r="I14" s="17">
        <v>5.09578062294039E-2</v>
      </c>
      <c r="J14" s="17">
        <v>4.6307592590674601E-3</v>
      </c>
      <c r="K14" s="17">
        <v>7.8160940162079501E-2</v>
      </c>
      <c r="L14" s="17">
        <v>0</v>
      </c>
      <c r="M14" s="17"/>
      <c r="N14" s="17">
        <v>3.5573150581342097E-2</v>
      </c>
      <c r="O14" s="17">
        <v>2.2903066854933301E-2</v>
      </c>
      <c r="P14" s="17">
        <v>2.7158476941457801E-2</v>
      </c>
      <c r="Q14" s="17">
        <v>2.4695305446328999E-2</v>
      </c>
      <c r="R14" s="17">
        <v>1.45571899663952E-2</v>
      </c>
      <c r="S14" s="17"/>
      <c r="T14" s="17">
        <v>5.6949686529726203E-3</v>
      </c>
      <c r="U14" s="17">
        <v>3.5877530194028999E-2</v>
      </c>
    </row>
    <row r="15" spans="2:21" x14ac:dyDescent="0.5">
      <c r="B15" s="18" t="s">
        <v>276</v>
      </c>
      <c r="C15" s="21">
        <v>0.67998148571503403</v>
      </c>
      <c r="D15" s="21">
        <v>0.64233932447424502</v>
      </c>
      <c r="E15" s="21">
        <v>0.72158409491789199</v>
      </c>
      <c r="F15" s="21"/>
      <c r="G15" s="21">
        <v>0.93215464551177996</v>
      </c>
      <c r="H15" s="21">
        <v>0.61041232450058602</v>
      </c>
      <c r="I15" s="21">
        <v>0.69991789061871901</v>
      </c>
      <c r="J15" s="21">
        <v>0.71404773427104395</v>
      </c>
      <c r="K15" s="21">
        <v>0.49612501185928698</v>
      </c>
      <c r="L15" s="21">
        <v>0.88507276905100296</v>
      </c>
      <c r="M15" s="21"/>
      <c r="N15" s="21">
        <v>0.59929829631634501</v>
      </c>
      <c r="O15" s="21">
        <v>0.77842105813042195</v>
      </c>
      <c r="P15" s="21">
        <v>0.66270709977926201</v>
      </c>
      <c r="Q15" s="21">
        <v>0.74856891718540597</v>
      </c>
      <c r="R15" s="21">
        <v>0.62935057739382405</v>
      </c>
      <c r="S15" s="21"/>
      <c r="T15" s="21">
        <v>0.68973799545835701</v>
      </c>
      <c r="U15" s="21">
        <v>0.67570143268314997</v>
      </c>
    </row>
    <row r="16" spans="2:21" x14ac:dyDescent="0.5">
      <c r="B16" s="18" t="s">
        <v>277</v>
      </c>
      <c r="C16" s="21">
        <v>5.6640302972140198E-2</v>
      </c>
      <c r="D16" s="21">
        <v>6.4201960662650798E-2</v>
      </c>
      <c r="E16" s="21">
        <v>4.9951248204239497E-2</v>
      </c>
      <c r="F16" s="21"/>
      <c r="G16" s="21">
        <v>0</v>
      </c>
      <c r="H16" s="21">
        <v>0.16281964009821601</v>
      </c>
      <c r="I16" s="21">
        <v>5.4771887662419999E-2</v>
      </c>
      <c r="J16" s="21">
        <v>3.41496723658909E-2</v>
      </c>
      <c r="K16" s="21">
        <v>2.9613877075047201E-2</v>
      </c>
      <c r="L16" s="21">
        <v>0</v>
      </c>
      <c r="M16" s="21"/>
      <c r="N16" s="21">
        <v>5.1661158176558301E-2</v>
      </c>
      <c r="O16" s="21">
        <v>3.4082680127968099E-2</v>
      </c>
      <c r="P16" s="21">
        <v>0.102831687083241</v>
      </c>
      <c r="Q16" s="21">
        <v>2.6479136492213701E-2</v>
      </c>
      <c r="R16" s="21">
        <v>6.4681354336979899E-2</v>
      </c>
      <c r="S16" s="21"/>
      <c r="T16" s="21">
        <v>6.0236558782013498E-2</v>
      </c>
      <c r="U16" s="21">
        <v>5.50626726527512E-2</v>
      </c>
    </row>
    <row r="17" spans="2:21" x14ac:dyDescent="0.5">
      <c r="B17" s="18" t="s">
        <v>88</v>
      </c>
      <c r="C17" s="22">
        <v>0.62334118274289396</v>
      </c>
      <c r="D17" s="22">
        <v>0.57813736381159497</v>
      </c>
      <c r="E17" s="22">
        <v>0.67163284671365298</v>
      </c>
      <c r="F17" s="22"/>
      <c r="G17" s="22">
        <v>0.93215464551177996</v>
      </c>
      <c r="H17" s="22">
        <v>0.44759268440236999</v>
      </c>
      <c r="I17" s="22">
        <v>0.64514600295629898</v>
      </c>
      <c r="J17" s="22">
        <v>0.67989806190515301</v>
      </c>
      <c r="K17" s="22">
        <v>0.46651113478424</v>
      </c>
      <c r="L17" s="22">
        <v>0.88507276905100296</v>
      </c>
      <c r="M17" s="22"/>
      <c r="N17" s="22">
        <v>0.54763713813978598</v>
      </c>
      <c r="O17" s="22">
        <v>0.74433837800245395</v>
      </c>
      <c r="P17" s="22">
        <v>0.55987541269602104</v>
      </c>
      <c r="Q17" s="22">
        <v>0.72208978069319296</v>
      </c>
      <c r="R17" s="22">
        <v>0.56466922305684397</v>
      </c>
      <c r="S17" s="22"/>
      <c r="T17" s="22">
        <v>0.62950143667634295</v>
      </c>
      <c r="U17" s="22">
        <v>0.62063876003039897</v>
      </c>
    </row>
    <row r="18" spans="2:21" x14ac:dyDescent="0.5">
      <c r="B18" s="16" t="s">
        <v>529</v>
      </c>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H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8" width="20.703125" customWidth="1"/>
  </cols>
  <sheetData>
    <row r="2" spans="2:8" ht="40" customHeight="1" x14ac:dyDescent="0.5">
      <c r="D2" s="30" t="s">
        <v>294</v>
      </c>
      <c r="E2" s="26"/>
      <c r="F2" s="26"/>
      <c r="G2" s="26"/>
      <c r="H2" s="26"/>
    </row>
    <row r="6" spans="2:8" ht="50" customHeight="1" x14ac:dyDescent="0.5">
      <c r="B6" s="20" t="s">
        <v>15</v>
      </c>
      <c r="C6" s="20" t="s">
        <v>288</v>
      </c>
      <c r="D6" s="20" t="s">
        <v>289</v>
      </c>
      <c r="E6" s="20" t="s">
        <v>290</v>
      </c>
      <c r="F6" s="20" t="s">
        <v>291</v>
      </c>
      <c r="G6" s="20" t="s">
        <v>292</v>
      </c>
    </row>
    <row r="7" spans="2:8" x14ac:dyDescent="0.5">
      <c r="B7" s="18" t="s">
        <v>271</v>
      </c>
      <c r="C7" s="17">
        <v>0.42726909954880798</v>
      </c>
      <c r="D7" s="17">
        <v>0.46088032672451101</v>
      </c>
      <c r="E7" s="17">
        <v>0.56126184440108295</v>
      </c>
      <c r="F7" s="17">
        <v>0.66005801371906403</v>
      </c>
      <c r="G7" s="17">
        <v>0.21732256771146499</v>
      </c>
    </row>
    <row r="8" spans="2:8" x14ac:dyDescent="0.5">
      <c r="B8" s="18" t="s">
        <v>272</v>
      </c>
      <c r="C8" s="17">
        <v>0.47747653379888699</v>
      </c>
      <c r="D8" s="17">
        <v>0.45158858063718899</v>
      </c>
      <c r="E8" s="17">
        <v>0.37626039235033398</v>
      </c>
      <c r="F8" s="17">
        <v>0.26149916492829001</v>
      </c>
      <c r="G8" s="17">
        <v>0.310861867948725</v>
      </c>
    </row>
    <row r="9" spans="2:8" ht="28.7" x14ac:dyDescent="0.5">
      <c r="B9" s="18" t="s">
        <v>293</v>
      </c>
      <c r="C9" s="17">
        <v>6.5575713305855599E-2</v>
      </c>
      <c r="D9" s="17">
        <v>6.2863484467518299E-2</v>
      </c>
      <c r="E9" s="17">
        <v>3.7156882805136897E-2</v>
      </c>
      <c r="F9" s="17">
        <v>5.1191458602235701E-2</v>
      </c>
      <c r="G9" s="17">
        <v>0.24519195125417201</v>
      </c>
    </row>
    <row r="10" spans="2:8" x14ac:dyDescent="0.5">
      <c r="B10" s="18" t="s">
        <v>274</v>
      </c>
      <c r="C10" s="17">
        <v>4.9323077168266201E-3</v>
      </c>
      <c r="D10" s="17">
        <v>7.3685093526695304E-3</v>
      </c>
      <c r="E10" s="17">
        <v>8.4877896124910795E-3</v>
      </c>
      <c r="F10" s="17">
        <v>1.2608255237482499E-2</v>
      </c>
      <c r="G10" s="17">
        <v>5.0980942304318301E-2</v>
      </c>
    </row>
    <row r="11" spans="2:8" x14ac:dyDescent="0.5">
      <c r="B11" s="18" t="s">
        <v>275</v>
      </c>
      <c r="C11" s="17">
        <v>6.1062543162786302E-3</v>
      </c>
      <c r="D11" s="17">
        <v>4.36211803749107E-3</v>
      </c>
      <c r="E11" s="17">
        <v>7.8589835499201597E-3</v>
      </c>
      <c r="F11" s="17">
        <v>4.9082015394709202E-3</v>
      </c>
      <c r="G11" s="17">
        <v>3.9456506961348801E-2</v>
      </c>
    </row>
    <row r="12" spans="2:8" x14ac:dyDescent="0.5">
      <c r="B12" s="18" t="s">
        <v>219</v>
      </c>
      <c r="C12" s="17">
        <v>1.86400913133439E-2</v>
      </c>
      <c r="D12" s="17">
        <v>1.29369807806211E-2</v>
      </c>
      <c r="E12" s="17">
        <v>8.9741072810354296E-3</v>
      </c>
      <c r="F12" s="17">
        <v>9.7349059734569109E-3</v>
      </c>
      <c r="G12" s="17">
        <v>0.13618616381997101</v>
      </c>
    </row>
    <row r="13" spans="2:8" x14ac:dyDescent="0.5">
      <c r="B13" s="23" t="s">
        <v>276</v>
      </c>
      <c r="C13" s="21">
        <v>0.90474563334769498</v>
      </c>
      <c r="D13" s="21">
        <v>0.91246890736170005</v>
      </c>
      <c r="E13" s="21">
        <v>0.93752223675141599</v>
      </c>
      <c r="F13" s="21">
        <v>0.92155717864735398</v>
      </c>
      <c r="G13" s="21">
        <v>0.52818443566019002</v>
      </c>
    </row>
    <row r="14" spans="2:8" x14ac:dyDescent="0.5">
      <c r="B14" s="23" t="s">
        <v>277</v>
      </c>
      <c r="C14" s="21">
        <v>1.1038562033105199E-2</v>
      </c>
      <c r="D14" s="21">
        <v>1.17306273901606E-2</v>
      </c>
      <c r="E14" s="21">
        <v>1.6346773162411201E-2</v>
      </c>
      <c r="F14" s="21">
        <v>1.7516456776953401E-2</v>
      </c>
      <c r="G14" s="21">
        <v>9.0437449265667005E-2</v>
      </c>
    </row>
    <row r="15" spans="2:8" x14ac:dyDescent="0.5">
      <c r="B15" s="23" t="s">
        <v>88</v>
      </c>
      <c r="C15" s="22">
        <v>0.89370707131459004</v>
      </c>
      <c r="D15" s="22">
        <v>0.90073827997153899</v>
      </c>
      <c r="E15" s="22">
        <v>0.92117546358900504</v>
      </c>
      <c r="F15" s="22">
        <v>0.90404072187040097</v>
      </c>
      <c r="G15" s="22">
        <v>0.43774698639452297</v>
      </c>
    </row>
    <row r="16" spans="2:8" x14ac:dyDescent="0.5">
      <c r="B16" s="16"/>
      <c r="C16" s="16"/>
      <c r="D16" s="16"/>
      <c r="E16" s="16"/>
      <c r="F16" s="16"/>
      <c r="G16" s="16"/>
    </row>
    <row r="17" spans="2:2" x14ac:dyDescent="0.5">
      <c r="B17" t="s">
        <v>47</v>
      </c>
    </row>
    <row r="18" spans="2:2" x14ac:dyDescent="0.5">
      <c r="B18" t="s">
        <v>48</v>
      </c>
    </row>
    <row r="22" spans="2:2" x14ac:dyDescent="0.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295</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271</v>
      </c>
      <c r="C9" s="17">
        <v>0.46088032672451101</v>
      </c>
      <c r="D9" s="17">
        <v>0.46377830965453498</v>
      </c>
      <c r="E9" s="17">
        <v>0.45804511188613301</v>
      </c>
      <c r="F9" s="17"/>
      <c r="G9" s="17">
        <v>0.38498209246250098</v>
      </c>
      <c r="H9" s="17">
        <v>0.449181050429659</v>
      </c>
      <c r="I9" s="17">
        <v>0.51574711408696405</v>
      </c>
      <c r="J9" s="17">
        <v>0.488357355617828</v>
      </c>
      <c r="K9" s="17">
        <v>0.53564797584243895</v>
      </c>
      <c r="L9" s="17">
        <v>0.39352926573459301</v>
      </c>
      <c r="M9" s="17"/>
      <c r="N9" s="17">
        <v>0.46195227040930398</v>
      </c>
      <c r="O9" s="17">
        <v>0.437074653133388</v>
      </c>
      <c r="P9" s="17">
        <v>0.47299721527474198</v>
      </c>
      <c r="Q9" s="17">
        <v>0.49649375471969698</v>
      </c>
      <c r="R9" s="17">
        <v>0.403327410206617</v>
      </c>
      <c r="S9" s="17"/>
      <c r="T9" s="17">
        <v>0.408128153330026</v>
      </c>
      <c r="U9" s="17">
        <v>0.47416703373908198</v>
      </c>
    </row>
    <row r="10" spans="2:21" x14ac:dyDescent="0.5">
      <c r="B10" s="18" t="s">
        <v>272</v>
      </c>
      <c r="C10" s="17">
        <v>0.45158858063718899</v>
      </c>
      <c r="D10" s="17">
        <v>0.45393708170422498</v>
      </c>
      <c r="E10" s="17">
        <v>0.44885546554279998</v>
      </c>
      <c r="F10" s="17"/>
      <c r="G10" s="17">
        <v>0.52639191788310802</v>
      </c>
      <c r="H10" s="17">
        <v>0.432522105042428</v>
      </c>
      <c r="I10" s="17">
        <v>0.42413145154448001</v>
      </c>
      <c r="J10" s="17">
        <v>0.44518678652746102</v>
      </c>
      <c r="K10" s="17">
        <v>0.37333477594095599</v>
      </c>
      <c r="L10" s="17">
        <v>0.50622594150736799</v>
      </c>
      <c r="M10" s="17"/>
      <c r="N10" s="17">
        <v>0.43239142708047201</v>
      </c>
      <c r="O10" s="17">
        <v>0.46658226244651502</v>
      </c>
      <c r="P10" s="17">
        <v>0.43316893414951302</v>
      </c>
      <c r="Q10" s="17">
        <v>0.42724022692994501</v>
      </c>
      <c r="R10" s="17">
        <v>0.55727627086984</v>
      </c>
      <c r="S10" s="17"/>
      <c r="T10" s="17">
        <v>0.50981706292617401</v>
      </c>
      <c r="U10" s="17">
        <v>0.43692255392599799</v>
      </c>
    </row>
    <row r="11" spans="2:21" ht="28.7" x14ac:dyDescent="0.5">
      <c r="B11" s="18" t="s">
        <v>293</v>
      </c>
      <c r="C11" s="17">
        <v>6.2863484467518299E-2</v>
      </c>
      <c r="D11" s="17">
        <v>7.0908951255105906E-2</v>
      </c>
      <c r="E11" s="17">
        <v>5.5867084737945202E-2</v>
      </c>
      <c r="F11" s="17"/>
      <c r="G11" s="17">
        <v>7.9739929708432106E-2</v>
      </c>
      <c r="H11" s="17">
        <v>9.8777310324956402E-2</v>
      </c>
      <c r="I11" s="17">
        <v>4.85233917990186E-2</v>
      </c>
      <c r="J11" s="17">
        <v>4.3767754081782399E-2</v>
      </c>
      <c r="K11" s="17">
        <v>6.9369211722288507E-2</v>
      </c>
      <c r="L11" s="17">
        <v>5.8279629656974599E-2</v>
      </c>
      <c r="M11" s="17"/>
      <c r="N11" s="17">
        <v>6.0093843845390599E-2</v>
      </c>
      <c r="O11" s="17">
        <v>7.8321173956575701E-2</v>
      </c>
      <c r="P11" s="17">
        <v>7.4977450884030003E-2</v>
      </c>
      <c r="Q11" s="17">
        <v>5.9494317504613099E-2</v>
      </c>
      <c r="R11" s="17">
        <v>2.7007967354638601E-2</v>
      </c>
      <c r="S11" s="17"/>
      <c r="T11" s="17">
        <v>6.3280853127424694E-2</v>
      </c>
      <c r="U11" s="17">
        <v>6.2758361687841102E-2</v>
      </c>
    </row>
    <row r="12" spans="2:21" x14ac:dyDescent="0.5">
      <c r="B12" s="18" t="s">
        <v>274</v>
      </c>
      <c r="C12" s="17">
        <v>7.3685093526695304E-3</v>
      </c>
      <c r="D12" s="17">
        <v>3.27772704743438E-3</v>
      </c>
      <c r="E12" s="17">
        <v>1.12337316065181E-2</v>
      </c>
      <c r="F12" s="17"/>
      <c r="G12" s="17">
        <v>0</v>
      </c>
      <c r="H12" s="17">
        <v>1.9519534202957E-2</v>
      </c>
      <c r="I12" s="17">
        <v>5.5680575580714098E-3</v>
      </c>
      <c r="J12" s="17">
        <v>0</v>
      </c>
      <c r="K12" s="17">
        <v>0</v>
      </c>
      <c r="L12" s="17">
        <v>1.4702833236672199E-2</v>
      </c>
      <c r="M12" s="17"/>
      <c r="N12" s="17">
        <v>1.53003830901117E-2</v>
      </c>
      <c r="O12" s="17">
        <v>4.2722001455677101E-3</v>
      </c>
      <c r="P12" s="17">
        <v>1.22969751315912E-2</v>
      </c>
      <c r="Q12" s="17">
        <v>0</v>
      </c>
      <c r="R12" s="17">
        <v>0</v>
      </c>
      <c r="S12" s="17"/>
      <c r="T12" s="17">
        <v>1.11267732104881E-2</v>
      </c>
      <c r="U12" s="17">
        <v>6.4219142164109897E-3</v>
      </c>
    </row>
    <row r="13" spans="2:21" x14ac:dyDescent="0.5">
      <c r="B13" s="18" t="s">
        <v>275</v>
      </c>
      <c r="C13" s="17">
        <v>4.36211803749107E-3</v>
      </c>
      <c r="D13" s="17">
        <v>4.3155061280654196E-3</v>
      </c>
      <c r="E13" s="17">
        <v>4.4396444695745099E-3</v>
      </c>
      <c r="F13" s="17"/>
      <c r="G13" s="17">
        <v>0</v>
      </c>
      <c r="H13" s="17">
        <v>0</v>
      </c>
      <c r="I13" s="17">
        <v>6.0299850114662297E-3</v>
      </c>
      <c r="J13" s="17">
        <v>1.2089919537212499E-2</v>
      </c>
      <c r="K13" s="17">
        <v>0</v>
      </c>
      <c r="L13" s="17">
        <v>4.2075586236234499E-3</v>
      </c>
      <c r="M13" s="17"/>
      <c r="N13" s="17">
        <v>1.16267119306414E-2</v>
      </c>
      <c r="O13" s="17">
        <v>3.26497777087867E-3</v>
      </c>
      <c r="P13" s="17">
        <v>0</v>
      </c>
      <c r="Q13" s="17">
        <v>0</v>
      </c>
      <c r="R13" s="17">
        <v>5.6147176192000298E-3</v>
      </c>
      <c r="S13" s="17"/>
      <c r="T13" s="17">
        <v>7.6471574058864797E-3</v>
      </c>
      <c r="U13" s="17">
        <v>3.5347141067979598E-3</v>
      </c>
    </row>
    <row r="14" spans="2:21" x14ac:dyDescent="0.5">
      <c r="B14" s="18" t="s">
        <v>219</v>
      </c>
      <c r="C14" s="17">
        <v>1.29369807806211E-2</v>
      </c>
      <c r="D14" s="17">
        <v>3.78242421063357E-3</v>
      </c>
      <c r="E14" s="17">
        <v>2.1558961757029899E-2</v>
      </c>
      <c r="F14" s="17"/>
      <c r="G14" s="17">
        <v>8.8860599459592796E-3</v>
      </c>
      <c r="H14" s="17">
        <v>0</v>
      </c>
      <c r="I14" s="17">
        <v>0</v>
      </c>
      <c r="J14" s="17">
        <v>1.0598184235715799E-2</v>
      </c>
      <c r="K14" s="17">
        <v>2.1648036494316E-2</v>
      </c>
      <c r="L14" s="17">
        <v>2.3054771240768102E-2</v>
      </c>
      <c r="M14" s="17"/>
      <c r="N14" s="17">
        <v>1.86353636440806E-2</v>
      </c>
      <c r="O14" s="17">
        <v>1.04847325470753E-2</v>
      </c>
      <c r="P14" s="17">
        <v>6.5594245601239996E-3</v>
      </c>
      <c r="Q14" s="17">
        <v>1.67717008457446E-2</v>
      </c>
      <c r="R14" s="17">
        <v>6.7736339497043198E-3</v>
      </c>
      <c r="S14" s="17"/>
      <c r="T14" s="17">
        <v>0</v>
      </c>
      <c r="U14" s="17">
        <v>1.61954223238698E-2</v>
      </c>
    </row>
    <row r="15" spans="2:21" x14ac:dyDescent="0.5">
      <c r="B15" s="18" t="s">
        <v>276</v>
      </c>
      <c r="C15" s="21">
        <v>0.91246890736170005</v>
      </c>
      <c r="D15" s="21">
        <v>0.91771539135876101</v>
      </c>
      <c r="E15" s="21">
        <v>0.90690057742893204</v>
      </c>
      <c r="F15" s="21"/>
      <c r="G15" s="21">
        <v>0.91137401034560905</v>
      </c>
      <c r="H15" s="21">
        <v>0.881703155472087</v>
      </c>
      <c r="I15" s="21">
        <v>0.93987856563144401</v>
      </c>
      <c r="J15" s="21">
        <v>0.93354414214528902</v>
      </c>
      <c r="K15" s="21">
        <v>0.90898275178339505</v>
      </c>
      <c r="L15" s="21">
        <v>0.89975520724196101</v>
      </c>
      <c r="M15" s="21"/>
      <c r="N15" s="21">
        <v>0.89434369748977605</v>
      </c>
      <c r="O15" s="21">
        <v>0.90365691557990302</v>
      </c>
      <c r="P15" s="21">
        <v>0.906166149424255</v>
      </c>
      <c r="Q15" s="21">
        <v>0.92373398164964204</v>
      </c>
      <c r="R15" s="21">
        <v>0.96060368107645699</v>
      </c>
      <c r="S15" s="21"/>
      <c r="T15" s="21">
        <v>0.91794521625620096</v>
      </c>
      <c r="U15" s="21">
        <v>0.91108958766507997</v>
      </c>
    </row>
    <row r="16" spans="2:21" x14ac:dyDescent="0.5">
      <c r="B16" s="18" t="s">
        <v>277</v>
      </c>
      <c r="C16" s="21">
        <v>1.17306273901606E-2</v>
      </c>
      <c r="D16" s="21">
        <v>7.5932331754998E-3</v>
      </c>
      <c r="E16" s="21">
        <v>1.5673376076092701E-2</v>
      </c>
      <c r="F16" s="21"/>
      <c r="G16" s="21">
        <v>0</v>
      </c>
      <c r="H16" s="21">
        <v>1.9519534202957E-2</v>
      </c>
      <c r="I16" s="21">
        <v>1.15980425695376E-2</v>
      </c>
      <c r="J16" s="21">
        <v>1.2089919537212499E-2</v>
      </c>
      <c r="K16" s="21">
        <v>0</v>
      </c>
      <c r="L16" s="21">
        <v>1.8910391860295701E-2</v>
      </c>
      <c r="M16" s="21"/>
      <c r="N16" s="21">
        <v>2.6927095020753099E-2</v>
      </c>
      <c r="O16" s="21">
        <v>7.5371779164463797E-3</v>
      </c>
      <c r="P16" s="21">
        <v>1.22969751315912E-2</v>
      </c>
      <c r="Q16" s="21">
        <v>0</v>
      </c>
      <c r="R16" s="21">
        <v>5.6147176192000298E-3</v>
      </c>
      <c r="S16" s="21"/>
      <c r="T16" s="21">
        <v>1.8773930616374598E-2</v>
      </c>
      <c r="U16" s="21">
        <v>9.9566283232089495E-3</v>
      </c>
    </row>
    <row r="17" spans="2:21" x14ac:dyDescent="0.5">
      <c r="B17" s="18" t="s">
        <v>88</v>
      </c>
      <c r="C17" s="22">
        <v>0.90073827997153899</v>
      </c>
      <c r="D17" s="22">
        <v>0.91012215818326103</v>
      </c>
      <c r="E17" s="22">
        <v>0.89122720135283995</v>
      </c>
      <c r="F17" s="22"/>
      <c r="G17" s="22">
        <v>0.91137401034560905</v>
      </c>
      <c r="H17" s="22">
        <v>0.86218362126912995</v>
      </c>
      <c r="I17" s="22">
        <v>0.928280523061906</v>
      </c>
      <c r="J17" s="22">
        <v>0.92145422260807697</v>
      </c>
      <c r="K17" s="22">
        <v>0.90898275178339505</v>
      </c>
      <c r="L17" s="22">
        <v>0.88084481538166604</v>
      </c>
      <c r="M17" s="22"/>
      <c r="N17" s="22">
        <v>0.86741660246902297</v>
      </c>
      <c r="O17" s="22">
        <v>0.89611973766345598</v>
      </c>
      <c r="P17" s="22">
        <v>0.89386917429266399</v>
      </c>
      <c r="Q17" s="22">
        <v>0.92373398164964204</v>
      </c>
      <c r="R17" s="22">
        <v>0.95498896345725703</v>
      </c>
      <c r="S17" s="22"/>
      <c r="T17" s="22">
        <v>0.89917128563982596</v>
      </c>
      <c r="U17" s="22">
        <v>0.90113295934187099</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296</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271</v>
      </c>
      <c r="C9" s="17">
        <v>0.56126184440108295</v>
      </c>
      <c r="D9" s="17">
        <v>0.51710693814541497</v>
      </c>
      <c r="E9" s="17">
        <v>0.60278198032479702</v>
      </c>
      <c r="F9" s="17"/>
      <c r="G9" s="17">
        <v>0.40202628049456102</v>
      </c>
      <c r="H9" s="17">
        <v>0.49321107346593701</v>
      </c>
      <c r="I9" s="17">
        <v>0.54061685023347505</v>
      </c>
      <c r="J9" s="17">
        <v>0.57145331818247802</v>
      </c>
      <c r="K9" s="17">
        <v>0.63753512051656802</v>
      </c>
      <c r="L9" s="17">
        <v>0.59558608265336499</v>
      </c>
      <c r="M9" s="17"/>
      <c r="N9" s="17">
        <v>0.54786683641320699</v>
      </c>
      <c r="O9" s="17">
        <v>0.51913871214577501</v>
      </c>
      <c r="P9" s="17">
        <v>0.53526303531431896</v>
      </c>
      <c r="Q9" s="17">
        <v>0.62096693977467499</v>
      </c>
      <c r="R9" s="17">
        <v>0.59068005293898995</v>
      </c>
      <c r="S9" s="17"/>
      <c r="T9" s="17">
        <v>0.55548226557675595</v>
      </c>
      <c r="U9" s="17">
        <v>0.56271754879324498</v>
      </c>
    </row>
    <row r="10" spans="2:21" x14ac:dyDescent="0.5">
      <c r="B10" s="18" t="s">
        <v>272</v>
      </c>
      <c r="C10" s="17">
        <v>0.37626039235033398</v>
      </c>
      <c r="D10" s="17">
        <v>0.42533763593115298</v>
      </c>
      <c r="E10" s="17">
        <v>0.33154228696579002</v>
      </c>
      <c r="F10" s="17"/>
      <c r="G10" s="17">
        <v>0.46340759594661701</v>
      </c>
      <c r="H10" s="17">
        <v>0.43177807245829802</v>
      </c>
      <c r="I10" s="17">
        <v>0.39084833562654803</v>
      </c>
      <c r="J10" s="17">
        <v>0.38720244088502398</v>
      </c>
      <c r="K10" s="17">
        <v>0.31286828042839898</v>
      </c>
      <c r="L10" s="17">
        <v>0.349817714244817</v>
      </c>
      <c r="M10" s="17"/>
      <c r="N10" s="17">
        <v>0.37776486246944502</v>
      </c>
      <c r="O10" s="17">
        <v>0.41765456072972201</v>
      </c>
      <c r="P10" s="17">
        <v>0.38913196972115899</v>
      </c>
      <c r="Q10" s="17">
        <v>0.33533952899867803</v>
      </c>
      <c r="R10" s="17">
        <v>0.36157841882945302</v>
      </c>
      <c r="S10" s="17"/>
      <c r="T10" s="17">
        <v>0.39116656483953799</v>
      </c>
      <c r="U10" s="17">
        <v>0.37250596985305301</v>
      </c>
    </row>
    <row r="11" spans="2:21" ht="28.7" x14ac:dyDescent="0.5">
      <c r="B11" s="18" t="s">
        <v>293</v>
      </c>
      <c r="C11" s="17">
        <v>3.7156882805136897E-2</v>
      </c>
      <c r="D11" s="17">
        <v>4.40985776982196E-2</v>
      </c>
      <c r="E11" s="17">
        <v>3.0986630864065699E-2</v>
      </c>
      <c r="F11" s="17"/>
      <c r="G11" s="17">
        <v>9.0486564230056299E-2</v>
      </c>
      <c r="H11" s="17">
        <v>5.3254524352989198E-2</v>
      </c>
      <c r="I11" s="17">
        <v>6.8534814139976696E-2</v>
      </c>
      <c r="J11" s="17">
        <v>8.4426152576674296E-3</v>
      </c>
      <c r="K11" s="17">
        <v>3.4977499036468802E-2</v>
      </c>
      <c r="L11" s="17">
        <v>1.80699872453183E-2</v>
      </c>
      <c r="M11" s="17"/>
      <c r="N11" s="17">
        <v>3.4404772251030301E-2</v>
      </c>
      <c r="O11" s="17">
        <v>4.7996344736513E-2</v>
      </c>
      <c r="P11" s="17">
        <v>5.1922310409382999E-2</v>
      </c>
      <c r="Q11" s="17">
        <v>2.27600632276375E-2</v>
      </c>
      <c r="R11" s="17">
        <v>2.8105955050429999E-2</v>
      </c>
      <c r="S11" s="17"/>
      <c r="T11" s="17">
        <v>4.18186842987519E-2</v>
      </c>
      <c r="U11" s="17">
        <v>3.5982713351632903E-2</v>
      </c>
    </row>
    <row r="12" spans="2:21" x14ac:dyDescent="0.5">
      <c r="B12" s="18" t="s">
        <v>274</v>
      </c>
      <c r="C12" s="17">
        <v>8.4877896124910795E-3</v>
      </c>
      <c r="D12" s="17">
        <v>6.2589630976639596E-3</v>
      </c>
      <c r="E12" s="17">
        <v>1.0628732329832099E-2</v>
      </c>
      <c r="F12" s="17"/>
      <c r="G12" s="17">
        <v>1.1633756158394799E-2</v>
      </c>
      <c r="H12" s="17">
        <v>2.17563297227754E-2</v>
      </c>
      <c r="I12" s="17">
        <v>0</v>
      </c>
      <c r="J12" s="17">
        <v>3.2193513036555201E-3</v>
      </c>
      <c r="K12" s="17">
        <v>0</v>
      </c>
      <c r="L12" s="17">
        <v>1.5057939784186699E-2</v>
      </c>
      <c r="M12" s="17"/>
      <c r="N12" s="17">
        <v>9.3931876604618804E-3</v>
      </c>
      <c r="O12" s="17">
        <v>5.3123692717239497E-3</v>
      </c>
      <c r="P12" s="17">
        <v>9.2957075294147901E-3</v>
      </c>
      <c r="Q12" s="17">
        <v>1.07816852831527E-2</v>
      </c>
      <c r="R12" s="17">
        <v>5.6147176192000298E-3</v>
      </c>
      <c r="S12" s="17"/>
      <c r="T12" s="17">
        <v>1.1532485284954701E-2</v>
      </c>
      <c r="U12" s="17">
        <v>7.7209211264092099E-3</v>
      </c>
    </row>
    <row r="13" spans="2:21" x14ac:dyDescent="0.5">
      <c r="B13" s="18" t="s">
        <v>275</v>
      </c>
      <c r="C13" s="17">
        <v>7.8589835499201597E-3</v>
      </c>
      <c r="D13" s="17">
        <v>2.4367800584980202E-3</v>
      </c>
      <c r="E13" s="17">
        <v>1.10947153594368E-2</v>
      </c>
      <c r="F13" s="17"/>
      <c r="G13" s="17">
        <v>1.16670134948905E-2</v>
      </c>
      <c r="H13" s="17">
        <v>0</v>
      </c>
      <c r="I13" s="17">
        <v>0</v>
      </c>
      <c r="J13" s="17">
        <v>1.5988341128896199E-2</v>
      </c>
      <c r="K13" s="17">
        <v>0</v>
      </c>
      <c r="L13" s="17">
        <v>1.38978317748233E-2</v>
      </c>
      <c r="M13" s="17"/>
      <c r="N13" s="17">
        <v>1.8315471517235501E-2</v>
      </c>
      <c r="O13" s="17">
        <v>9.8980131162662299E-3</v>
      </c>
      <c r="P13" s="17">
        <v>0</v>
      </c>
      <c r="Q13" s="17">
        <v>4.4316329175117103E-3</v>
      </c>
      <c r="R13" s="17">
        <v>0</v>
      </c>
      <c r="S13" s="17"/>
      <c r="T13" s="17">
        <v>0</v>
      </c>
      <c r="U13" s="17">
        <v>9.8384282844387102E-3</v>
      </c>
    </row>
    <row r="14" spans="2:21" x14ac:dyDescent="0.5">
      <c r="B14" s="18" t="s">
        <v>219</v>
      </c>
      <c r="C14" s="17">
        <v>8.9741072810354296E-3</v>
      </c>
      <c r="D14" s="17">
        <v>4.7611050690502298E-3</v>
      </c>
      <c r="E14" s="17">
        <v>1.29656541560784E-2</v>
      </c>
      <c r="F14" s="17"/>
      <c r="G14" s="17">
        <v>2.0778789675481101E-2</v>
      </c>
      <c r="H14" s="17">
        <v>0</v>
      </c>
      <c r="I14" s="17">
        <v>0</v>
      </c>
      <c r="J14" s="17">
        <v>1.3693933242279001E-2</v>
      </c>
      <c r="K14" s="17">
        <v>1.4619100018564601E-2</v>
      </c>
      <c r="L14" s="17">
        <v>7.5704442974894098E-3</v>
      </c>
      <c r="M14" s="17"/>
      <c r="N14" s="17">
        <v>1.22548696886195E-2</v>
      </c>
      <c r="O14" s="17">
        <v>0</v>
      </c>
      <c r="P14" s="17">
        <v>1.4386977025724199E-2</v>
      </c>
      <c r="Q14" s="17">
        <v>5.7201497983451902E-3</v>
      </c>
      <c r="R14" s="17">
        <v>1.4020855561927901E-2</v>
      </c>
      <c r="S14" s="17"/>
      <c r="T14" s="17">
        <v>0</v>
      </c>
      <c r="U14" s="17">
        <v>1.1234418591221399E-2</v>
      </c>
    </row>
    <row r="15" spans="2:21" x14ac:dyDescent="0.5">
      <c r="B15" s="18" t="s">
        <v>276</v>
      </c>
      <c r="C15" s="21">
        <v>0.93752223675141599</v>
      </c>
      <c r="D15" s="21">
        <v>0.94244457407656801</v>
      </c>
      <c r="E15" s="21">
        <v>0.93432426729058704</v>
      </c>
      <c r="F15" s="21"/>
      <c r="G15" s="21">
        <v>0.86543387644117697</v>
      </c>
      <c r="H15" s="21">
        <v>0.92498914592423498</v>
      </c>
      <c r="I15" s="21">
        <v>0.93146518586002303</v>
      </c>
      <c r="J15" s="21">
        <v>0.958655759067502</v>
      </c>
      <c r="K15" s="21">
        <v>0.950403400944967</v>
      </c>
      <c r="L15" s="21">
        <v>0.94540379689818199</v>
      </c>
      <c r="M15" s="21"/>
      <c r="N15" s="21">
        <v>0.92563169888265295</v>
      </c>
      <c r="O15" s="21">
        <v>0.93679327287549696</v>
      </c>
      <c r="P15" s="21">
        <v>0.924395005035478</v>
      </c>
      <c r="Q15" s="21">
        <v>0.95630646877335301</v>
      </c>
      <c r="R15" s="21">
        <v>0.95225847176844203</v>
      </c>
      <c r="S15" s="21"/>
      <c r="T15" s="21">
        <v>0.946648830416293</v>
      </c>
      <c r="U15" s="21">
        <v>0.93522351864629805</v>
      </c>
    </row>
    <row r="16" spans="2:21" x14ac:dyDescent="0.5">
      <c r="B16" s="18" t="s">
        <v>277</v>
      </c>
      <c r="C16" s="21">
        <v>1.6346773162411201E-2</v>
      </c>
      <c r="D16" s="21">
        <v>8.6957431561619902E-3</v>
      </c>
      <c r="E16" s="21">
        <v>2.1723447689268802E-2</v>
      </c>
      <c r="F16" s="21"/>
      <c r="G16" s="21">
        <v>2.3300769653285199E-2</v>
      </c>
      <c r="H16" s="21">
        <v>2.17563297227754E-2</v>
      </c>
      <c r="I16" s="21">
        <v>0</v>
      </c>
      <c r="J16" s="21">
        <v>1.9207692432551701E-2</v>
      </c>
      <c r="K16" s="21">
        <v>0</v>
      </c>
      <c r="L16" s="21">
        <v>2.895577155901E-2</v>
      </c>
      <c r="M16" s="21"/>
      <c r="N16" s="21">
        <v>2.7708659177697399E-2</v>
      </c>
      <c r="O16" s="21">
        <v>1.52103823879902E-2</v>
      </c>
      <c r="P16" s="21">
        <v>9.2957075294147901E-3</v>
      </c>
      <c r="Q16" s="21">
        <v>1.52133182006644E-2</v>
      </c>
      <c r="R16" s="21">
        <v>5.6147176192000298E-3</v>
      </c>
      <c r="S16" s="21"/>
      <c r="T16" s="21">
        <v>1.1532485284954701E-2</v>
      </c>
      <c r="U16" s="21">
        <v>1.7559349410847899E-2</v>
      </c>
    </row>
    <row r="17" spans="2:21" x14ac:dyDescent="0.5">
      <c r="B17" s="18" t="s">
        <v>88</v>
      </c>
      <c r="C17" s="22">
        <v>0.92117546358900504</v>
      </c>
      <c r="D17" s="22">
        <v>0.93374883092040595</v>
      </c>
      <c r="E17" s="22">
        <v>0.912600819601318</v>
      </c>
      <c r="F17" s="22"/>
      <c r="G17" s="22">
        <v>0.84213310678789199</v>
      </c>
      <c r="H17" s="22">
        <v>0.90323281620146001</v>
      </c>
      <c r="I17" s="22">
        <v>0.93146518586002303</v>
      </c>
      <c r="J17" s="22">
        <v>0.93944806663494995</v>
      </c>
      <c r="K17" s="22">
        <v>0.950403400944967</v>
      </c>
      <c r="L17" s="22">
        <v>0.91644802533917202</v>
      </c>
      <c r="M17" s="22"/>
      <c r="N17" s="22">
        <v>0.89792303970495502</v>
      </c>
      <c r="O17" s="22">
        <v>0.92158289048750697</v>
      </c>
      <c r="P17" s="22">
        <v>0.915099297506063</v>
      </c>
      <c r="Q17" s="22">
        <v>0.94109315057268805</v>
      </c>
      <c r="R17" s="22">
        <v>0.94664375414924196</v>
      </c>
      <c r="S17" s="22"/>
      <c r="T17" s="22">
        <v>0.93511634513133901</v>
      </c>
      <c r="U17" s="22">
        <v>0.91766416923545002</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297</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271</v>
      </c>
      <c r="C9" s="17">
        <v>0.42726909954880798</v>
      </c>
      <c r="D9" s="17">
        <v>0.37285204934949001</v>
      </c>
      <c r="E9" s="17">
        <v>0.47729211654314102</v>
      </c>
      <c r="F9" s="17"/>
      <c r="G9" s="17">
        <v>0.33846877713131102</v>
      </c>
      <c r="H9" s="17">
        <v>0.34301115855571102</v>
      </c>
      <c r="I9" s="17">
        <v>0.43185863795375301</v>
      </c>
      <c r="J9" s="17">
        <v>0.44662953527988403</v>
      </c>
      <c r="K9" s="17">
        <v>0.51613516136886095</v>
      </c>
      <c r="L9" s="17">
        <v>0.42019299403451399</v>
      </c>
      <c r="M9" s="17"/>
      <c r="N9" s="17">
        <v>0.402206476560375</v>
      </c>
      <c r="O9" s="17">
        <v>0.36040802622153101</v>
      </c>
      <c r="P9" s="17">
        <v>0.46282153284266903</v>
      </c>
      <c r="Q9" s="17">
        <v>0.43817068811083298</v>
      </c>
      <c r="R9" s="17">
        <v>0.52117215028901998</v>
      </c>
      <c r="S9" s="17"/>
      <c r="T9" s="17">
        <v>0.44904721658888502</v>
      </c>
      <c r="U9" s="17">
        <v>0.42178383814968701</v>
      </c>
    </row>
    <row r="10" spans="2:21" x14ac:dyDescent="0.5">
      <c r="B10" s="18" t="s">
        <v>272</v>
      </c>
      <c r="C10" s="17">
        <v>0.47747653379888699</v>
      </c>
      <c r="D10" s="17">
        <v>0.52477161357805202</v>
      </c>
      <c r="E10" s="17">
        <v>0.43333684047001803</v>
      </c>
      <c r="F10" s="17"/>
      <c r="G10" s="17">
        <v>0.50442570348605098</v>
      </c>
      <c r="H10" s="17">
        <v>0.55511613506422597</v>
      </c>
      <c r="I10" s="17">
        <v>0.50469871541378997</v>
      </c>
      <c r="J10" s="17">
        <v>0.46297401121204101</v>
      </c>
      <c r="K10" s="17">
        <v>0.38901247562318397</v>
      </c>
      <c r="L10" s="17">
        <v>0.48527713390650301</v>
      </c>
      <c r="M10" s="17"/>
      <c r="N10" s="17">
        <v>0.46593659071299598</v>
      </c>
      <c r="O10" s="17">
        <v>0.56855493583007699</v>
      </c>
      <c r="P10" s="17">
        <v>0.46526510106881702</v>
      </c>
      <c r="Q10" s="17">
        <v>0.44916159714451698</v>
      </c>
      <c r="R10" s="17">
        <v>0.42479058862129798</v>
      </c>
      <c r="S10" s="17"/>
      <c r="T10" s="17">
        <v>0.46274609352170398</v>
      </c>
      <c r="U10" s="17">
        <v>0.48118669456695601</v>
      </c>
    </row>
    <row r="11" spans="2:21" ht="28.7" x14ac:dyDescent="0.5">
      <c r="B11" s="18" t="s">
        <v>293</v>
      </c>
      <c r="C11" s="17">
        <v>6.5575713305855599E-2</v>
      </c>
      <c r="D11" s="17">
        <v>8.5282655341399505E-2</v>
      </c>
      <c r="E11" s="17">
        <v>4.77464693467545E-2</v>
      </c>
      <c r="F11" s="17"/>
      <c r="G11" s="17">
        <v>0.148219459436678</v>
      </c>
      <c r="H11" s="17">
        <v>8.3093696982597207E-2</v>
      </c>
      <c r="I11" s="17">
        <v>5.6424151293162798E-2</v>
      </c>
      <c r="J11" s="17">
        <v>5.92962538884447E-2</v>
      </c>
      <c r="K11" s="17">
        <v>7.3204326513638396E-2</v>
      </c>
      <c r="L11" s="17">
        <v>3.74763598331724E-2</v>
      </c>
      <c r="M11" s="17"/>
      <c r="N11" s="17">
        <v>7.9921319677237895E-2</v>
      </c>
      <c r="O11" s="17">
        <v>5.3729877131821702E-2</v>
      </c>
      <c r="P11" s="17">
        <v>6.0094682997384297E-2</v>
      </c>
      <c r="Q11" s="17">
        <v>8.0424780123164397E-2</v>
      </c>
      <c r="R11" s="17">
        <v>2.99395385983896E-2</v>
      </c>
      <c r="S11" s="17"/>
      <c r="T11" s="17">
        <v>8.12531987646226E-2</v>
      </c>
      <c r="U11" s="17">
        <v>6.1627019960879402E-2</v>
      </c>
    </row>
    <row r="12" spans="2:21" x14ac:dyDescent="0.5">
      <c r="B12" s="18" t="s">
        <v>274</v>
      </c>
      <c r="C12" s="17">
        <v>4.9323077168266201E-3</v>
      </c>
      <c r="D12" s="17">
        <v>3.89303985933598E-3</v>
      </c>
      <c r="E12" s="17">
        <v>5.9382246254866197E-3</v>
      </c>
      <c r="F12" s="17"/>
      <c r="G12" s="17">
        <v>0</v>
      </c>
      <c r="H12" s="17">
        <v>1.40873762725681E-2</v>
      </c>
      <c r="I12" s="17">
        <v>0</v>
      </c>
      <c r="J12" s="17">
        <v>3.55995861617778E-3</v>
      </c>
      <c r="K12" s="17">
        <v>0</v>
      </c>
      <c r="L12" s="17">
        <v>8.9610722911721407E-3</v>
      </c>
      <c r="M12" s="17"/>
      <c r="N12" s="17">
        <v>5.0273731848479997E-3</v>
      </c>
      <c r="O12" s="17">
        <v>0</v>
      </c>
      <c r="P12" s="17">
        <v>5.2592585310051697E-3</v>
      </c>
      <c r="Q12" s="17">
        <v>1.10396008582289E-2</v>
      </c>
      <c r="R12" s="17">
        <v>0</v>
      </c>
      <c r="S12" s="17"/>
      <c r="T12" s="17">
        <v>6.9534911247882301E-3</v>
      </c>
      <c r="U12" s="17">
        <v>4.4232315966168303E-3</v>
      </c>
    </row>
    <row r="13" spans="2:21" x14ac:dyDescent="0.5">
      <c r="B13" s="18" t="s">
        <v>275</v>
      </c>
      <c r="C13" s="17">
        <v>6.1062543162786302E-3</v>
      </c>
      <c r="D13" s="17">
        <v>2.4367800584980202E-3</v>
      </c>
      <c r="E13" s="17">
        <v>9.5694590051378196E-3</v>
      </c>
      <c r="F13" s="17"/>
      <c r="G13" s="17">
        <v>0</v>
      </c>
      <c r="H13" s="17">
        <v>4.69163312489786E-3</v>
      </c>
      <c r="I13" s="17">
        <v>0</v>
      </c>
      <c r="J13" s="17">
        <v>8.7294959428876693E-3</v>
      </c>
      <c r="K13" s="17">
        <v>0</v>
      </c>
      <c r="L13" s="17">
        <v>1.38978317748233E-2</v>
      </c>
      <c r="M13" s="17"/>
      <c r="N13" s="17">
        <v>1.8315471517235501E-2</v>
      </c>
      <c r="O13" s="17">
        <v>0</v>
      </c>
      <c r="P13" s="17">
        <v>0</v>
      </c>
      <c r="Q13" s="17">
        <v>0</v>
      </c>
      <c r="R13" s="17">
        <v>1.1030538439123E-2</v>
      </c>
      <c r="S13" s="17"/>
      <c r="T13" s="17">
        <v>0</v>
      </c>
      <c r="U13" s="17">
        <v>7.6442385705034303E-3</v>
      </c>
    </row>
    <row r="14" spans="2:21" x14ac:dyDescent="0.5">
      <c r="B14" s="18" t="s">
        <v>219</v>
      </c>
      <c r="C14" s="17">
        <v>1.86400913133439E-2</v>
      </c>
      <c r="D14" s="17">
        <v>1.07638618132243E-2</v>
      </c>
      <c r="E14" s="17">
        <v>2.6116890009462702E-2</v>
      </c>
      <c r="F14" s="17"/>
      <c r="G14" s="17">
        <v>8.8860599459592796E-3</v>
      </c>
      <c r="H14" s="17">
        <v>0</v>
      </c>
      <c r="I14" s="17">
        <v>7.0184953392942303E-3</v>
      </c>
      <c r="J14" s="17">
        <v>1.8810745060565001E-2</v>
      </c>
      <c r="K14" s="17">
        <v>2.1648036494316E-2</v>
      </c>
      <c r="L14" s="17">
        <v>3.41946081598151E-2</v>
      </c>
      <c r="M14" s="17"/>
      <c r="N14" s="17">
        <v>2.8592768347307802E-2</v>
      </c>
      <c r="O14" s="17">
        <v>1.7307160816570001E-2</v>
      </c>
      <c r="P14" s="17">
        <v>6.5594245601239996E-3</v>
      </c>
      <c r="Q14" s="17">
        <v>2.12033337632563E-2</v>
      </c>
      <c r="R14" s="17">
        <v>1.30671840521688E-2</v>
      </c>
      <c r="S14" s="17"/>
      <c r="T14" s="17">
        <v>0</v>
      </c>
      <c r="U14" s="17">
        <v>2.3334977155358101E-2</v>
      </c>
    </row>
    <row r="15" spans="2:21" x14ac:dyDescent="0.5">
      <c r="B15" s="18" t="s">
        <v>276</v>
      </c>
      <c r="C15" s="21">
        <v>0.90474563334769498</v>
      </c>
      <c r="D15" s="21">
        <v>0.89762366292754203</v>
      </c>
      <c r="E15" s="21">
        <v>0.91062895701315805</v>
      </c>
      <c r="F15" s="21"/>
      <c r="G15" s="21">
        <v>0.84289448061736305</v>
      </c>
      <c r="H15" s="21">
        <v>0.89812729361993704</v>
      </c>
      <c r="I15" s="21">
        <v>0.93655735336754298</v>
      </c>
      <c r="J15" s="21">
        <v>0.90960354649192499</v>
      </c>
      <c r="K15" s="21">
        <v>0.90514763699204603</v>
      </c>
      <c r="L15" s="21">
        <v>0.905470127941017</v>
      </c>
      <c r="M15" s="21"/>
      <c r="N15" s="21">
        <v>0.86814306727337098</v>
      </c>
      <c r="O15" s="21">
        <v>0.928962962051608</v>
      </c>
      <c r="P15" s="21">
        <v>0.92808663391148705</v>
      </c>
      <c r="Q15" s="21">
        <v>0.88733228525535002</v>
      </c>
      <c r="R15" s="21">
        <v>0.94596273891031901</v>
      </c>
      <c r="S15" s="21"/>
      <c r="T15" s="21">
        <v>0.91179331011058895</v>
      </c>
      <c r="U15" s="21">
        <v>0.90297053271664196</v>
      </c>
    </row>
    <row r="16" spans="2:21" x14ac:dyDescent="0.5">
      <c r="B16" s="18" t="s">
        <v>277</v>
      </c>
      <c r="C16" s="21">
        <v>1.1038562033105199E-2</v>
      </c>
      <c r="D16" s="21">
        <v>6.3298199178340002E-3</v>
      </c>
      <c r="E16" s="21">
        <v>1.5507683630624399E-2</v>
      </c>
      <c r="F16" s="21"/>
      <c r="G16" s="21">
        <v>0</v>
      </c>
      <c r="H16" s="21">
        <v>1.8779009397466E-2</v>
      </c>
      <c r="I16" s="21">
        <v>0</v>
      </c>
      <c r="J16" s="21">
        <v>1.22894545590655E-2</v>
      </c>
      <c r="K16" s="21">
        <v>0</v>
      </c>
      <c r="L16" s="21">
        <v>2.28589040659955E-2</v>
      </c>
      <c r="M16" s="21"/>
      <c r="N16" s="21">
        <v>2.33428447020835E-2</v>
      </c>
      <c r="O16" s="21">
        <v>0</v>
      </c>
      <c r="P16" s="21">
        <v>5.2592585310051697E-3</v>
      </c>
      <c r="Q16" s="21">
        <v>1.10396008582289E-2</v>
      </c>
      <c r="R16" s="21">
        <v>1.1030538439123E-2</v>
      </c>
      <c r="S16" s="21"/>
      <c r="T16" s="21">
        <v>6.9534911247882301E-3</v>
      </c>
      <c r="U16" s="21">
        <v>1.2067470167120301E-2</v>
      </c>
    </row>
    <row r="17" spans="2:21" x14ac:dyDescent="0.5">
      <c r="B17" s="18" t="s">
        <v>88</v>
      </c>
      <c r="C17" s="22">
        <v>0.89370707131459004</v>
      </c>
      <c r="D17" s="22">
        <v>0.89129384300970804</v>
      </c>
      <c r="E17" s="22">
        <v>0.895121273382534</v>
      </c>
      <c r="F17" s="22"/>
      <c r="G17" s="22">
        <v>0.84289448061736305</v>
      </c>
      <c r="H17" s="22">
        <v>0.87934828422247102</v>
      </c>
      <c r="I17" s="22">
        <v>0.93655735336754298</v>
      </c>
      <c r="J17" s="22">
        <v>0.89731409193285905</v>
      </c>
      <c r="K17" s="22">
        <v>0.90514763699204603</v>
      </c>
      <c r="L17" s="22">
        <v>0.882611223875022</v>
      </c>
      <c r="M17" s="22"/>
      <c r="N17" s="22">
        <v>0.84480022257128695</v>
      </c>
      <c r="O17" s="22">
        <v>0.928962962051608</v>
      </c>
      <c r="P17" s="22">
        <v>0.92282737538048099</v>
      </c>
      <c r="Q17" s="22">
        <v>0.87629268439712205</v>
      </c>
      <c r="R17" s="22">
        <v>0.93493220047119596</v>
      </c>
      <c r="S17" s="22"/>
      <c r="T17" s="22">
        <v>0.90483981898580101</v>
      </c>
      <c r="U17" s="22">
        <v>0.89090306254952201</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298</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271</v>
      </c>
      <c r="C9" s="17">
        <v>0.66005801371906403</v>
      </c>
      <c r="D9" s="17">
        <v>0.61019673485622306</v>
      </c>
      <c r="E9" s="17">
        <v>0.70380637377005595</v>
      </c>
      <c r="F9" s="17"/>
      <c r="G9" s="17">
        <v>0.57567148220943098</v>
      </c>
      <c r="H9" s="17">
        <v>0.56451384912439195</v>
      </c>
      <c r="I9" s="17">
        <v>0.67722130875655795</v>
      </c>
      <c r="J9" s="17">
        <v>0.65326251892211296</v>
      </c>
      <c r="K9" s="17">
        <v>0.70943469687494898</v>
      </c>
      <c r="L9" s="17">
        <v>0.69262887328409795</v>
      </c>
      <c r="M9" s="17"/>
      <c r="N9" s="17">
        <v>0.63775261762911495</v>
      </c>
      <c r="O9" s="17">
        <v>0.65492391722043797</v>
      </c>
      <c r="P9" s="17">
        <v>0.65984865230281897</v>
      </c>
      <c r="Q9" s="17">
        <v>0.70461274818581598</v>
      </c>
      <c r="R9" s="17">
        <v>0.63017726721253897</v>
      </c>
      <c r="S9" s="17"/>
      <c r="T9" s="17">
        <v>0.63376656045842905</v>
      </c>
      <c r="U9" s="17">
        <v>0.66668005057523305</v>
      </c>
    </row>
    <row r="10" spans="2:21" x14ac:dyDescent="0.5">
      <c r="B10" s="18" t="s">
        <v>272</v>
      </c>
      <c r="C10" s="17">
        <v>0.26149916492829001</v>
      </c>
      <c r="D10" s="17">
        <v>0.31608988798272297</v>
      </c>
      <c r="E10" s="17">
        <v>0.21273484941131901</v>
      </c>
      <c r="F10" s="17"/>
      <c r="G10" s="17">
        <v>0.30661329884076099</v>
      </c>
      <c r="H10" s="17">
        <v>0.30432882022554197</v>
      </c>
      <c r="I10" s="17">
        <v>0.26411825830093899</v>
      </c>
      <c r="J10" s="17">
        <v>0.28992028487169502</v>
      </c>
      <c r="K10" s="17">
        <v>0.21333241410553899</v>
      </c>
      <c r="L10" s="17">
        <v>0.23825560691921599</v>
      </c>
      <c r="M10" s="17"/>
      <c r="N10" s="17">
        <v>0.278833902041285</v>
      </c>
      <c r="O10" s="17">
        <v>0.27235233402049602</v>
      </c>
      <c r="P10" s="17">
        <v>0.25277097260725401</v>
      </c>
      <c r="Q10" s="17">
        <v>0.214412067994389</v>
      </c>
      <c r="R10" s="17">
        <v>0.31504696083553502</v>
      </c>
      <c r="S10" s="17"/>
      <c r="T10" s="17">
        <v>0.27054044453074</v>
      </c>
      <c r="U10" s="17">
        <v>0.25922193490373302</v>
      </c>
    </row>
    <row r="11" spans="2:21" ht="28.7" x14ac:dyDescent="0.5">
      <c r="B11" s="18" t="s">
        <v>293</v>
      </c>
      <c r="C11" s="17">
        <v>5.1191458602235701E-2</v>
      </c>
      <c r="D11" s="17">
        <v>5.0166828226821399E-2</v>
      </c>
      <c r="E11" s="17">
        <v>5.2545816363592401E-2</v>
      </c>
      <c r="F11" s="17"/>
      <c r="G11" s="17">
        <v>9.3620046683759506E-2</v>
      </c>
      <c r="H11" s="17">
        <v>9.3397909086781694E-2</v>
      </c>
      <c r="I11" s="17">
        <v>5.1225193826243798E-2</v>
      </c>
      <c r="J11" s="17">
        <v>2.9449211350509898E-2</v>
      </c>
      <c r="K11" s="17">
        <v>4.2199164390182203E-2</v>
      </c>
      <c r="L11" s="17">
        <v>3.9972404364510002E-2</v>
      </c>
      <c r="M11" s="17"/>
      <c r="N11" s="17">
        <v>4.0127155126434402E-2</v>
      </c>
      <c r="O11" s="17">
        <v>6.9064027544558301E-2</v>
      </c>
      <c r="P11" s="17">
        <v>6.0978506229529501E-2</v>
      </c>
      <c r="Q11" s="17">
        <v>4.7623117601855502E-2</v>
      </c>
      <c r="R11" s="17">
        <v>3.6132176826139999E-2</v>
      </c>
      <c r="S11" s="17"/>
      <c r="T11" s="17">
        <v>7.26223418755301E-2</v>
      </c>
      <c r="U11" s="17">
        <v>4.5793655084523197E-2</v>
      </c>
    </row>
    <row r="12" spans="2:21" x14ac:dyDescent="0.5">
      <c r="B12" s="18" t="s">
        <v>274</v>
      </c>
      <c r="C12" s="17">
        <v>1.2608255237482499E-2</v>
      </c>
      <c r="D12" s="17">
        <v>1.65244690938641E-2</v>
      </c>
      <c r="E12" s="17">
        <v>9.0618706444468098E-3</v>
      </c>
      <c r="F12" s="17"/>
      <c r="G12" s="17">
        <v>1.52091123200894E-2</v>
      </c>
      <c r="H12" s="17">
        <v>3.7759421563285198E-2</v>
      </c>
      <c r="I12" s="17">
        <v>7.4352391162591401E-3</v>
      </c>
      <c r="J12" s="17">
        <v>8.6095081968358498E-3</v>
      </c>
      <c r="K12" s="17">
        <v>1.2980928915099801E-2</v>
      </c>
      <c r="L12" s="17">
        <v>5.7660238479367004E-3</v>
      </c>
      <c r="M12" s="17"/>
      <c r="N12" s="17">
        <v>1.6390236411545699E-2</v>
      </c>
      <c r="O12" s="17">
        <v>3.65972121450792E-3</v>
      </c>
      <c r="P12" s="17">
        <v>1.32830197401499E-2</v>
      </c>
      <c r="Q12" s="17">
        <v>1.5549650156668701E-2</v>
      </c>
      <c r="R12" s="17">
        <v>1.18699611760814E-2</v>
      </c>
      <c r="S12" s="17"/>
      <c r="T12" s="17">
        <v>2.30706531353005E-2</v>
      </c>
      <c r="U12" s="17">
        <v>9.9730876871592707E-3</v>
      </c>
    </row>
    <row r="13" spans="2:21" x14ac:dyDescent="0.5">
      <c r="B13" s="18" t="s">
        <v>275</v>
      </c>
      <c r="C13" s="17">
        <v>4.9082015394709202E-3</v>
      </c>
      <c r="D13" s="17">
        <v>2.4367800584980202E-3</v>
      </c>
      <c r="E13" s="17">
        <v>7.2469257233464699E-3</v>
      </c>
      <c r="F13" s="17"/>
      <c r="G13" s="17">
        <v>0</v>
      </c>
      <c r="H13" s="17">
        <v>0</v>
      </c>
      <c r="I13" s="17">
        <v>0</v>
      </c>
      <c r="J13" s="17">
        <v>5.5101446392321497E-3</v>
      </c>
      <c r="K13" s="17">
        <v>0</v>
      </c>
      <c r="L13" s="17">
        <v>1.38978317748233E-2</v>
      </c>
      <c r="M13" s="17"/>
      <c r="N13" s="17">
        <v>1.8315471517235501E-2</v>
      </c>
      <c r="O13" s="17">
        <v>0</v>
      </c>
      <c r="P13" s="17">
        <v>0</v>
      </c>
      <c r="Q13" s="17">
        <v>0</v>
      </c>
      <c r="R13" s="17">
        <v>0</v>
      </c>
      <c r="S13" s="17"/>
      <c r="T13" s="17">
        <v>0</v>
      </c>
      <c r="U13" s="17">
        <v>6.14443185240499E-3</v>
      </c>
    </row>
    <row r="14" spans="2:21" x14ac:dyDescent="0.5">
      <c r="B14" s="18" t="s">
        <v>219</v>
      </c>
      <c r="C14" s="17">
        <v>9.7349059734569109E-3</v>
      </c>
      <c r="D14" s="17">
        <v>4.5852997818704904E-3</v>
      </c>
      <c r="E14" s="17">
        <v>1.4604164087239401E-2</v>
      </c>
      <c r="F14" s="17"/>
      <c r="G14" s="17">
        <v>8.8860599459592796E-3</v>
      </c>
      <c r="H14" s="17">
        <v>0</v>
      </c>
      <c r="I14" s="17">
        <v>0</v>
      </c>
      <c r="J14" s="17">
        <v>1.3248332019613999E-2</v>
      </c>
      <c r="K14" s="17">
        <v>2.20527957142297E-2</v>
      </c>
      <c r="L14" s="17">
        <v>9.4792598094156407E-3</v>
      </c>
      <c r="M14" s="17"/>
      <c r="N14" s="17">
        <v>8.5806172743845607E-3</v>
      </c>
      <c r="O14" s="17">
        <v>0</v>
      </c>
      <c r="P14" s="17">
        <v>1.3118849120247999E-2</v>
      </c>
      <c r="Q14" s="17">
        <v>1.7802416061270799E-2</v>
      </c>
      <c r="R14" s="17">
        <v>6.7736339497043198E-3</v>
      </c>
      <c r="S14" s="17"/>
      <c r="T14" s="17">
        <v>0</v>
      </c>
      <c r="U14" s="17">
        <v>1.21868398969461E-2</v>
      </c>
    </row>
    <row r="15" spans="2:21" x14ac:dyDescent="0.5">
      <c r="B15" s="18" t="s">
        <v>276</v>
      </c>
      <c r="C15" s="21">
        <v>0.92155717864735398</v>
      </c>
      <c r="D15" s="21">
        <v>0.92628662283894603</v>
      </c>
      <c r="E15" s="21">
        <v>0.91654122318137499</v>
      </c>
      <c r="F15" s="21"/>
      <c r="G15" s="21">
        <v>0.88228478105019204</v>
      </c>
      <c r="H15" s="21">
        <v>0.86884266934993304</v>
      </c>
      <c r="I15" s="21">
        <v>0.941339567057497</v>
      </c>
      <c r="J15" s="21">
        <v>0.94318280379380803</v>
      </c>
      <c r="K15" s="21">
        <v>0.92276711098048803</v>
      </c>
      <c r="L15" s="21">
        <v>0.93088448020331405</v>
      </c>
      <c r="M15" s="21"/>
      <c r="N15" s="21">
        <v>0.91658651967039995</v>
      </c>
      <c r="O15" s="21">
        <v>0.92727625124093405</v>
      </c>
      <c r="P15" s="21">
        <v>0.91261962491007298</v>
      </c>
      <c r="Q15" s="21">
        <v>0.91902481618020504</v>
      </c>
      <c r="R15" s="21">
        <v>0.94522422804807404</v>
      </c>
      <c r="S15" s="21"/>
      <c r="T15" s="21">
        <v>0.90430700498916905</v>
      </c>
      <c r="U15" s="21">
        <v>0.92590198547896696</v>
      </c>
    </row>
    <row r="16" spans="2:21" x14ac:dyDescent="0.5">
      <c r="B16" s="18" t="s">
        <v>277</v>
      </c>
      <c r="C16" s="21">
        <v>1.7516456776953401E-2</v>
      </c>
      <c r="D16" s="21">
        <v>1.8961249152362102E-2</v>
      </c>
      <c r="E16" s="21">
        <v>1.63087963677933E-2</v>
      </c>
      <c r="F16" s="21"/>
      <c r="G16" s="21">
        <v>1.52091123200894E-2</v>
      </c>
      <c r="H16" s="21">
        <v>3.7759421563285198E-2</v>
      </c>
      <c r="I16" s="21">
        <v>7.4352391162591401E-3</v>
      </c>
      <c r="J16" s="21">
        <v>1.4119652836067999E-2</v>
      </c>
      <c r="K16" s="21">
        <v>1.2980928915099801E-2</v>
      </c>
      <c r="L16" s="21">
        <v>1.9663855622760001E-2</v>
      </c>
      <c r="M16" s="21"/>
      <c r="N16" s="21">
        <v>3.47057079287812E-2</v>
      </c>
      <c r="O16" s="21">
        <v>3.65972121450792E-3</v>
      </c>
      <c r="P16" s="21">
        <v>1.32830197401499E-2</v>
      </c>
      <c r="Q16" s="21">
        <v>1.5549650156668701E-2</v>
      </c>
      <c r="R16" s="21">
        <v>1.18699611760814E-2</v>
      </c>
      <c r="S16" s="21"/>
      <c r="T16" s="21">
        <v>2.30706531353005E-2</v>
      </c>
      <c r="U16" s="21">
        <v>1.61175195395643E-2</v>
      </c>
    </row>
    <row r="17" spans="2:21" x14ac:dyDescent="0.5">
      <c r="B17" s="18" t="s">
        <v>88</v>
      </c>
      <c r="C17" s="22">
        <v>0.90404072187040097</v>
      </c>
      <c r="D17" s="22">
        <v>0.90732537368658395</v>
      </c>
      <c r="E17" s="22">
        <v>0.90023242681358195</v>
      </c>
      <c r="F17" s="22"/>
      <c r="G17" s="22">
        <v>0.867075668730102</v>
      </c>
      <c r="H17" s="22">
        <v>0.83108324778664799</v>
      </c>
      <c r="I17" s="22">
        <v>0.93390432794123801</v>
      </c>
      <c r="J17" s="22">
        <v>0.92906315095773995</v>
      </c>
      <c r="K17" s="22">
        <v>0.90978618206538797</v>
      </c>
      <c r="L17" s="22">
        <v>0.91122062458055397</v>
      </c>
      <c r="M17" s="22"/>
      <c r="N17" s="22">
        <v>0.88188081174161903</v>
      </c>
      <c r="O17" s="22">
        <v>0.92361653002642596</v>
      </c>
      <c r="P17" s="22">
        <v>0.89933660516992298</v>
      </c>
      <c r="Q17" s="22">
        <v>0.90347516602353595</v>
      </c>
      <c r="R17" s="22">
        <v>0.93335426687199297</v>
      </c>
      <c r="S17" s="22"/>
      <c r="T17" s="22">
        <v>0.88123635185386895</v>
      </c>
      <c r="U17" s="22">
        <v>0.90978446593940199</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299</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271</v>
      </c>
      <c r="C9" s="17">
        <v>0.21732256771146499</v>
      </c>
      <c r="D9" s="17">
        <v>0.19515209996622099</v>
      </c>
      <c r="E9" s="17">
        <v>0.23568842445367999</v>
      </c>
      <c r="F9" s="17"/>
      <c r="G9" s="17">
        <v>0.21033409146582499</v>
      </c>
      <c r="H9" s="17">
        <v>0.18221881405087401</v>
      </c>
      <c r="I9" s="17">
        <v>0.160770397886079</v>
      </c>
      <c r="J9" s="17">
        <v>0.24421060078545301</v>
      </c>
      <c r="K9" s="17">
        <v>0.253889283698992</v>
      </c>
      <c r="L9" s="17">
        <v>0.224356768473125</v>
      </c>
      <c r="M9" s="17"/>
      <c r="N9" s="17">
        <v>0.18121850255767399</v>
      </c>
      <c r="O9" s="17">
        <v>0.29954495392882802</v>
      </c>
      <c r="P9" s="17">
        <v>0.218550197323685</v>
      </c>
      <c r="Q9" s="17">
        <v>0.20423315436852299</v>
      </c>
      <c r="R9" s="17">
        <v>0.18433832305396899</v>
      </c>
      <c r="S9" s="17"/>
      <c r="T9" s="17">
        <v>0.231612762690036</v>
      </c>
      <c r="U9" s="17">
        <v>0.21372329166948101</v>
      </c>
    </row>
    <row r="10" spans="2:21" x14ac:dyDescent="0.5">
      <c r="B10" s="18" t="s">
        <v>272</v>
      </c>
      <c r="C10" s="17">
        <v>0.310861867948725</v>
      </c>
      <c r="D10" s="17">
        <v>0.31748205299332899</v>
      </c>
      <c r="E10" s="17">
        <v>0.30526055475768099</v>
      </c>
      <c r="F10" s="17"/>
      <c r="G10" s="17">
        <v>0.34257903285198699</v>
      </c>
      <c r="H10" s="17">
        <v>0.343119485288782</v>
      </c>
      <c r="I10" s="17">
        <v>0.32073517065128399</v>
      </c>
      <c r="J10" s="17">
        <v>0.27236998252977801</v>
      </c>
      <c r="K10" s="17">
        <v>0.24983252157320901</v>
      </c>
      <c r="L10" s="17">
        <v>0.34613919138844101</v>
      </c>
      <c r="M10" s="17"/>
      <c r="N10" s="17">
        <v>0.26401062363281103</v>
      </c>
      <c r="O10" s="17">
        <v>0.362468701106616</v>
      </c>
      <c r="P10" s="17">
        <v>0.33521104035548299</v>
      </c>
      <c r="Q10" s="17">
        <v>0.30621943065179302</v>
      </c>
      <c r="R10" s="17">
        <v>0.29927159755426902</v>
      </c>
      <c r="S10" s="17"/>
      <c r="T10" s="17">
        <v>0.356508618757999</v>
      </c>
      <c r="U10" s="17">
        <v>0.29936480602419502</v>
      </c>
    </row>
    <row r="11" spans="2:21" ht="28.7" x14ac:dyDescent="0.5">
      <c r="B11" s="18" t="s">
        <v>293</v>
      </c>
      <c r="C11" s="17">
        <v>0.24519195125417201</v>
      </c>
      <c r="D11" s="17">
        <v>0.29257342380755302</v>
      </c>
      <c r="E11" s="17">
        <v>0.203010106489109</v>
      </c>
      <c r="F11" s="17"/>
      <c r="G11" s="17">
        <v>0.29925183010231499</v>
      </c>
      <c r="H11" s="17">
        <v>0.26966124077892301</v>
      </c>
      <c r="I11" s="17">
        <v>0.29378347503671198</v>
      </c>
      <c r="J11" s="17">
        <v>0.24013621312674799</v>
      </c>
      <c r="K11" s="17">
        <v>0.24874673710992201</v>
      </c>
      <c r="L11" s="17">
        <v>0.19313150578941701</v>
      </c>
      <c r="M11" s="17"/>
      <c r="N11" s="17">
        <v>0.29124548131897599</v>
      </c>
      <c r="O11" s="17">
        <v>0.20378880898704901</v>
      </c>
      <c r="P11" s="17">
        <v>0.22937954078268299</v>
      </c>
      <c r="Q11" s="17">
        <v>0.22320376012042101</v>
      </c>
      <c r="R11" s="17">
        <v>0.28135920118186902</v>
      </c>
      <c r="S11" s="17"/>
      <c r="T11" s="17">
        <v>0.256116673921291</v>
      </c>
      <c r="U11" s="17">
        <v>0.242440337814324</v>
      </c>
    </row>
    <row r="12" spans="2:21" x14ac:dyDescent="0.5">
      <c r="B12" s="18" t="s">
        <v>274</v>
      </c>
      <c r="C12" s="17">
        <v>5.0980942304318301E-2</v>
      </c>
      <c r="D12" s="17">
        <v>6.0514638467111997E-2</v>
      </c>
      <c r="E12" s="17">
        <v>4.2506350127754097E-2</v>
      </c>
      <c r="F12" s="17"/>
      <c r="G12" s="17">
        <v>4.5577847487634403E-2</v>
      </c>
      <c r="H12" s="17">
        <v>7.1268188459220394E-2</v>
      </c>
      <c r="I12" s="17">
        <v>5.6497662106594702E-2</v>
      </c>
      <c r="J12" s="17">
        <v>7.6912421523626096E-2</v>
      </c>
      <c r="K12" s="17">
        <v>1.6868651769707001E-2</v>
      </c>
      <c r="L12" s="17">
        <v>4.4247578253619302E-2</v>
      </c>
      <c r="M12" s="17"/>
      <c r="N12" s="17">
        <v>5.9826311799564699E-2</v>
      </c>
      <c r="O12" s="17">
        <v>2.6155017592267099E-2</v>
      </c>
      <c r="P12" s="17">
        <v>5.1980702405040498E-2</v>
      </c>
      <c r="Q12" s="17">
        <v>5.9076830951008498E-2</v>
      </c>
      <c r="R12" s="17">
        <v>5.4723452321390198E-2</v>
      </c>
      <c r="S12" s="17"/>
      <c r="T12" s="17">
        <v>5.3039695930480399E-2</v>
      </c>
      <c r="U12" s="17">
        <v>5.0462403361070503E-2</v>
      </c>
    </row>
    <row r="13" spans="2:21" x14ac:dyDescent="0.5">
      <c r="B13" s="18" t="s">
        <v>275</v>
      </c>
      <c r="C13" s="17">
        <v>3.9456506961348801E-2</v>
      </c>
      <c r="D13" s="17">
        <v>5.3334471000835597E-2</v>
      </c>
      <c r="E13" s="17">
        <v>2.6848229538917499E-2</v>
      </c>
      <c r="F13" s="17"/>
      <c r="G13" s="17">
        <v>5.13913741946566E-2</v>
      </c>
      <c r="H13" s="17">
        <v>8.8034874512851496E-2</v>
      </c>
      <c r="I13" s="17">
        <v>3.6042768463223997E-2</v>
      </c>
      <c r="J13" s="17">
        <v>3.8419129275180298E-2</v>
      </c>
      <c r="K13" s="17">
        <v>3.1506777200116201E-2</v>
      </c>
      <c r="L13" s="17">
        <v>2.1538335582247201E-2</v>
      </c>
      <c r="M13" s="17"/>
      <c r="N13" s="17">
        <v>3.7227572962735503E-2</v>
      </c>
      <c r="O13" s="17">
        <v>3.01832479197701E-2</v>
      </c>
      <c r="P13" s="17">
        <v>5.4718476618078597E-2</v>
      </c>
      <c r="Q13" s="17">
        <v>2.8115008034654401E-2</v>
      </c>
      <c r="R13" s="17">
        <v>5.7831224228595997E-2</v>
      </c>
      <c r="S13" s="17"/>
      <c r="T13" s="17">
        <v>4.98380798175121E-2</v>
      </c>
      <c r="U13" s="17">
        <v>3.6841696840469701E-2</v>
      </c>
    </row>
    <row r="14" spans="2:21" x14ac:dyDescent="0.5">
      <c r="B14" s="18" t="s">
        <v>219</v>
      </c>
      <c r="C14" s="17">
        <v>0.13618616381997101</v>
      </c>
      <c r="D14" s="17">
        <v>8.0943313764949898E-2</v>
      </c>
      <c r="E14" s="17">
        <v>0.186686334632858</v>
      </c>
      <c r="F14" s="17"/>
      <c r="G14" s="17">
        <v>5.0865823897582103E-2</v>
      </c>
      <c r="H14" s="17">
        <v>4.5697396909348598E-2</v>
      </c>
      <c r="I14" s="17">
        <v>0.132170525856106</v>
      </c>
      <c r="J14" s="17">
        <v>0.127951652759215</v>
      </c>
      <c r="K14" s="17">
        <v>0.19915602864805301</v>
      </c>
      <c r="L14" s="17">
        <v>0.17058662051314999</v>
      </c>
      <c r="M14" s="17"/>
      <c r="N14" s="17">
        <v>0.16647150772823799</v>
      </c>
      <c r="O14" s="17">
        <v>7.7859270465469102E-2</v>
      </c>
      <c r="P14" s="17">
        <v>0.11016004251503</v>
      </c>
      <c r="Q14" s="17">
        <v>0.17915181587359999</v>
      </c>
      <c r="R14" s="17">
        <v>0.122476201659907</v>
      </c>
      <c r="S14" s="17"/>
      <c r="T14" s="17">
        <v>5.2884168882681597E-2</v>
      </c>
      <c r="U14" s="17">
        <v>0.15716746429046</v>
      </c>
    </row>
    <row r="15" spans="2:21" x14ac:dyDescent="0.5">
      <c r="B15" s="18" t="s">
        <v>276</v>
      </c>
      <c r="C15" s="21">
        <v>0.52818443566019002</v>
      </c>
      <c r="D15" s="21">
        <v>0.51263415295954995</v>
      </c>
      <c r="E15" s="21">
        <v>0.54094897921136098</v>
      </c>
      <c r="F15" s="21"/>
      <c r="G15" s="21">
        <v>0.55291312431781203</v>
      </c>
      <c r="H15" s="21">
        <v>0.52533829933965603</v>
      </c>
      <c r="I15" s="21">
        <v>0.48150556853736298</v>
      </c>
      <c r="J15" s="21">
        <v>0.51658058331523105</v>
      </c>
      <c r="K15" s="21">
        <v>0.50372180527220101</v>
      </c>
      <c r="L15" s="21">
        <v>0.57049595986156698</v>
      </c>
      <c r="M15" s="21"/>
      <c r="N15" s="21">
        <v>0.44522912619048599</v>
      </c>
      <c r="O15" s="21">
        <v>0.66201365503544496</v>
      </c>
      <c r="P15" s="21">
        <v>0.55376123767916696</v>
      </c>
      <c r="Q15" s="21">
        <v>0.51045258502031599</v>
      </c>
      <c r="R15" s="21">
        <v>0.48360992060823799</v>
      </c>
      <c r="S15" s="21"/>
      <c r="T15" s="21">
        <v>0.58812138144803505</v>
      </c>
      <c r="U15" s="21">
        <v>0.51308809769367603</v>
      </c>
    </row>
    <row r="16" spans="2:21" x14ac:dyDescent="0.5">
      <c r="B16" s="18" t="s">
        <v>277</v>
      </c>
      <c r="C16" s="21">
        <v>9.0437449265667005E-2</v>
      </c>
      <c r="D16" s="21">
        <v>0.113849109467948</v>
      </c>
      <c r="E16" s="21">
        <v>6.9354579666671495E-2</v>
      </c>
      <c r="F16" s="21"/>
      <c r="G16" s="21">
        <v>9.6969221682291107E-2</v>
      </c>
      <c r="H16" s="21">
        <v>0.159303062972072</v>
      </c>
      <c r="I16" s="21">
        <v>9.2540430569818796E-2</v>
      </c>
      <c r="J16" s="21">
        <v>0.115331550798806</v>
      </c>
      <c r="K16" s="21">
        <v>4.8375428969823303E-2</v>
      </c>
      <c r="L16" s="21">
        <v>6.5785913835866502E-2</v>
      </c>
      <c r="M16" s="21"/>
      <c r="N16" s="21">
        <v>9.7053884762300202E-2</v>
      </c>
      <c r="O16" s="21">
        <v>5.6338265512037203E-2</v>
      </c>
      <c r="P16" s="21">
        <v>0.106699179023119</v>
      </c>
      <c r="Q16" s="21">
        <v>8.7191838985662906E-2</v>
      </c>
      <c r="R16" s="21">
        <v>0.11255467654998599</v>
      </c>
      <c r="S16" s="21"/>
      <c r="T16" s="21">
        <v>0.10287777574799301</v>
      </c>
      <c r="U16" s="21">
        <v>8.7304100201540197E-2</v>
      </c>
    </row>
    <row r="17" spans="2:21" x14ac:dyDescent="0.5">
      <c r="B17" s="18" t="s">
        <v>88</v>
      </c>
      <c r="C17" s="22">
        <v>0.43774698639452297</v>
      </c>
      <c r="D17" s="22">
        <v>0.39878504349160199</v>
      </c>
      <c r="E17" s="22">
        <v>0.47159439954469001</v>
      </c>
      <c r="F17" s="22"/>
      <c r="G17" s="22">
        <v>0.45594390263552098</v>
      </c>
      <c r="H17" s="22">
        <v>0.366035236367584</v>
      </c>
      <c r="I17" s="22">
        <v>0.388965137967545</v>
      </c>
      <c r="J17" s="22">
        <v>0.40124903251642502</v>
      </c>
      <c r="K17" s="22">
        <v>0.45534637630237801</v>
      </c>
      <c r="L17" s="22">
        <v>0.50471004602570002</v>
      </c>
      <c r="M17" s="22"/>
      <c r="N17" s="22">
        <v>0.34817524142818601</v>
      </c>
      <c r="O17" s="22">
        <v>0.60567538952340705</v>
      </c>
      <c r="P17" s="22">
        <v>0.44706205865604798</v>
      </c>
      <c r="Q17" s="22">
        <v>0.42326074603465302</v>
      </c>
      <c r="R17" s="22">
        <v>0.37105524405825202</v>
      </c>
      <c r="S17" s="22"/>
      <c r="T17" s="22">
        <v>0.48524360570004199</v>
      </c>
      <c r="U17" s="22">
        <v>0.42578399749213602</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U19"/>
  <sheetViews>
    <sheetView showGridLines="0" workbookViewId="0">
      <pane xSplit="2" topLeftCell="C1" activePane="topRight" state="frozen"/>
      <selection pane="topRight" activeCell="B15" sqref="B15"/>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306</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488</v>
      </c>
      <c r="D7" s="10">
        <v>269</v>
      </c>
      <c r="E7" s="10">
        <v>217</v>
      </c>
      <c r="F7" s="10"/>
      <c r="G7" s="10">
        <v>24</v>
      </c>
      <c r="H7" s="10">
        <v>106</v>
      </c>
      <c r="I7" s="10">
        <v>101</v>
      </c>
      <c r="J7" s="10">
        <v>137</v>
      </c>
      <c r="K7" s="10">
        <v>85</v>
      </c>
      <c r="L7" s="10">
        <v>35</v>
      </c>
      <c r="M7" s="10"/>
      <c r="N7" s="10">
        <v>119</v>
      </c>
      <c r="O7" s="10">
        <v>88</v>
      </c>
      <c r="P7" s="10">
        <v>88</v>
      </c>
      <c r="Q7" s="10">
        <v>89</v>
      </c>
      <c r="R7" s="10">
        <v>104</v>
      </c>
      <c r="S7" s="10"/>
      <c r="T7" s="10">
        <v>189</v>
      </c>
      <c r="U7" s="10">
        <v>299</v>
      </c>
    </row>
    <row r="8" spans="2:21" ht="30" customHeight="1" x14ac:dyDescent="0.5">
      <c r="B8" s="11" t="s">
        <v>20</v>
      </c>
      <c r="C8" s="11">
        <v>458</v>
      </c>
      <c r="D8" s="11">
        <v>271</v>
      </c>
      <c r="E8" s="11">
        <v>185</v>
      </c>
      <c r="F8" s="11"/>
      <c r="G8" s="11">
        <v>22</v>
      </c>
      <c r="H8" s="11">
        <v>87</v>
      </c>
      <c r="I8" s="11">
        <v>102</v>
      </c>
      <c r="J8" s="11">
        <v>128</v>
      </c>
      <c r="K8" s="11">
        <v>84</v>
      </c>
      <c r="L8" s="11">
        <v>35</v>
      </c>
      <c r="M8" s="11"/>
      <c r="N8" s="11">
        <v>125</v>
      </c>
      <c r="O8" s="11">
        <v>83</v>
      </c>
      <c r="P8" s="11">
        <v>92</v>
      </c>
      <c r="Q8" s="11">
        <v>93</v>
      </c>
      <c r="R8" s="11">
        <v>65</v>
      </c>
      <c r="S8" s="11"/>
      <c r="T8" s="11">
        <v>135</v>
      </c>
      <c r="U8" s="11">
        <v>323</v>
      </c>
    </row>
    <row r="9" spans="2:21" x14ac:dyDescent="0.5">
      <c r="B9" s="18" t="s">
        <v>300</v>
      </c>
      <c r="C9" s="17">
        <v>0.51104793214898503</v>
      </c>
      <c r="D9" s="17">
        <v>0.51499278893566602</v>
      </c>
      <c r="E9" s="17">
        <v>0.51078747514929301</v>
      </c>
      <c r="F9" s="17"/>
      <c r="G9" s="17">
        <v>0.30869032139695601</v>
      </c>
      <c r="H9" s="17">
        <v>0.48965498333831597</v>
      </c>
      <c r="I9" s="17">
        <v>0.41689922013369202</v>
      </c>
      <c r="J9" s="17">
        <v>0.58798078282663202</v>
      </c>
      <c r="K9" s="17">
        <v>0.53885551866464898</v>
      </c>
      <c r="L9" s="17">
        <v>0.62149204588603002</v>
      </c>
      <c r="M9" s="17"/>
      <c r="N9" s="17">
        <v>0.518219163178673</v>
      </c>
      <c r="O9" s="17">
        <v>0.53852406342373405</v>
      </c>
      <c r="P9" s="17">
        <v>0.41430922259467901</v>
      </c>
      <c r="Q9" s="17">
        <v>0.57060900255882896</v>
      </c>
      <c r="R9" s="17">
        <v>0.51293898700741203</v>
      </c>
      <c r="S9" s="17"/>
      <c r="T9" s="17">
        <v>0.627011274061261</v>
      </c>
      <c r="U9" s="17">
        <v>0.46244794616740098</v>
      </c>
    </row>
    <row r="10" spans="2:21" ht="28.7" x14ac:dyDescent="0.5">
      <c r="B10" s="18" t="s">
        <v>301</v>
      </c>
      <c r="C10" s="17">
        <v>0.123532415710257</v>
      </c>
      <c r="D10" s="17">
        <v>0.17006315776013201</v>
      </c>
      <c r="E10" s="17">
        <v>5.6869559068536697E-2</v>
      </c>
      <c r="F10" s="17"/>
      <c r="G10" s="17">
        <v>0.14487513546804101</v>
      </c>
      <c r="H10" s="17">
        <v>0.100604252227897</v>
      </c>
      <c r="I10" s="17">
        <v>0.19191892156550899</v>
      </c>
      <c r="J10" s="17">
        <v>9.9309306339859904E-2</v>
      </c>
      <c r="K10" s="17">
        <v>0.119551785228298</v>
      </c>
      <c r="L10" s="17">
        <v>6.4677724358295094E-2</v>
      </c>
      <c r="M10" s="17"/>
      <c r="N10" s="17">
        <v>0.125198634518776</v>
      </c>
      <c r="O10" s="17">
        <v>8.4680220831115594E-2</v>
      </c>
      <c r="P10" s="17">
        <v>0.10744086457577801</v>
      </c>
      <c r="Q10" s="17">
        <v>0.149759251559242</v>
      </c>
      <c r="R10" s="17">
        <v>0.15490872939439501</v>
      </c>
      <c r="S10" s="17"/>
      <c r="T10" s="17">
        <v>4.97733588313184E-2</v>
      </c>
      <c r="U10" s="17">
        <v>0.154444677044041</v>
      </c>
    </row>
    <row r="11" spans="2:21" ht="28.7" x14ac:dyDescent="0.5">
      <c r="B11" s="18" t="s">
        <v>302</v>
      </c>
      <c r="C11" s="17">
        <v>9.8111443542750199E-2</v>
      </c>
      <c r="D11" s="17">
        <v>5.25998014934074E-2</v>
      </c>
      <c r="E11" s="17">
        <v>0.16567223923337901</v>
      </c>
      <c r="F11" s="17"/>
      <c r="G11" s="17">
        <v>0.20965422716643101</v>
      </c>
      <c r="H11" s="17">
        <v>0.13294991452028199</v>
      </c>
      <c r="I11" s="17">
        <v>9.4177274778767597E-2</v>
      </c>
      <c r="J11" s="17">
        <v>7.9027118546172295E-2</v>
      </c>
      <c r="K11" s="17">
        <v>8.9219665738990706E-2</v>
      </c>
      <c r="L11" s="17">
        <v>4.2716756982602598E-2</v>
      </c>
      <c r="M11" s="17"/>
      <c r="N11" s="17">
        <v>9.7626570378593999E-2</v>
      </c>
      <c r="O11" s="17">
        <v>6.9829184402530095E-2</v>
      </c>
      <c r="P11" s="17">
        <v>0.133564003796599</v>
      </c>
      <c r="Q11" s="17">
        <v>8.9056965798005802E-2</v>
      </c>
      <c r="R11" s="17">
        <v>9.8169652651042896E-2</v>
      </c>
      <c r="S11" s="17"/>
      <c r="T11" s="17">
        <v>4.3185476578270897E-2</v>
      </c>
      <c r="U11" s="17">
        <v>0.121130797594464</v>
      </c>
    </row>
    <row r="12" spans="2:21" ht="28.7" x14ac:dyDescent="0.5">
      <c r="B12" s="18" t="s">
        <v>303</v>
      </c>
      <c r="C12" s="17">
        <v>0.104738098612758</v>
      </c>
      <c r="D12" s="17">
        <v>9.0574750092839801E-2</v>
      </c>
      <c r="E12" s="17">
        <v>0.12656239833456401</v>
      </c>
      <c r="F12" s="17"/>
      <c r="G12" s="17">
        <v>0.17794583409595699</v>
      </c>
      <c r="H12" s="17">
        <v>0.116159661299634</v>
      </c>
      <c r="I12" s="17">
        <v>6.4801580538322995E-2</v>
      </c>
      <c r="J12" s="17">
        <v>0.11670651408292999</v>
      </c>
      <c r="K12" s="17">
        <v>0.115406669293751</v>
      </c>
      <c r="L12" s="17">
        <v>7.7017602823660103E-2</v>
      </c>
      <c r="M12" s="17"/>
      <c r="N12" s="17">
        <v>9.3691144744638702E-2</v>
      </c>
      <c r="O12" s="17">
        <v>0.135978376801386</v>
      </c>
      <c r="P12" s="17">
        <v>0.12963682025654</v>
      </c>
      <c r="Q12" s="17">
        <v>7.82611319528351E-2</v>
      </c>
      <c r="R12" s="17">
        <v>8.9127489248722006E-2</v>
      </c>
      <c r="S12" s="17"/>
      <c r="T12" s="17">
        <v>0.144857972376188</v>
      </c>
      <c r="U12" s="17">
        <v>8.79239462234577E-2</v>
      </c>
    </row>
    <row r="13" spans="2:21" x14ac:dyDescent="0.5">
      <c r="B13" s="18" t="s">
        <v>304</v>
      </c>
      <c r="C13" s="17">
        <v>4.1829527735485802E-2</v>
      </c>
      <c r="D13" s="17">
        <v>5.7343840729629003E-2</v>
      </c>
      <c r="E13" s="17">
        <v>1.40693915052664E-2</v>
      </c>
      <c r="F13" s="17"/>
      <c r="G13" s="17">
        <v>7.3596240110092997E-2</v>
      </c>
      <c r="H13" s="17">
        <v>4.7543064173668097E-2</v>
      </c>
      <c r="I13" s="17">
        <v>9.0254340893315702E-2</v>
      </c>
      <c r="J13" s="17">
        <v>6.8844776794721903E-3</v>
      </c>
      <c r="K13" s="17">
        <v>2.50151745580116E-2</v>
      </c>
      <c r="L13" s="17">
        <v>3.3626856093856503E-2</v>
      </c>
      <c r="M13" s="17"/>
      <c r="N13" s="17">
        <v>3.5697021461598401E-2</v>
      </c>
      <c r="O13" s="17">
        <v>6.8594911468112196E-2</v>
      </c>
      <c r="P13" s="17">
        <v>5.8206592596441301E-2</v>
      </c>
      <c r="Q13" s="17">
        <v>1.8787622163320999E-2</v>
      </c>
      <c r="R13" s="17">
        <v>2.9525075149946199E-2</v>
      </c>
      <c r="S13" s="17"/>
      <c r="T13" s="17">
        <v>3.1566369414333301E-2</v>
      </c>
      <c r="U13" s="17">
        <v>4.6130795207685003E-2</v>
      </c>
    </row>
    <row r="14" spans="2:21" x14ac:dyDescent="0.5">
      <c r="B14" s="18" t="s">
        <v>305</v>
      </c>
      <c r="C14" s="19">
        <v>0.120740582249764</v>
      </c>
      <c r="D14" s="19">
        <v>0.114425660988326</v>
      </c>
      <c r="E14" s="19">
        <v>0.12603893670896099</v>
      </c>
      <c r="F14" s="19"/>
      <c r="G14" s="19">
        <v>8.5238241762521594E-2</v>
      </c>
      <c r="H14" s="19">
        <v>0.113088124440203</v>
      </c>
      <c r="I14" s="19">
        <v>0.141948662090393</v>
      </c>
      <c r="J14" s="19">
        <v>0.110091800524933</v>
      </c>
      <c r="K14" s="19">
        <v>0.111951186516299</v>
      </c>
      <c r="L14" s="19">
        <v>0.16046901385555501</v>
      </c>
      <c r="M14" s="19"/>
      <c r="N14" s="19">
        <v>0.12956746571772099</v>
      </c>
      <c r="O14" s="19">
        <v>0.102393243073122</v>
      </c>
      <c r="P14" s="19">
        <v>0.15684249617996199</v>
      </c>
      <c r="Q14" s="19">
        <v>9.3526025967767004E-2</v>
      </c>
      <c r="R14" s="19">
        <v>0.115330066548482</v>
      </c>
      <c r="S14" s="19"/>
      <c r="T14" s="19">
        <v>0.103605548738629</v>
      </c>
      <c r="U14" s="19">
        <v>0.12792183776295099</v>
      </c>
    </row>
    <row r="15" spans="2:21" x14ac:dyDescent="0.5">
      <c r="B15" s="16" t="s">
        <v>528</v>
      </c>
    </row>
    <row r="16" spans="2:21" x14ac:dyDescent="0.5">
      <c r="B16" t="s">
        <v>47</v>
      </c>
    </row>
    <row r="17" spans="2:2" x14ac:dyDescent="0.5">
      <c r="B17" t="s">
        <v>48</v>
      </c>
    </row>
    <row r="19" spans="2:2" x14ac:dyDescent="0.5">
      <c r="B19"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L18"/>
  <sheetViews>
    <sheetView showGridLines="0" workbookViewId="0">
      <pane xSplit="2" topLeftCell="C1" activePane="topRight" state="frozen"/>
      <selection pane="topRight" activeCell="B12" sqref="B12"/>
    </sheetView>
  </sheetViews>
  <sheetFormatPr defaultColWidth="10.8203125" defaultRowHeight="14.35" x14ac:dyDescent="0.5"/>
  <cols>
    <col min="2" max="2" width="25.703125" customWidth="1"/>
    <col min="3" max="12" width="20.703125" customWidth="1"/>
  </cols>
  <sheetData>
    <row r="2" spans="2:12" ht="40" customHeight="1" x14ac:dyDescent="0.5">
      <c r="D2" s="30" t="s">
        <v>320</v>
      </c>
      <c r="E2" s="26"/>
      <c r="F2" s="26"/>
      <c r="G2" s="26"/>
      <c r="H2" s="26"/>
      <c r="I2" s="26"/>
      <c r="J2" s="26"/>
      <c r="K2" s="26"/>
      <c r="L2" s="26"/>
    </row>
    <row r="6" spans="2:12" ht="50" customHeight="1" x14ac:dyDescent="0.5">
      <c r="B6" s="20" t="s">
        <v>15</v>
      </c>
      <c r="C6" s="20" t="s">
        <v>307</v>
      </c>
      <c r="D6" s="20" t="s">
        <v>308</v>
      </c>
      <c r="E6" s="20" t="s">
        <v>309</v>
      </c>
      <c r="F6" s="20" t="s">
        <v>310</v>
      </c>
      <c r="G6" s="20" t="s">
        <v>311</v>
      </c>
      <c r="H6" s="20" t="s">
        <v>312</v>
      </c>
      <c r="I6" s="20" t="s">
        <v>313</v>
      </c>
      <c r="J6" s="20" t="s">
        <v>314</v>
      </c>
      <c r="K6" s="20" t="s">
        <v>315</v>
      </c>
    </row>
    <row r="7" spans="2:12" ht="28.7" x14ac:dyDescent="0.5">
      <c r="B7" s="18" t="s">
        <v>316</v>
      </c>
      <c r="C7" s="17">
        <v>0.32424848367296399</v>
      </c>
      <c r="D7" s="17">
        <v>0.41352695753487501</v>
      </c>
      <c r="E7" s="17">
        <v>0.234522290326177</v>
      </c>
      <c r="F7" s="17">
        <v>0.10688858201179501</v>
      </c>
      <c r="G7" s="17">
        <v>9.5053242944535807E-2</v>
      </c>
      <c r="H7" s="17">
        <v>0.45090280818067102</v>
      </c>
      <c r="I7" s="17">
        <v>0.29098030901390898</v>
      </c>
      <c r="J7" s="17">
        <v>0.153199691815815</v>
      </c>
      <c r="K7" s="17">
        <v>9.31463071171926E-2</v>
      </c>
    </row>
    <row r="8" spans="2:12" x14ac:dyDescent="0.5">
      <c r="B8" s="18" t="s">
        <v>272</v>
      </c>
      <c r="C8" s="17">
        <v>0.405655995340447</v>
      </c>
      <c r="D8" s="17">
        <v>0.398383484198643</v>
      </c>
      <c r="E8" s="17">
        <v>0.455410896807799</v>
      </c>
      <c r="F8" s="17">
        <v>0.249244558909609</v>
      </c>
      <c r="G8" s="17">
        <v>0.30575937615961202</v>
      </c>
      <c r="H8" s="17">
        <v>0.40612328109547202</v>
      </c>
      <c r="I8" s="17">
        <v>0.39048708915437502</v>
      </c>
      <c r="J8" s="17">
        <v>0.291733357381666</v>
      </c>
      <c r="K8" s="17">
        <v>0.36186321684777001</v>
      </c>
    </row>
    <row r="9" spans="2:12" x14ac:dyDescent="0.5">
      <c r="B9" s="18" t="s">
        <v>317</v>
      </c>
      <c r="C9" s="17">
        <v>0.17060991801393099</v>
      </c>
      <c r="D9" s="17">
        <v>0.103398751082283</v>
      </c>
      <c r="E9" s="17">
        <v>0.188033318290034</v>
      </c>
      <c r="F9" s="17">
        <v>0.40021117597675698</v>
      </c>
      <c r="G9" s="17">
        <v>0.35839940631915101</v>
      </c>
      <c r="H9" s="17">
        <v>6.3588296814288695E-2</v>
      </c>
      <c r="I9" s="17">
        <v>0.19048292897187799</v>
      </c>
      <c r="J9" s="17">
        <v>0.26957777368321301</v>
      </c>
      <c r="K9" s="17">
        <v>0.29316014227690301</v>
      </c>
    </row>
    <row r="10" spans="2:12" x14ac:dyDescent="0.5">
      <c r="B10" s="18" t="s">
        <v>318</v>
      </c>
      <c r="C10" s="17">
        <v>9.9485602972658099E-2</v>
      </c>
      <c r="D10" s="17">
        <v>7.8352934703117896E-2</v>
      </c>
      <c r="E10" s="17">
        <v>0.12203349457599</v>
      </c>
      <c r="F10" s="17">
        <v>0.24365568310183799</v>
      </c>
      <c r="G10" s="17">
        <v>0.24078797457670101</v>
      </c>
      <c r="H10" s="17">
        <v>7.9385613909567998E-2</v>
      </c>
      <c r="I10" s="17">
        <v>0.125299533616366</v>
      </c>
      <c r="J10" s="17">
        <v>0.28305321401879602</v>
      </c>
      <c r="K10" s="17">
        <v>0.21131258665808</v>
      </c>
    </row>
    <row r="11" spans="2:12" x14ac:dyDescent="0.5">
      <c r="B11" s="18" t="s">
        <v>319</v>
      </c>
      <c r="C11" s="17">
        <v>0</v>
      </c>
      <c r="D11" s="17">
        <v>6.3378724810816403E-3</v>
      </c>
      <c r="E11" s="17">
        <v>0</v>
      </c>
      <c r="F11" s="17">
        <v>0</v>
      </c>
      <c r="G11" s="17">
        <v>0</v>
      </c>
      <c r="H11" s="17">
        <v>0</v>
      </c>
      <c r="I11" s="17">
        <v>2.7501392434717601E-3</v>
      </c>
      <c r="J11" s="17">
        <v>2.43596310051077E-3</v>
      </c>
      <c r="K11" s="17">
        <v>4.0517747100053597E-2</v>
      </c>
    </row>
    <row r="12" spans="2:12" x14ac:dyDescent="0.5">
      <c r="B12" s="16" t="s">
        <v>528</v>
      </c>
      <c r="C12" s="16"/>
      <c r="D12" s="16"/>
      <c r="E12" s="16"/>
      <c r="F12" s="16"/>
      <c r="G12" s="16"/>
      <c r="H12" s="16"/>
      <c r="I12" s="16"/>
      <c r="J12" s="16"/>
      <c r="K12" s="16"/>
    </row>
    <row r="13" spans="2:12" x14ac:dyDescent="0.5">
      <c r="B13" t="s">
        <v>47</v>
      </c>
    </row>
    <row r="14" spans="2:12" x14ac:dyDescent="0.5">
      <c r="B14" t="s">
        <v>48</v>
      </c>
    </row>
    <row r="18" spans="2:2" x14ac:dyDescent="0.5">
      <c r="B18"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U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321</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488</v>
      </c>
      <c r="D7" s="10">
        <v>269</v>
      </c>
      <c r="E7" s="10">
        <v>217</v>
      </c>
      <c r="F7" s="10"/>
      <c r="G7" s="10">
        <v>24</v>
      </c>
      <c r="H7" s="10">
        <v>106</v>
      </c>
      <c r="I7" s="10">
        <v>101</v>
      </c>
      <c r="J7" s="10">
        <v>137</v>
      </c>
      <c r="K7" s="10">
        <v>85</v>
      </c>
      <c r="L7" s="10">
        <v>35</v>
      </c>
      <c r="M7" s="10"/>
      <c r="N7" s="10">
        <v>119</v>
      </c>
      <c r="O7" s="10">
        <v>88</v>
      </c>
      <c r="P7" s="10">
        <v>88</v>
      </c>
      <c r="Q7" s="10">
        <v>89</v>
      </c>
      <c r="R7" s="10">
        <v>104</v>
      </c>
      <c r="S7" s="10"/>
      <c r="T7" s="10">
        <v>189</v>
      </c>
      <c r="U7" s="10">
        <v>299</v>
      </c>
    </row>
    <row r="8" spans="2:21" ht="30" customHeight="1" x14ac:dyDescent="0.5">
      <c r="B8" s="11" t="s">
        <v>20</v>
      </c>
      <c r="C8" s="11">
        <v>458</v>
      </c>
      <c r="D8" s="11">
        <v>271</v>
      </c>
      <c r="E8" s="11">
        <v>185</v>
      </c>
      <c r="F8" s="11"/>
      <c r="G8" s="11">
        <v>22</v>
      </c>
      <c r="H8" s="11">
        <v>87</v>
      </c>
      <c r="I8" s="11">
        <v>102</v>
      </c>
      <c r="J8" s="11">
        <v>128</v>
      </c>
      <c r="K8" s="11">
        <v>84</v>
      </c>
      <c r="L8" s="11">
        <v>35</v>
      </c>
      <c r="M8" s="11"/>
      <c r="N8" s="11">
        <v>125</v>
      </c>
      <c r="O8" s="11">
        <v>83</v>
      </c>
      <c r="P8" s="11">
        <v>92</v>
      </c>
      <c r="Q8" s="11">
        <v>93</v>
      </c>
      <c r="R8" s="11">
        <v>65</v>
      </c>
      <c r="S8" s="11"/>
      <c r="T8" s="11">
        <v>135</v>
      </c>
      <c r="U8" s="11">
        <v>323</v>
      </c>
    </row>
    <row r="9" spans="2:21" ht="28.7" x14ac:dyDescent="0.5">
      <c r="B9" s="18" t="s">
        <v>316</v>
      </c>
      <c r="C9" s="17">
        <v>0.32424848367296399</v>
      </c>
      <c r="D9" s="17">
        <v>0.34972160803023999</v>
      </c>
      <c r="E9" s="17">
        <v>0.28528816315541</v>
      </c>
      <c r="F9" s="17"/>
      <c r="G9" s="17">
        <v>0.27918394150095399</v>
      </c>
      <c r="H9" s="17">
        <v>0.362315459058214</v>
      </c>
      <c r="I9" s="17">
        <v>0.38182296360534701</v>
      </c>
      <c r="J9" s="17">
        <v>0.27549876056015798</v>
      </c>
      <c r="K9" s="17">
        <v>0.21363107895948899</v>
      </c>
      <c r="L9" s="17">
        <v>0.53438022186648104</v>
      </c>
      <c r="M9" s="17"/>
      <c r="N9" s="17">
        <v>0.37619745133425497</v>
      </c>
      <c r="O9" s="17">
        <v>0.30436853678487102</v>
      </c>
      <c r="P9" s="17">
        <v>0.34624946565911102</v>
      </c>
      <c r="Q9" s="17">
        <v>0.27046216636561998</v>
      </c>
      <c r="R9" s="17">
        <v>0.29563462381398897</v>
      </c>
      <c r="S9" s="17"/>
      <c r="T9" s="17">
        <v>0.41990135091736502</v>
      </c>
      <c r="U9" s="17">
        <v>0.28416057373076198</v>
      </c>
    </row>
    <row r="10" spans="2:21" x14ac:dyDescent="0.5">
      <c r="B10" s="18" t="s">
        <v>272</v>
      </c>
      <c r="C10" s="17">
        <v>0.405655995340447</v>
      </c>
      <c r="D10" s="17">
        <v>0.37650564891541299</v>
      </c>
      <c r="E10" s="17">
        <v>0.44708074776638101</v>
      </c>
      <c r="F10" s="17"/>
      <c r="G10" s="17">
        <v>0.33187845281478401</v>
      </c>
      <c r="H10" s="17">
        <v>0.39961806206746098</v>
      </c>
      <c r="I10" s="17">
        <v>0.33427395190175602</v>
      </c>
      <c r="J10" s="17">
        <v>0.46226040577426097</v>
      </c>
      <c r="K10" s="17">
        <v>0.48781500989883803</v>
      </c>
      <c r="L10" s="17">
        <v>0.27221319388500997</v>
      </c>
      <c r="M10" s="17"/>
      <c r="N10" s="17">
        <v>0.32277292728764301</v>
      </c>
      <c r="O10" s="17">
        <v>0.51484372939525502</v>
      </c>
      <c r="P10" s="17">
        <v>0.40963837643124601</v>
      </c>
      <c r="Q10" s="17">
        <v>0.42733609551541701</v>
      </c>
      <c r="R10" s="17">
        <v>0.38948111137883201</v>
      </c>
      <c r="S10" s="17"/>
      <c r="T10" s="17">
        <v>0.388050257640979</v>
      </c>
      <c r="U10" s="17">
        <v>0.41303452196170298</v>
      </c>
    </row>
    <row r="11" spans="2:21" x14ac:dyDescent="0.5">
      <c r="B11" s="18" t="s">
        <v>317</v>
      </c>
      <c r="C11" s="17">
        <v>0.17060991801393099</v>
      </c>
      <c r="D11" s="17">
        <v>0.19253259023384101</v>
      </c>
      <c r="E11" s="17">
        <v>0.14041276247076201</v>
      </c>
      <c r="F11" s="17"/>
      <c r="G11" s="17">
        <v>0.17097331587084799</v>
      </c>
      <c r="H11" s="17">
        <v>0.21009790847225199</v>
      </c>
      <c r="I11" s="17">
        <v>0.165625508632254</v>
      </c>
      <c r="J11" s="17">
        <v>0.16493937020928001</v>
      </c>
      <c r="K11" s="17">
        <v>0.18281004674714399</v>
      </c>
      <c r="L11" s="17">
        <v>7.8044938334747502E-2</v>
      </c>
      <c r="M11" s="17"/>
      <c r="N11" s="17">
        <v>0.19678124661037999</v>
      </c>
      <c r="O11" s="17">
        <v>0.120172482880729</v>
      </c>
      <c r="P11" s="17">
        <v>0.15268307893017</v>
      </c>
      <c r="Q11" s="17">
        <v>0.17114833785373801</v>
      </c>
      <c r="R11" s="17">
        <v>0.20898805233680601</v>
      </c>
      <c r="S11" s="17"/>
      <c r="T11" s="17">
        <v>0.159892698803245</v>
      </c>
      <c r="U11" s="17">
        <v>0.17510148142364099</v>
      </c>
    </row>
    <row r="12" spans="2:21" x14ac:dyDescent="0.5">
      <c r="B12" s="18" t="s">
        <v>318</v>
      </c>
      <c r="C12" s="17">
        <v>9.9485602972658099E-2</v>
      </c>
      <c r="D12" s="17">
        <v>8.1240152820505895E-2</v>
      </c>
      <c r="E12" s="17">
        <v>0.127218326607446</v>
      </c>
      <c r="F12" s="17"/>
      <c r="G12" s="17">
        <v>0.21796428981341401</v>
      </c>
      <c r="H12" s="17">
        <v>2.7968570402072901E-2</v>
      </c>
      <c r="I12" s="17">
        <v>0.118277575860643</v>
      </c>
      <c r="J12" s="17">
        <v>9.7301463456300294E-2</v>
      </c>
      <c r="K12" s="17">
        <v>0.11574386439452899</v>
      </c>
      <c r="L12" s="17">
        <v>0.115361645913761</v>
      </c>
      <c r="M12" s="17"/>
      <c r="N12" s="17">
        <v>0.104248374767722</v>
      </c>
      <c r="O12" s="17">
        <v>6.0615250939145097E-2</v>
      </c>
      <c r="P12" s="17">
        <v>9.1429078979473194E-2</v>
      </c>
      <c r="Q12" s="17">
        <v>0.131053400265224</v>
      </c>
      <c r="R12" s="17">
        <v>0.10589621247037199</v>
      </c>
      <c r="S12" s="17"/>
      <c r="T12" s="17">
        <v>3.2155692638410997E-2</v>
      </c>
      <c r="U12" s="17">
        <v>0.127703422883894</v>
      </c>
    </row>
    <row r="13" spans="2:21" x14ac:dyDescent="0.5">
      <c r="B13" s="18" t="s">
        <v>319</v>
      </c>
      <c r="C13" s="19">
        <v>0</v>
      </c>
      <c r="D13" s="19">
        <v>0</v>
      </c>
      <c r="E13" s="19">
        <v>0</v>
      </c>
      <c r="F13" s="19"/>
      <c r="G13" s="19">
        <v>0</v>
      </c>
      <c r="H13" s="19">
        <v>0</v>
      </c>
      <c r="I13" s="19">
        <v>0</v>
      </c>
      <c r="J13" s="19">
        <v>0</v>
      </c>
      <c r="K13" s="19">
        <v>0</v>
      </c>
      <c r="L13" s="19">
        <v>0</v>
      </c>
      <c r="M13" s="19"/>
      <c r="N13" s="19">
        <v>0</v>
      </c>
      <c r="O13" s="19">
        <v>0</v>
      </c>
      <c r="P13" s="19">
        <v>0</v>
      </c>
      <c r="Q13" s="19">
        <v>0</v>
      </c>
      <c r="R13" s="19">
        <v>0</v>
      </c>
      <c r="S13" s="19"/>
      <c r="T13" s="19">
        <v>0</v>
      </c>
      <c r="U13" s="19">
        <v>0</v>
      </c>
    </row>
    <row r="14" spans="2:21" x14ac:dyDescent="0.5">
      <c r="B14" s="16" t="s">
        <v>528</v>
      </c>
    </row>
    <row r="15" spans="2:21" x14ac:dyDescent="0.5">
      <c r="B15" t="s">
        <v>47</v>
      </c>
    </row>
    <row r="16" spans="2:21" x14ac:dyDescent="0.5">
      <c r="B16" t="s">
        <v>48</v>
      </c>
    </row>
    <row r="18" spans="2:2" x14ac:dyDescent="0.5">
      <c r="B18"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U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322</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488</v>
      </c>
      <c r="D7" s="10">
        <v>269</v>
      </c>
      <c r="E7" s="10">
        <v>217</v>
      </c>
      <c r="F7" s="10"/>
      <c r="G7" s="10">
        <v>24</v>
      </c>
      <c r="H7" s="10">
        <v>106</v>
      </c>
      <c r="I7" s="10">
        <v>101</v>
      </c>
      <c r="J7" s="10">
        <v>137</v>
      </c>
      <c r="K7" s="10">
        <v>85</v>
      </c>
      <c r="L7" s="10">
        <v>35</v>
      </c>
      <c r="M7" s="10"/>
      <c r="N7" s="10">
        <v>119</v>
      </c>
      <c r="O7" s="10">
        <v>88</v>
      </c>
      <c r="P7" s="10">
        <v>88</v>
      </c>
      <c r="Q7" s="10">
        <v>89</v>
      </c>
      <c r="R7" s="10">
        <v>104</v>
      </c>
      <c r="S7" s="10"/>
      <c r="T7" s="10">
        <v>189</v>
      </c>
      <c r="U7" s="10">
        <v>299</v>
      </c>
    </row>
    <row r="8" spans="2:21" ht="30" customHeight="1" x14ac:dyDescent="0.5">
      <c r="B8" s="11" t="s">
        <v>20</v>
      </c>
      <c r="C8" s="11">
        <v>458</v>
      </c>
      <c r="D8" s="11">
        <v>271</v>
      </c>
      <c r="E8" s="11">
        <v>185</v>
      </c>
      <c r="F8" s="11"/>
      <c r="G8" s="11">
        <v>22</v>
      </c>
      <c r="H8" s="11">
        <v>87</v>
      </c>
      <c r="I8" s="11">
        <v>102</v>
      </c>
      <c r="J8" s="11">
        <v>128</v>
      </c>
      <c r="K8" s="11">
        <v>84</v>
      </c>
      <c r="L8" s="11">
        <v>35</v>
      </c>
      <c r="M8" s="11"/>
      <c r="N8" s="11">
        <v>125</v>
      </c>
      <c r="O8" s="11">
        <v>83</v>
      </c>
      <c r="P8" s="11">
        <v>92</v>
      </c>
      <c r="Q8" s="11">
        <v>93</v>
      </c>
      <c r="R8" s="11">
        <v>65</v>
      </c>
      <c r="S8" s="11"/>
      <c r="T8" s="11">
        <v>135</v>
      </c>
      <c r="U8" s="11">
        <v>323</v>
      </c>
    </row>
    <row r="9" spans="2:21" ht="28.7" x14ac:dyDescent="0.5">
      <c r="B9" s="18" t="s">
        <v>316</v>
      </c>
      <c r="C9" s="17">
        <v>0.41352695753487501</v>
      </c>
      <c r="D9" s="17">
        <v>0.39860032738583401</v>
      </c>
      <c r="E9" s="17">
        <v>0.43456252804193501</v>
      </c>
      <c r="F9" s="17"/>
      <c r="G9" s="17">
        <v>0.29939938567596402</v>
      </c>
      <c r="H9" s="17">
        <v>0.45093471233098797</v>
      </c>
      <c r="I9" s="17">
        <v>0.47287994453321702</v>
      </c>
      <c r="J9" s="17">
        <v>0.37634567174477701</v>
      </c>
      <c r="K9" s="17">
        <v>0.39120045606019499</v>
      </c>
      <c r="L9" s="17">
        <v>0.40928060098452801</v>
      </c>
      <c r="M9" s="17"/>
      <c r="N9" s="17">
        <v>0.39850086869021001</v>
      </c>
      <c r="O9" s="17">
        <v>0.38642521626914</v>
      </c>
      <c r="P9" s="17">
        <v>0.47399814953644598</v>
      </c>
      <c r="Q9" s="17">
        <v>0.40412664951306299</v>
      </c>
      <c r="R9" s="17">
        <v>0.40536110504601702</v>
      </c>
      <c r="S9" s="17"/>
      <c r="T9" s="17">
        <v>0.52606653819926297</v>
      </c>
      <c r="U9" s="17">
        <v>0.36636186249302899</v>
      </c>
    </row>
    <row r="10" spans="2:21" x14ac:dyDescent="0.5">
      <c r="B10" s="18" t="s">
        <v>272</v>
      </c>
      <c r="C10" s="17">
        <v>0.398383484198643</v>
      </c>
      <c r="D10" s="17">
        <v>0.43055467241300299</v>
      </c>
      <c r="E10" s="17">
        <v>0.355663750147724</v>
      </c>
      <c r="F10" s="17"/>
      <c r="G10" s="17">
        <v>0.411446315307743</v>
      </c>
      <c r="H10" s="17">
        <v>0.34464526822254798</v>
      </c>
      <c r="I10" s="17">
        <v>0.28016999337968201</v>
      </c>
      <c r="J10" s="17">
        <v>0.51468437362895403</v>
      </c>
      <c r="K10" s="17">
        <v>0.37841813441972499</v>
      </c>
      <c r="L10" s="17">
        <v>0.493147069880424</v>
      </c>
      <c r="M10" s="17"/>
      <c r="N10" s="17">
        <v>0.346034373019529</v>
      </c>
      <c r="O10" s="17">
        <v>0.53161380896133803</v>
      </c>
      <c r="P10" s="17">
        <v>0.34909392726157301</v>
      </c>
      <c r="Q10" s="17">
        <v>0.38105442007197499</v>
      </c>
      <c r="R10" s="17">
        <v>0.42378267300786299</v>
      </c>
      <c r="S10" s="17"/>
      <c r="T10" s="17">
        <v>0.38825216471489998</v>
      </c>
      <c r="U10" s="17">
        <v>0.40262949829900702</v>
      </c>
    </row>
    <row r="11" spans="2:21" x14ac:dyDescent="0.5">
      <c r="B11" s="18" t="s">
        <v>317</v>
      </c>
      <c r="C11" s="17">
        <v>0.103398751082283</v>
      </c>
      <c r="D11" s="17">
        <v>0.102935643448375</v>
      </c>
      <c r="E11" s="17">
        <v>0.10518907424726801</v>
      </c>
      <c r="F11" s="17"/>
      <c r="G11" s="17">
        <v>8.5238241762521594E-2</v>
      </c>
      <c r="H11" s="17">
        <v>0.15670288888200401</v>
      </c>
      <c r="I11" s="17">
        <v>0.13183444343954001</v>
      </c>
      <c r="J11" s="17">
        <v>5.4047190722870002E-2</v>
      </c>
      <c r="K11" s="17">
        <v>0.12271555124986799</v>
      </c>
      <c r="L11" s="17">
        <v>3.2894604776752497E-2</v>
      </c>
      <c r="M11" s="17"/>
      <c r="N11" s="17">
        <v>0.11947430332737</v>
      </c>
      <c r="O11" s="17">
        <v>5.6178235362817602E-2</v>
      </c>
      <c r="P11" s="17">
        <v>0.111545967873631</v>
      </c>
      <c r="Q11" s="17">
        <v>0.10604846722054601</v>
      </c>
      <c r="R11" s="17">
        <v>0.11734995288847599</v>
      </c>
      <c r="S11" s="17"/>
      <c r="T11" s="17">
        <v>7.0661801767809299E-2</v>
      </c>
      <c r="U11" s="17">
        <v>0.11711873579061299</v>
      </c>
    </row>
    <row r="12" spans="2:21" x14ac:dyDescent="0.5">
      <c r="B12" s="18" t="s">
        <v>318</v>
      </c>
      <c r="C12" s="17">
        <v>7.8352934703117896E-2</v>
      </c>
      <c r="D12" s="17">
        <v>6.79093567527876E-2</v>
      </c>
      <c r="E12" s="17">
        <v>8.8917265430928302E-2</v>
      </c>
      <c r="F12" s="17"/>
      <c r="G12" s="17">
        <v>0.20391605725377199</v>
      </c>
      <c r="H12" s="17">
        <v>4.0923260895666301E-2</v>
      </c>
      <c r="I12" s="17">
        <v>0.10481688968515</v>
      </c>
      <c r="J12" s="17">
        <v>5.49227639033988E-2</v>
      </c>
      <c r="K12" s="17">
        <v>9.2687189873760095E-2</v>
      </c>
      <c r="L12" s="17">
        <v>6.4677724358295094E-2</v>
      </c>
      <c r="M12" s="17"/>
      <c r="N12" s="17">
        <v>0.12593988345061299</v>
      </c>
      <c r="O12" s="17">
        <v>1.3075581278661401E-2</v>
      </c>
      <c r="P12" s="17">
        <v>6.5361955328349305E-2</v>
      </c>
      <c r="Q12" s="17">
        <v>0.10877046319441599</v>
      </c>
      <c r="R12" s="17">
        <v>4.4416972702759898E-2</v>
      </c>
      <c r="S12" s="17"/>
      <c r="T12" s="17">
        <v>1.50194953180279E-2</v>
      </c>
      <c r="U12" s="17">
        <v>0.104895842276524</v>
      </c>
    </row>
    <row r="13" spans="2:21" x14ac:dyDescent="0.5">
      <c r="B13" s="18" t="s">
        <v>319</v>
      </c>
      <c r="C13" s="19">
        <v>6.3378724810816403E-3</v>
      </c>
      <c r="D13" s="19">
        <v>0</v>
      </c>
      <c r="E13" s="19">
        <v>1.5667382132145299E-2</v>
      </c>
      <c r="F13" s="19"/>
      <c r="G13" s="19">
        <v>0</v>
      </c>
      <c r="H13" s="19">
        <v>6.7938696687935797E-3</v>
      </c>
      <c r="I13" s="19">
        <v>1.02987289624104E-2</v>
      </c>
      <c r="J13" s="19">
        <v>0</v>
      </c>
      <c r="K13" s="19">
        <v>1.4978668396452101E-2</v>
      </c>
      <c r="L13" s="19">
        <v>0</v>
      </c>
      <c r="M13" s="19"/>
      <c r="N13" s="19">
        <v>1.00505715122779E-2</v>
      </c>
      <c r="O13" s="19">
        <v>1.27071581280428E-2</v>
      </c>
      <c r="P13" s="19">
        <v>0</v>
      </c>
      <c r="Q13" s="19">
        <v>0</v>
      </c>
      <c r="R13" s="19">
        <v>9.0892963548843894E-3</v>
      </c>
      <c r="S13" s="19"/>
      <c r="T13" s="19">
        <v>0</v>
      </c>
      <c r="U13" s="19">
        <v>8.9940611408276007E-3</v>
      </c>
    </row>
    <row r="14" spans="2:21" x14ac:dyDescent="0.5">
      <c r="B14" s="16" t="s">
        <v>528</v>
      </c>
    </row>
    <row r="15" spans="2:21" x14ac:dyDescent="0.5">
      <c r="B15" t="s">
        <v>47</v>
      </c>
    </row>
    <row r="16" spans="2:21" x14ac:dyDescent="0.5">
      <c r="B16" t="s">
        <v>48</v>
      </c>
    </row>
    <row r="18" spans="2:2" x14ac:dyDescent="0.5">
      <c r="B18"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U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323</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488</v>
      </c>
      <c r="D7" s="10">
        <v>269</v>
      </c>
      <c r="E7" s="10">
        <v>217</v>
      </c>
      <c r="F7" s="10"/>
      <c r="G7" s="10">
        <v>24</v>
      </c>
      <c r="H7" s="10">
        <v>106</v>
      </c>
      <c r="I7" s="10">
        <v>101</v>
      </c>
      <c r="J7" s="10">
        <v>137</v>
      </c>
      <c r="K7" s="10">
        <v>85</v>
      </c>
      <c r="L7" s="10">
        <v>35</v>
      </c>
      <c r="M7" s="10"/>
      <c r="N7" s="10">
        <v>119</v>
      </c>
      <c r="O7" s="10">
        <v>88</v>
      </c>
      <c r="P7" s="10">
        <v>88</v>
      </c>
      <c r="Q7" s="10">
        <v>89</v>
      </c>
      <c r="R7" s="10">
        <v>104</v>
      </c>
      <c r="S7" s="10"/>
      <c r="T7" s="10">
        <v>189</v>
      </c>
      <c r="U7" s="10">
        <v>299</v>
      </c>
    </row>
    <row r="8" spans="2:21" ht="30" customHeight="1" x14ac:dyDescent="0.5">
      <c r="B8" s="11" t="s">
        <v>20</v>
      </c>
      <c r="C8" s="11">
        <v>458</v>
      </c>
      <c r="D8" s="11">
        <v>271</v>
      </c>
      <c r="E8" s="11">
        <v>185</v>
      </c>
      <c r="F8" s="11"/>
      <c r="G8" s="11">
        <v>22</v>
      </c>
      <c r="H8" s="11">
        <v>87</v>
      </c>
      <c r="I8" s="11">
        <v>102</v>
      </c>
      <c r="J8" s="11">
        <v>128</v>
      </c>
      <c r="K8" s="11">
        <v>84</v>
      </c>
      <c r="L8" s="11">
        <v>35</v>
      </c>
      <c r="M8" s="11"/>
      <c r="N8" s="11">
        <v>125</v>
      </c>
      <c r="O8" s="11">
        <v>83</v>
      </c>
      <c r="P8" s="11">
        <v>92</v>
      </c>
      <c r="Q8" s="11">
        <v>93</v>
      </c>
      <c r="R8" s="11">
        <v>65</v>
      </c>
      <c r="S8" s="11"/>
      <c r="T8" s="11">
        <v>135</v>
      </c>
      <c r="U8" s="11">
        <v>323</v>
      </c>
    </row>
    <row r="9" spans="2:21" ht="28.7" x14ac:dyDescent="0.5">
      <c r="B9" s="18" t="s">
        <v>316</v>
      </c>
      <c r="C9" s="17">
        <v>0.234522290326177</v>
      </c>
      <c r="D9" s="17">
        <v>0.24279331699923601</v>
      </c>
      <c r="E9" s="17">
        <v>0.21973227780209301</v>
      </c>
      <c r="F9" s="17"/>
      <c r="G9" s="17">
        <v>0.18335583538776601</v>
      </c>
      <c r="H9" s="17">
        <v>0.23574581463599201</v>
      </c>
      <c r="I9" s="17">
        <v>0.204366309706139</v>
      </c>
      <c r="J9" s="17">
        <v>0.242721838183691</v>
      </c>
      <c r="K9" s="17">
        <v>0.23245379981700801</v>
      </c>
      <c r="L9" s="17">
        <v>0.32760499395318099</v>
      </c>
      <c r="M9" s="17"/>
      <c r="N9" s="17">
        <v>0.234565949934228</v>
      </c>
      <c r="O9" s="17">
        <v>0.22385544265152699</v>
      </c>
      <c r="P9" s="17">
        <v>0.23549493566934701</v>
      </c>
      <c r="Q9" s="17">
        <v>0.26713260947943201</v>
      </c>
      <c r="R9" s="17">
        <v>0.19980285790494501</v>
      </c>
      <c r="S9" s="17"/>
      <c r="T9" s="17">
        <v>0.309447366618332</v>
      </c>
      <c r="U9" s="17">
        <v>0.20312135277625301</v>
      </c>
    </row>
    <row r="10" spans="2:21" x14ac:dyDescent="0.5">
      <c r="B10" s="18" t="s">
        <v>272</v>
      </c>
      <c r="C10" s="17">
        <v>0.455410896807799</v>
      </c>
      <c r="D10" s="17">
        <v>0.47533436306543903</v>
      </c>
      <c r="E10" s="17">
        <v>0.43120239859107501</v>
      </c>
      <c r="F10" s="17"/>
      <c r="G10" s="17">
        <v>0.38446026208067402</v>
      </c>
      <c r="H10" s="17">
        <v>0.45210173503668399</v>
      </c>
      <c r="I10" s="17">
        <v>0.40492107597994798</v>
      </c>
      <c r="J10" s="17">
        <v>0.47095931973515998</v>
      </c>
      <c r="K10" s="17">
        <v>0.51104745749776803</v>
      </c>
      <c r="L10" s="17">
        <v>0.46611825331447998</v>
      </c>
      <c r="M10" s="17"/>
      <c r="N10" s="17">
        <v>0.45914902899318899</v>
      </c>
      <c r="O10" s="17">
        <v>0.55242763058344402</v>
      </c>
      <c r="P10" s="17">
        <v>0.447970255319602</v>
      </c>
      <c r="Q10" s="17">
        <v>0.41648297395243</v>
      </c>
      <c r="R10" s="17">
        <v>0.39079295235585398</v>
      </c>
      <c r="S10" s="17"/>
      <c r="T10" s="17">
        <v>0.50286993686660197</v>
      </c>
      <c r="U10" s="17">
        <v>0.43552091568512602</v>
      </c>
    </row>
    <row r="11" spans="2:21" x14ac:dyDescent="0.5">
      <c r="B11" s="18" t="s">
        <v>317</v>
      </c>
      <c r="C11" s="17">
        <v>0.188033318290034</v>
      </c>
      <c r="D11" s="17">
        <v>0.181591876812705</v>
      </c>
      <c r="E11" s="17">
        <v>0.19393076304178999</v>
      </c>
      <c r="F11" s="17"/>
      <c r="G11" s="17">
        <v>0.181187358904872</v>
      </c>
      <c r="H11" s="17">
        <v>0.21356095110458201</v>
      </c>
      <c r="I11" s="17">
        <v>0.250271250744796</v>
      </c>
      <c r="J11" s="17">
        <v>0.14331350976538099</v>
      </c>
      <c r="K11" s="17">
        <v>0.17491065812023501</v>
      </c>
      <c r="L11" s="17">
        <v>0.14159902837404501</v>
      </c>
      <c r="M11" s="17"/>
      <c r="N11" s="17">
        <v>0.17763201963050401</v>
      </c>
      <c r="O11" s="17">
        <v>0.19389457511705399</v>
      </c>
      <c r="P11" s="17">
        <v>0.19276286989505001</v>
      </c>
      <c r="Q11" s="17">
        <v>0.15213104879369299</v>
      </c>
      <c r="R11" s="17">
        <v>0.24557386383855401</v>
      </c>
      <c r="S11" s="17"/>
      <c r="T11" s="17">
        <v>0.14509691070297101</v>
      </c>
      <c r="U11" s="17">
        <v>0.206027873917875</v>
      </c>
    </row>
    <row r="12" spans="2:21" x14ac:dyDescent="0.5">
      <c r="B12" s="18" t="s">
        <v>318</v>
      </c>
      <c r="C12" s="17">
        <v>0.12203349457599</v>
      </c>
      <c r="D12" s="17">
        <v>0.10028044312261999</v>
      </c>
      <c r="E12" s="17">
        <v>0.15513456056504199</v>
      </c>
      <c r="F12" s="17"/>
      <c r="G12" s="17">
        <v>0.250996543626688</v>
      </c>
      <c r="H12" s="17">
        <v>9.8591499222742102E-2</v>
      </c>
      <c r="I12" s="17">
        <v>0.14044136356911599</v>
      </c>
      <c r="J12" s="17">
        <v>0.14300533231576801</v>
      </c>
      <c r="K12" s="17">
        <v>8.1588084564988603E-2</v>
      </c>
      <c r="L12" s="17">
        <v>6.4677724358295094E-2</v>
      </c>
      <c r="M12" s="17"/>
      <c r="N12" s="17">
        <v>0.128653001442079</v>
      </c>
      <c r="O12" s="17">
        <v>2.9822351647974098E-2</v>
      </c>
      <c r="P12" s="17">
        <v>0.123771939116001</v>
      </c>
      <c r="Q12" s="17">
        <v>0.16425336777444499</v>
      </c>
      <c r="R12" s="17">
        <v>0.163830325900647</v>
      </c>
      <c r="S12" s="17"/>
      <c r="T12" s="17">
        <v>4.2585785812094698E-2</v>
      </c>
      <c r="U12" s="17">
        <v>0.155329857620745</v>
      </c>
    </row>
    <row r="13" spans="2:21" x14ac:dyDescent="0.5">
      <c r="B13" s="18" t="s">
        <v>319</v>
      </c>
      <c r="C13" s="19">
        <v>0</v>
      </c>
      <c r="D13" s="19">
        <v>0</v>
      </c>
      <c r="E13" s="19">
        <v>0</v>
      </c>
      <c r="F13" s="19"/>
      <c r="G13" s="19">
        <v>0</v>
      </c>
      <c r="H13" s="19">
        <v>0</v>
      </c>
      <c r="I13" s="19">
        <v>0</v>
      </c>
      <c r="J13" s="19">
        <v>0</v>
      </c>
      <c r="K13" s="19">
        <v>0</v>
      </c>
      <c r="L13" s="19">
        <v>0</v>
      </c>
      <c r="M13" s="19"/>
      <c r="N13" s="19">
        <v>0</v>
      </c>
      <c r="O13" s="19">
        <v>0</v>
      </c>
      <c r="P13" s="19">
        <v>0</v>
      </c>
      <c r="Q13" s="19">
        <v>0</v>
      </c>
      <c r="R13" s="19">
        <v>0</v>
      </c>
      <c r="S13" s="19"/>
      <c r="T13" s="19">
        <v>0</v>
      </c>
      <c r="U13" s="19">
        <v>0</v>
      </c>
    </row>
    <row r="14" spans="2:21" x14ac:dyDescent="0.5">
      <c r="B14" s="16" t="s">
        <v>528</v>
      </c>
    </row>
    <row r="15" spans="2:21" x14ac:dyDescent="0.5">
      <c r="B15" t="s">
        <v>47</v>
      </c>
    </row>
    <row r="16" spans="2:21" x14ac:dyDescent="0.5">
      <c r="B16" t="s">
        <v>48</v>
      </c>
    </row>
    <row r="18" spans="2:2" x14ac:dyDescent="0.5">
      <c r="B18"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U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324</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488</v>
      </c>
      <c r="D7" s="10">
        <v>269</v>
      </c>
      <c r="E7" s="10">
        <v>217</v>
      </c>
      <c r="F7" s="10"/>
      <c r="G7" s="10">
        <v>24</v>
      </c>
      <c r="H7" s="10">
        <v>106</v>
      </c>
      <c r="I7" s="10">
        <v>101</v>
      </c>
      <c r="J7" s="10">
        <v>137</v>
      </c>
      <c r="K7" s="10">
        <v>85</v>
      </c>
      <c r="L7" s="10">
        <v>35</v>
      </c>
      <c r="M7" s="10"/>
      <c r="N7" s="10">
        <v>119</v>
      </c>
      <c r="O7" s="10">
        <v>88</v>
      </c>
      <c r="P7" s="10">
        <v>88</v>
      </c>
      <c r="Q7" s="10">
        <v>89</v>
      </c>
      <c r="R7" s="10">
        <v>104</v>
      </c>
      <c r="S7" s="10"/>
      <c r="T7" s="10">
        <v>189</v>
      </c>
      <c r="U7" s="10">
        <v>299</v>
      </c>
    </row>
    <row r="8" spans="2:21" ht="30" customHeight="1" x14ac:dyDescent="0.5">
      <c r="B8" s="11" t="s">
        <v>20</v>
      </c>
      <c r="C8" s="11">
        <v>458</v>
      </c>
      <c r="D8" s="11">
        <v>271</v>
      </c>
      <c r="E8" s="11">
        <v>185</v>
      </c>
      <c r="F8" s="11"/>
      <c r="G8" s="11">
        <v>22</v>
      </c>
      <c r="H8" s="11">
        <v>87</v>
      </c>
      <c r="I8" s="11">
        <v>102</v>
      </c>
      <c r="J8" s="11">
        <v>128</v>
      </c>
      <c r="K8" s="11">
        <v>84</v>
      </c>
      <c r="L8" s="11">
        <v>35</v>
      </c>
      <c r="M8" s="11"/>
      <c r="N8" s="11">
        <v>125</v>
      </c>
      <c r="O8" s="11">
        <v>83</v>
      </c>
      <c r="P8" s="11">
        <v>92</v>
      </c>
      <c r="Q8" s="11">
        <v>93</v>
      </c>
      <c r="R8" s="11">
        <v>65</v>
      </c>
      <c r="S8" s="11"/>
      <c r="T8" s="11">
        <v>135</v>
      </c>
      <c r="U8" s="11">
        <v>323</v>
      </c>
    </row>
    <row r="9" spans="2:21" ht="28.7" x14ac:dyDescent="0.5">
      <c r="B9" s="18" t="s">
        <v>316</v>
      </c>
      <c r="C9" s="17">
        <v>0.10688858201179501</v>
      </c>
      <c r="D9" s="17">
        <v>7.9251261219639796E-2</v>
      </c>
      <c r="E9" s="17">
        <v>0.14842495797712099</v>
      </c>
      <c r="F9" s="17"/>
      <c r="G9" s="17">
        <v>8.2263687708731603E-2</v>
      </c>
      <c r="H9" s="17">
        <v>0.18768297662962</v>
      </c>
      <c r="I9" s="17">
        <v>0.120550717647169</v>
      </c>
      <c r="J9" s="17">
        <v>0.104409650797605</v>
      </c>
      <c r="K9" s="17">
        <v>2.1969798788122899E-2</v>
      </c>
      <c r="L9" s="17">
        <v>9.5232273256496899E-2</v>
      </c>
      <c r="M9" s="17"/>
      <c r="N9" s="17">
        <v>8.6827755201367998E-2</v>
      </c>
      <c r="O9" s="17">
        <v>0.114838219740481</v>
      </c>
      <c r="P9" s="17">
        <v>0.124110310258901</v>
      </c>
      <c r="Q9" s="17">
        <v>0.123910047638687</v>
      </c>
      <c r="R9" s="17">
        <v>8.6707292991678203E-2</v>
      </c>
      <c r="S9" s="17"/>
      <c r="T9" s="17">
        <v>0.154400735161866</v>
      </c>
      <c r="U9" s="17">
        <v>8.6976341307357402E-2</v>
      </c>
    </row>
    <row r="10" spans="2:21" x14ac:dyDescent="0.5">
      <c r="B10" s="18" t="s">
        <v>272</v>
      </c>
      <c r="C10" s="17">
        <v>0.249244558909609</v>
      </c>
      <c r="D10" s="17">
        <v>0.21690385573440399</v>
      </c>
      <c r="E10" s="17">
        <v>0.29918695200819001</v>
      </c>
      <c r="F10" s="17"/>
      <c r="G10" s="17">
        <v>0.38269243315238799</v>
      </c>
      <c r="H10" s="17">
        <v>0.182596361577848</v>
      </c>
      <c r="I10" s="17">
        <v>0.29438417869302302</v>
      </c>
      <c r="J10" s="17">
        <v>0.25932164219399001</v>
      </c>
      <c r="K10" s="17">
        <v>0.21089865653342399</v>
      </c>
      <c r="L10" s="17">
        <v>0.25297390205640602</v>
      </c>
      <c r="M10" s="17"/>
      <c r="N10" s="17">
        <v>0.16647212986377599</v>
      </c>
      <c r="O10" s="17">
        <v>0.29512155725577399</v>
      </c>
      <c r="P10" s="17">
        <v>0.36870453074996001</v>
      </c>
      <c r="Q10" s="17">
        <v>0.24945905695571799</v>
      </c>
      <c r="R10" s="17">
        <v>0.181673775480063</v>
      </c>
      <c r="S10" s="17"/>
      <c r="T10" s="17">
        <v>0.261983400104985</v>
      </c>
      <c r="U10" s="17">
        <v>0.24390573809513799</v>
      </c>
    </row>
    <row r="11" spans="2:21" x14ac:dyDescent="0.5">
      <c r="B11" s="18" t="s">
        <v>317</v>
      </c>
      <c r="C11" s="17">
        <v>0.40021117597675698</v>
      </c>
      <c r="D11" s="17">
        <v>0.46043784979482799</v>
      </c>
      <c r="E11" s="17">
        <v>0.31128515983136201</v>
      </c>
      <c r="F11" s="17"/>
      <c r="G11" s="17">
        <v>0.25484927122453799</v>
      </c>
      <c r="H11" s="17">
        <v>0.43742163073774498</v>
      </c>
      <c r="I11" s="17">
        <v>0.35705560175839501</v>
      </c>
      <c r="J11" s="17">
        <v>0.40761894154456302</v>
      </c>
      <c r="K11" s="17">
        <v>0.44788225613427901</v>
      </c>
      <c r="L11" s="17">
        <v>0.38517548460239598</v>
      </c>
      <c r="M11" s="17"/>
      <c r="N11" s="17">
        <v>0.48668861063711999</v>
      </c>
      <c r="O11" s="17">
        <v>0.46628251671061599</v>
      </c>
      <c r="P11" s="17">
        <v>0.313599367658707</v>
      </c>
      <c r="Q11" s="17">
        <v>0.30250224586837099</v>
      </c>
      <c r="R11" s="17">
        <v>0.41153858389211501</v>
      </c>
      <c r="S11" s="17"/>
      <c r="T11" s="17">
        <v>0.43390980242131499</v>
      </c>
      <c r="U11" s="17">
        <v>0.38608815446153499</v>
      </c>
    </row>
    <row r="12" spans="2:21" x14ac:dyDescent="0.5">
      <c r="B12" s="18" t="s">
        <v>318</v>
      </c>
      <c r="C12" s="17">
        <v>0.24365568310183799</v>
      </c>
      <c r="D12" s="17">
        <v>0.243407033251127</v>
      </c>
      <c r="E12" s="17">
        <v>0.24110293018332701</v>
      </c>
      <c r="F12" s="17"/>
      <c r="G12" s="17">
        <v>0.28019460791434297</v>
      </c>
      <c r="H12" s="17">
        <v>0.19229903105478699</v>
      </c>
      <c r="I12" s="17">
        <v>0.228009501901413</v>
      </c>
      <c r="J12" s="17">
        <v>0.228649765463842</v>
      </c>
      <c r="K12" s="17">
        <v>0.319249288544174</v>
      </c>
      <c r="L12" s="17">
        <v>0.26661834008470098</v>
      </c>
      <c r="M12" s="17"/>
      <c r="N12" s="17">
        <v>0.26001150429773601</v>
      </c>
      <c r="O12" s="17">
        <v>0.123757706293129</v>
      </c>
      <c r="P12" s="17">
        <v>0.19358579133243201</v>
      </c>
      <c r="Q12" s="17">
        <v>0.32412864953722498</v>
      </c>
      <c r="R12" s="17">
        <v>0.32008034763614401</v>
      </c>
      <c r="S12" s="17"/>
      <c r="T12" s="17">
        <v>0.149706062311833</v>
      </c>
      <c r="U12" s="17">
        <v>0.28302976613596997</v>
      </c>
    </row>
    <row r="13" spans="2:21" x14ac:dyDescent="0.5">
      <c r="B13" s="18" t="s">
        <v>319</v>
      </c>
      <c r="C13" s="19">
        <v>0</v>
      </c>
      <c r="D13" s="19">
        <v>0</v>
      </c>
      <c r="E13" s="19">
        <v>0</v>
      </c>
      <c r="F13" s="19"/>
      <c r="G13" s="19">
        <v>0</v>
      </c>
      <c r="H13" s="19">
        <v>0</v>
      </c>
      <c r="I13" s="19">
        <v>0</v>
      </c>
      <c r="J13" s="19">
        <v>0</v>
      </c>
      <c r="K13" s="19">
        <v>0</v>
      </c>
      <c r="L13" s="19">
        <v>0</v>
      </c>
      <c r="M13" s="19"/>
      <c r="N13" s="19">
        <v>0</v>
      </c>
      <c r="O13" s="19">
        <v>0</v>
      </c>
      <c r="P13" s="19">
        <v>0</v>
      </c>
      <c r="Q13" s="19">
        <v>0</v>
      </c>
      <c r="R13" s="19">
        <v>0</v>
      </c>
      <c r="S13" s="19"/>
      <c r="T13" s="19">
        <v>0</v>
      </c>
      <c r="U13" s="19">
        <v>0</v>
      </c>
    </row>
    <row r="14" spans="2:21" x14ac:dyDescent="0.5">
      <c r="B14" s="16" t="s">
        <v>528</v>
      </c>
    </row>
    <row r="15" spans="2:21" x14ac:dyDescent="0.5">
      <c r="B15" t="s">
        <v>47</v>
      </c>
    </row>
    <row r="16" spans="2:21" x14ac:dyDescent="0.5">
      <c r="B16" t="s">
        <v>48</v>
      </c>
    </row>
    <row r="18" spans="2:2" x14ac:dyDescent="0.5">
      <c r="B18"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U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325</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488</v>
      </c>
      <c r="D7" s="10">
        <v>269</v>
      </c>
      <c r="E7" s="10">
        <v>217</v>
      </c>
      <c r="F7" s="10"/>
      <c r="G7" s="10">
        <v>24</v>
      </c>
      <c r="H7" s="10">
        <v>106</v>
      </c>
      <c r="I7" s="10">
        <v>101</v>
      </c>
      <c r="J7" s="10">
        <v>137</v>
      </c>
      <c r="K7" s="10">
        <v>85</v>
      </c>
      <c r="L7" s="10">
        <v>35</v>
      </c>
      <c r="M7" s="10"/>
      <c r="N7" s="10">
        <v>119</v>
      </c>
      <c r="O7" s="10">
        <v>88</v>
      </c>
      <c r="P7" s="10">
        <v>88</v>
      </c>
      <c r="Q7" s="10">
        <v>89</v>
      </c>
      <c r="R7" s="10">
        <v>104</v>
      </c>
      <c r="S7" s="10"/>
      <c r="T7" s="10">
        <v>189</v>
      </c>
      <c r="U7" s="10">
        <v>299</v>
      </c>
    </row>
    <row r="8" spans="2:21" ht="30" customHeight="1" x14ac:dyDescent="0.5">
      <c r="B8" s="11" t="s">
        <v>20</v>
      </c>
      <c r="C8" s="11">
        <v>458</v>
      </c>
      <c r="D8" s="11">
        <v>271</v>
      </c>
      <c r="E8" s="11">
        <v>185</v>
      </c>
      <c r="F8" s="11"/>
      <c r="G8" s="11">
        <v>22</v>
      </c>
      <c r="H8" s="11">
        <v>87</v>
      </c>
      <c r="I8" s="11">
        <v>102</v>
      </c>
      <c r="J8" s="11">
        <v>128</v>
      </c>
      <c r="K8" s="11">
        <v>84</v>
      </c>
      <c r="L8" s="11">
        <v>35</v>
      </c>
      <c r="M8" s="11"/>
      <c r="N8" s="11">
        <v>125</v>
      </c>
      <c r="O8" s="11">
        <v>83</v>
      </c>
      <c r="P8" s="11">
        <v>92</v>
      </c>
      <c r="Q8" s="11">
        <v>93</v>
      </c>
      <c r="R8" s="11">
        <v>65</v>
      </c>
      <c r="S8" s="11"/>
      <c r="T8" s="11">
        <v>135</v>
      </c>
      <c r="U8" s="11">
        <v>323</v>
      </c>
    </row>
    <row r="9" spans="2:21" ht="28.7" x14ac:dyDescent="0.5">
      <c r="B9" s="18" t="s">
        <v>316</v>
      </c>
      <c r="C9" s="17">
        <v>9.5053242944535807E-2</v>
      </c>
      <c r="D9" s="17">
        <v>0.103728398178242</v>
      </c>
      <c r="E9" s="17">
        <v>8.3400348481892997E-2</v>
      </c>
      <c r="F9" s="17"/>
      <c r="G9" s="17">
        <v>0</v>
      </c>
      <c r="H9" s="17">
        <v>0.11773145717741799</v>
      </c>
      <c r="I9" s="17">
        <v>0.116179583732695</v>
      </c>
      <c r="J9" s="17">
        <v>8.3271531646670005E-2</v>
      </c>
      <c r="K9" s="17">
        <v>0.118714567547302</v>
      </c>
      <c r="L9" s="17">
        <v>2.3615282184750501E-2</v>
      </c>
      <c r="M9" s="17"/>
      <c r="N9" s="17">
        <v>7.7899962763272101E-2</v>
      </c>
      <c r="O9" s="17">
        <v>0.15395190235535899</v>
      </c>
      <c r="P9" s="17">
        <v>5.9493197047883903E-2</v>
      </c>
      <c r="Q9" s="17">
        <v>0.104562726503053</v>
      </c>
      <c r="R9" s="17">
        <v>8.94559817623721E-2</v>
      </c>
      <c r="S9" s="17"/>
      <c r="T9" s="17">
        <v>0.157030612536983</v>
      </c>
      <c r="U9" s="17">
        <v>6.9078661290559701E-2</v>
      </c>
    </row>
    <row r="10" spans="2:21" x14ac:dyDescent="0.5">
      <c r="B10" s="18" t="s">
        <v>272</v>
      </c>
      <c r="C10" s="17">
        <v>0.30575937615961202</v>
      </c>
      <c r="D10" s="17">
        <v>0.31261787521756701</v>
      </c>
      <c r="E10" s="17">
        <v>0.29380065077815798</v>
      </c>
      <c r="F10" s="17"/>
      <c r="G10" s="17">
        <v>0.42294096200039899</v>
      </c>
      <c r="H10" s="17">
        <v>0.32576568591765998</v>
      </c>
      <c r="I10" s="17">
        <v>0.26043613101596302</v>
      </c>
      <c r="J10" s="17">
        <v>0.30493227911631299</v>
      </c>
      <c r="K10" s="17">
        <v>0.29375054483901097</v>
      </c>
      <c r="L10" s="17">
        <v>0.34571787775128898</v>
      </c>
      <c r="M10" s="17"/>
      <c r="N10" s="17">
        <v>0.31740541357063401</v>
      </c>
      <c r="O10" s="17">
        <v>0.33096832366439699</v>
      </c>
      <c r="P10" s="17">
        <v>0.393805591910522</v>
      </c>
      <c r="Q10" s="17">
        <v>0.24266836522899499</v>
      </c>
      <c r="R10" s="17">
        <v>0.21761365188149201</v>
      </c>
      <c r="S10" s="17"/>
      <c r="T10" s="17">
        <v>0.42743079324500399</v>
      </c>
      <c r="U10" s="17">
        <v>0.25476714820896601</v>
      </c>
    </row>
    <row r="11" spans="2:21" x14ac:dyDescent="0.5">
      <c r="B11" s="18" t="s">
        <v>317</v>
      </c>
      <c r="C11" s="17">
        <v>0.35839940631915101</v>
      </c>
      <c r="D11" s="17">
        <v>0.37880041174312501</v>
      </c>
      <c r="E11" s="17">
        <v>0.326908021868836</v>
      </c>
      <c r="F11" s="17"/>
      <c r="G11" s="17">
        <v>0.29686443008525798</v>
      </c>
      <c r="H11" s="17">
        <v>0.34194692992797399</v>
      </c>
      <c r="I11" s="17">
        <v>0.33393040437413002</v>
      </c>
      <c r="J11" s="17">
        <v>0.40288851964508798</v>
      </c>
      <c r="K11" s="17">
        <v>0.37094308653164698</v>
      </c>
      <c r="L11" s="17">
        <v>0.31759645516093699</v>
      </c>
      <c r="M11" s="17"/>
      <c r="N11" s="17">
        <v>0.33841545182558502</v>
      </c>
      <c r="O11" s="17">
        <v>0.38719363814566898</v>
      </c>
      <c r="P11" s="17">
        <v>0.33494747063722902</v>
      </c>
      <c r="Q11" s="17">
        <v>0.37217903801730901</v>
      </c>
      <c r="R11" s="17">
        <v>0.37348445965587201</v>
      </c>
      <c r="S11" s="17"/>
      <c r="T11" s="17">
        <v>0.274463202946302</v>
      </c>
      <c r="U11" s="17">
        <v>0.393576887754222</v>
      </c>
    </row>
    <row r="12" spans="2:21" x14ac:dyDescent="0.5">
      <c r="B12" s="18" t="s">
        <v>318</v>
      </c>
      <c r="C12" s="17">
        <v>0.24078797457670101</v>
      </c>
      <c r="D12" s="17">
        <v>0.204853314861067</v>
      </c>
      <c r="E12" s="17">
        <v>0.29589097887111399</v>
      </c>
      <c r="F12" s="17"/>
      <c r="G12" s="17">
        <v>0.28019460791434297</v>
      </c>
      <c r="H12" s="17">
        <v>0.214555926976948</v>
      </c>
      <c r="I12" s="17">
        <v>0.28945388087721202</v>
      </c>
      <c r="J12" s="17">
        <v>0.208907669591928</v>
      </c>
      <c r="K12" s="17">
        <v>0.21659180108203899</v>
      </c>
      <c r="L12" s="17">
        <v>0.31307038490302402</v>
      </c>
      <c r="M12" s="17"/>
      <c r="N12" s="17">
        <v>0.26627917184050898</v>
      </c>
      <c r="O12" s="17">
        <v>0.127886135834575</v>
      </c>
      <c r="P12" s="17">
        <v>0.21175374040436601</v>
      </c>
      <c r="Q12" s="17">
        <v>0.28058987025064402</v>
      </c>
      <c r="R12" s="17">
        <v>0.31944590670026402</v>
      </c>
      <c r="S12" s="17"/>
      <c r="T12" s="17">
        <v>0.14107539127171001</v>
      </c>
      <c r="U12" s="17">
        <v>0.28257730274625298</v>
      </c>
    </row>
    <row r="13" spans="2:21" x14ac:dyDescent="0.5">
      <c r="B13" s="18" t="s">
        <v>319</v>
      </c>
      <c r="C13" s="19">
        <v>0</v>
      </c>
      <c r="D13" s="19">
        <v>0</v>
      </c>
      <c r="E13" s="19">
        <v>0</v>
      </c>
      <c r="F13" s="19"/>
      <c r="G13" s="19">
        <v>0</v>
      </c>
      <c r="H13" s="19">
        <v>0</v>
      </c>
      <c r="I13" s="19">
        <v>0</v>
      </c>
      <c r="J13" s="19">
        <v>0</v>
      </c>
      <c r="K13" s="19">
        <v>0</v>
      </c>
      <c r="L13" s="19">
        <v>0</v>
      </c>
      <c r="M13" s="19"/>
      <c r="N13" s="19">
        <v>0</v>
      </c>
      <c r="O13" s="19">
        <v>0</v>
      </c>
      <c r="P13" s="19">
        <v>0</v>
      </c>
      <c r="Q13" s="19">
        <v>0</v>
      </c>
      <c r="R13" s="19">
        <v>0</v>
      </c>
      <c r="S13" s="19"/>
      <c r="T13" s="19">
        <v>0</v>
      </c>
      <c r="U13" s="19">
        <v>0</v>
      </c>
    </row>
    <row r="14" spans="2:21" x14ac:dyDescent="0.5">
      <c r="B14" s="16" t="s">
        <v>528</v>
      </c>
    </row>
    <row r="15" spans="2:21" x14ac:dyDescent="0.5">
      <c r="B15" t="s">
        <v>47</v>
      </c>
    </row>
    <row r="16" spans="2:21" x14ac:dyDescent="0.5">
      <c r="B16" t="s">
        <v>48</v>
      </c>
    </row>
    <row r="18" spans="2:2" x14ac:dyDescent="0.5">
      <c r="B18"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U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326</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488</v>
      </c>
      <c r="D7" s="10">
        <v>269</v>
      </c>
      <c r="E7" s="10">
        <v>217</v>
      </c>
      <c r="F7" s="10"/>
      <c r="G7" s="10">
        <v>24</v>
      </c>
      <c r="H7" s="10">
        <v>106</v>
      </c>
      <c r="I7" s="10">
        <v>101</v>
      </c>
      <c r="J7" s="10">
        <v>137</v>
      </c>
      <c r="K7" s="10">
        <v>85</v>
      </c>
      <c r="L7" s="10">
        <v>35</v>
      </c>
      <c r="M7" s="10"/>
      <c r="N7" s="10">
        <v>119</v>
      </c>
      <c r="O7" s="10">
        <v>88</v>
      </c>
      <c r="P7" s="10">
        <v>88</v>
      </c>
      <c r="Q7" s="10">
        <v>89</v>
      </c>
      <c r="R7" s="10">
        <v>104</v>
      </c>
      <c r="S7" s="10"/>
      <c r="T7" s="10">
        <v>189</v>
      </c>
      <c r="U7" s="10">
        <v>299</v>
      </c>
    </row>
    <row r="8" spans="2:21" ht="30" customHeight="1" x14ac:dyDescent="0.5">
      <c r="B8" s="11" t="s">
        <v>20</v>
      </c>
      <c r="C8" s="11">
        <v>458</v>
      </c>
      <c r="D8" s="11">
        <v>271</v>
      </c>
      <c r="E8" s="11">
        <v>185</v>
      </c>
      <c r="F8" s="11"/>
      <c r="G8" s="11">
        <v>22</v>
      </c>
      <c r="H8" s="11">
        <v>87</v>
      </c>
      <c r="I8" s="11">
        <v>102</v>
      </c>
      <c r="J8" s="11">
        <v>128</v>
      </c>
      <c r="K8" s="11">
        <v>84</v>
      </c>
      <c r="L8" s="11">
        <v>35</v>
      </c>
      <c r="M8" s="11"/>
      <c r="N8" s="11">
        <v>125</v>
      </c>
      <c r="O8" s="11">
        <v>83</v>
      </c>
      <c r="P8" s="11">
        <v>92</v>
      </c>
      <c r="Q8" s="11">
        <v>93</v>
      </c>
      <c r="R8" s="11">
        <v>65</v>
      </c>
      <c r="S8" s="11"/>
      <c r="T8" s="11">
        <v>135</v>
      </c>
      <c r="U8" s="11">
        <v>323</v>
      </c>
    </row>
    <row r="9" spans="2:21" ht="28.7" x14ac:dyDescent="0.5">
      <c r="B9" s="18" t="s">
        <v>316</v>
      </c>
      <c r="C9" s="17">
        <v>0.45090280818067102</v>
      </c>
      <c r="D9" s="17">
        <v>0.47438385931660998</v>
      </c>
      <c r="E9" s="17">
        <v>0.41621748267800102</v>
      </c>
      <c r="F9" s="17"/>
      <c r="G9" s="17">
        <v>0.38976763597910202</v>
      </c>
      <c r="H9" s="17">
        <v>0.47284626425837201</v>
      </c>
      <c r="I9" s="17">
        <v>0.47740965179174499</v>
      </c>
      <c r="J9" s="17">
        <v>0.43471881643584098</v>
      </c>
      <c r="K9" s="17">
        <v>0.42746825067634098</v>
      </c>
      <c r="L9" s="17">
        <v>0.47338246956588698</v>
      </c>
      <c r="M9" s="17"/>
      <c r="N9" s="17">
        <v>0.48653868599914601</v>
      </c>
      <c r="O9" s="17">
        <v>0.44444861860694701</v>
      </c>
      <c r="P9" s="17">
        <v>0.43652262735265701</v>
      </c>
      <c r="Q9" s="17">
        <v>0.45064136362067297</v>
      </c>
      <c r="R9" s="17">
        <v>0.41100447556865399</v>
      </c>
      <c r="S9" s="17"/>
      <c r="T9" s="17">
        <v>0.58322048602729903</v>
      </c>
      <c r="U9" s="17">
        <v>0.39544875535312801</v>
      </c>
    </row>
    <row r="10" spans="2:21" x14ac:dyDescent="0.5">
      <c r="B10" s="18" t="s">
        <v>272</v>
      </c>
      <c r="C10" s="17">
        <v>0.40612328109547202</v>
      </c>
      <c r="D10" s="17">
        <v>0.39636291057032202</v>
      </c>
      <c r="E10" s="17">
        <v>0.41921935805726102</v>
      </c>
      <c r="F10" s="17"/>
      <c r="G10" s="17">
        <v>0.35411031881787802</v>
      </c>
      <c r="H10" s="17">
        <v>0.39736597783885902</v>
      </c>
      <c r="I10" s="17">
        <v>0.35397074706355403</v>
      </c>
      <c r="J10" s="17">
        <v>0.44938400845596499</v>
      </c>
      <c r="K10" s="17">
        <v>0.41727012601287999</v>
      </c>
      <c r="L10" s="17">
        <v>0.42904520129906498</v>
      </c>
      <c r="M10" s="17"/>
      <c r="N10" s="17">
        <v>0.32763404119571998</v>
      </c>
      <c r="O10" s="17">
        <v>0.47366320785956001</v>
      </c>
      <c r="P10" s="17">
        <v>0.40934565280999102</v>
      </c>
      <c r="Q10" s="17">
        <v>0.40870792412218498</v>
      </c>
      <c r="R10" s="17">
        <v>0.46316109164909403</v>
      </c>
      <c r="S10" s="17"/>
      <c r="T10" s="17">
        <v>0.37898429632314301</v>
      </c>
      <c r="U10" s="17">
        <v>0.417497170962215</v>
      </c>
    </row>
    <row r="11" spans="2:21" x14ac:dyDescent="0.5">
      <c r="B11" s="18" t="s">
        <v>317</v>
      </c>
      <c r="C11" s="17">
        <v>6.3588296814288695E-2</v>
      </c>
      <c r="D11" s="17">
        <v>6.2978071871483507E-2</v>
      </c>
      <c r="E11" s="17">
        <v>6.5164837335313294E-2</v>
      </c>
      <c r="F11" s="17"/>
      <c r="G11" s="17">
        <v>0.10874299776992</v>
      </c>
      <c r="H11" s="17">
        <v>7.5462157676803504E-2</v>
      </c>
      <c r="I11" s="17">
        <v>5.1515757698666703E-2</v>
      </c>
      <c r="J11" s="17">
        <v>6.9182230555206503E-2</v>
      </c>
      <c r="K11" s="17">
        <v>4.4306150491147299E-2</v>
      </c>
      <c r="L11" s="17">
        <v>6.6521460870609006E-2</v>
      </c>
      <c r="M11" s="17"/>
      <c r="N11" s="17">
        <v>7.5803301002692905E-2</v>
      </c>
      <c r="O11" s="17">
        <v>5.6105434126788201E-2</v>
      </c>
      <c r="P11" s="17">
        <v>4.8937184890662101E-2</v>
      </c>
      <c r="Q11" s="17">
        <v>5.7238894706323498E-2</v>
      </c>
      <c r="R11" s="17">
        <v>7.9352165268505997E-2</v>
      </c>
      <c r="S11" s="17"/>
      <c r="T11" s="17">
        <v>2.2775722331530801E-2</v>
      </c>
      <c r="U11" s="17">
        <v>8.0692758578031501E-2</v>
      </c>
    </row>
    <row r="12" spans="2:21" x14ac:dyDescent="0.5">
      <c r="B12" s="18" t="s">
        <v>318</v>
      </c>
      <c r="C12" s="17">
        <v>7.9385613909567998E-2</v>
      </c>
      <c r="D12" s="17">
        <v>6.6275158241583601E-2</v>
      </c>
      <c r="E12" s="17">
        <v>9.9398321929425298E-2</v>
      </c>
      <c r="F12" s="17"/>
      <c r="G12" s="17">
        <v>0.14737904743310001</v>
      </c>
      <c r="H12" s="17">
        <v>5.4325600225965699E-2</v>
      </c>
      <c r="I12" s="17">
        <v>0.117103843446035</v>
      </c>
      <c r="J12" s="17">
        <v>4.6714944552987699E-2</v>
      </c>
      <c r="K12" s="17">
        <v>0.110955472819632</v>
      </c>
      <c r="L12" s="17">
        <v>3.1050868264438598E-2</v>
      </c>
      <c r="M12" s="17"/>
      <c r="N12" s="17">
        <v>0.110023971802441</v>
      </c>
      <c r="O12" s="17">
        <v>2.5782739406704201E-2</v>
      </c>
      <c r="P12" s="17">
        <v>0.10519453494669</v>
      </c>
      <c r="Q12" s="17">
        <v>8.3411817550818501E-2</v>
      </c>
      <c r="R12" s="17">
        <v>4.6482267513746602E-2</v>
      </c>
      <c r="S12" s="17"/>
      <c r="T12" s="17">
        <v>1.50194953180279E-2</v>
      </c>
      <c r="U12" s="17">
        <v>0.106361315106626</v>
      </c>
    </row>
    <row r="13" spans="2:21" x14ac:dyDescent="0.5">
      <c r="B13" s="18" t="s">
        <v>319</v>
      </c>
      <c r="C13" s="19">
        <v>0</v>
      </c>
      <c r="D13" s="19">
        <v>0</v>
      </c>
      <c r="E13" s="19">
        <v>0</v>
      </c>
      <c r="F13" s="19"/>
      <c r="G13" s="19">
        <v>0</v>
      </c>
      <c r="H13" s="19">
        <v>0</v>
      </c>
      <c r="I13" s="19">
        <v>0</v>
      </c>
      <c r="J13" s="19">
        <v>0</v>
      </c>
      <c r="K13" s="19">
        <v>0</v>
      </c>
      <c r="L13" s="19">
        <v>0</v>
      </c>
      <c r="M13" s="19"/>
      <c r="N13" s="19">
        <v>0</v>
      </c>
      <c r="O13" s="19">
        <v>0</v>
      </c>
      <c r="P13" s="19">
        <v>0</v>
      </c>
      <c r="Q13" s="19">
        <v>0</v>
      </c>
      <c r="R13" s="19">
        <v>0</v>
      </c>
      <c r="S13" s="19"/>
      <c r="T13" s="19">
        <v>0</v>
      </c>
      <c r="U13" s="19">
        <v>0</v>
      </c>
    </row>
    <row r="14" spans="2:21" x14ac:dyDescent="0.5">
      <c r="B14" s="16" t="s">
        <v>528</v>
      </c>
    </row>
    <row r="15" spans="2:21" x14ac:dyDescent="0.5">
      <c r="B15" t="s">
        <v>47</v>
      </c>
    </row>
    <row r="16" spans="2:21" x14ac:dyDescent="0.5">
      <c r="B16" t="s">
        <v>48</v>
      </c>
    </row>
    <row r="18" spans="2:2" x14ac:dyDescent="0.5">
      <c r="B18"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U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327</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488</v>
      </c>
      <c r="D7" s="10">
        <v>269</v>
      </c>
      <c r="E7" s="10">
        <v>217</v>
      </c>
      <c r="F7" s="10"/>
      <c r="G7" s="10">
        <v>24</v>
      </c>
      <c r="H7" s="10">
        <v>106</v>
      </c>
      <c r="I7" s="10">
        <v>101</v>
      </c>
      <c r="J7" s="10">
        <v>137</v>
      </c>
      <c r="K7" s="10">
        <v>85</v>
      </c>
      <c r="L7" s="10">
        <v>35</v>
      </c>
      <c r="M7" s="10"/>
      <c r="N7" s="10">
        <v>119</v>
      </c>
      <c r="O7" s="10">
        <v>88</v>
      </c>
      <c r="P7" s="10">
        <v>88</v>
      </c>
      <c r="Q7" s="10">
        <v>89</v>
      </c>
      <c r="R7" s="10">
        <v>104</v>
      </c>
      <c r="S7" s="10"/>
      <c r="T7" s="10">
        <v>189</v>
      </c>
      <c r="U7" s="10">
        <v>299</v>
      </c>
    </row>
    <row r="8" spans="2:21" ht="30" customHeight="1" x14ac:dyDescent="0.5">
      <c r="B8" s="11" t="s">
        <v>20</v>
      </c>
      <c r="C8" s="11">
        <v>458</v>
      </c>
      <c r="D8" s="11">
        <v>271</v>
      </c>
      <c r="E8" s="11">
        <v>185</v>
      </c>
      <c r="F8" s="11"/>
      <c r="G8" s="11">
        <v>22</v>
      </c>
      <c r="H8" s="11">
        <v>87</v>
      </c>
      <c r="I8" s="11">
        <v>102</v>
      </c>
      <c r="J8" s="11">
        <v>128</v>
      </c>
      <c r="K8" s="11">
        <v>84</v>
      </c>
      <c r="L8" s="11">
        <v>35</v>
      </c>
      <c r="M8" s="11"/>
      <c r="N8" s="11">
        <v>125</v>
      </c>
      <c r="O8" s="11">
        <v>83</v>
      </c>
      <c r="P8" s="11">
        <v>92</v>
      </c>
      <c r="Q8" s="11">
        <v>93</v>
      </c>
      <c r="R8" s="11">
        <v>65</v>
      </c>
      <c r="S8" s="11"/>
      <c r="T8" s="11">
        <v>135</v>
      </c>
      <c r="U8" s="11">
        <v>323</v>
      </c>
    </row>
    <row r="9" spans="2:21" ht="28.7" x14ac:dyDescent="0.5">
      <c r="B9" s="18" t="s">
        <v>316</v>
      </c>
      <c r="C9" s="17">
        <v>0.29098030901390898</v>
      </c>
      <c r="D9" s="17">
        <v>0.31278648768197298</v>
      </c>
      <c r="E9" s="17">
        <v>0.26224976948756201</v>
      </c>
      <c r="F9" s="17"/>
      <c r="G9" s="17">
        <v>0.153879456997502</v>
      </c>
      <c r="H9" s="17">
        <v>0.32290817397711202</v>
      </c>
      <c r="I9" s="17">
        <v>0.27382773348414602</v>
      </c>
      <c r="J9" s="17">
        <v>0.30452478708484998</v>
      </c>
      <c r="K9" s="17">
        <v>0.267196865147181</v>
      </c>
      <c r="L9" s="17">
        <v>0.35734990373261699</v>
      </c>
      <c r="M9" s="17"/>
      <c r="N9" s="17">
        <v>0.34968954070652303</v>
      </c>
      <c r="O9" s="17">
        <v>0.28514699167935298</v>
      </c>
      <c r="P9" s="17">
        <v>0.18932470579292299</v>
      </c>
      <c r="Q9" s="17">
        <v>0.308865852670689</v>
      </c>
      <c r="R9" s="17">
        <v>0.30275024048446603</v>
      </c>
      <c r="S9" s="17"/>
      <c r="T9" s="17">
        <v>0.36465871400161698</v>
      </c>
      <c r="U9" s="17">
        <v>0.260101848713439</v>
      </c>
    </row>
    <row r="10" spans="2:21" x14ac:dyDescent="0.5">
      <c r="B10" s="18" t="s">
        <v>272</v>
      </c>
      <c r="C10" s="17">
        <v>0.39048708915437502</v>
      </c>
      <c r="D10" s="17">
        <v>0.37579384108518998</v>
      </c>
      <c r="E10" s="17">
        <v>0.41616322427285302</v>
      </c>
      <c r="F10" s="17"/>
      <c r="G10" s="17">
        <v>0.42038746833746199</v>
      </c>
      <c r="H10" s="17">
        <v>0.31489155320151901</v>
      </c>
      <c r="I10" s="17">
        <v>0.434196005493374</v>
      </c>
      <c r="J10" s="17">
        <v>0.39782693988725698</v>
      </c>
      <c r="K10" s="17">
        <v>0.37841549139402397</v>
      </c>
      <c r="L10" s="17">
        <v>0.433657112110788</v>
      </c>
      <c r="M10" s="17"/>
      <c r="N10" s="17">
        <v>0.30232415776379101</v>
      </c>
      <c r="O10" s="17">
        <v>0.46557417560138298</v>
      </c>
      <c r="P10" s="17">
        <v>0.42683633758044698</v>
      </c>
      <c r="Q10" s="17">
        <v>0.40499781590727402</v>
      </c>
      <c r="R10" s="17">
        <v>0.39269747510004099</v>
      </c>
      <c r="S10" s="17"/>
      <c r="T10" s="17">
        <v>0.45181298676853299</v>
      </c>
      <c r="U10" s="17">
        <v>0.364785537998573</v>
      </c>
    </row>
    <row r="11" spans="2:21" x14ac:dyDescent="0.5">
      <c r="B11" s="18" t="s">
        <v>317</v>
      </c>
      <c r="C11" s="17">
        <v>0.19048292897187799</v>
      </c>
      <c r="D11" s="17">
        <v>0.191651727106563</v>
      </c>
      <c r="E11" s="17">
        <v>0.185596782723606</v>
      </c>
      <c r="F11" s="17"/>
      <c r="G11" s="17">
        <v>0.27835402723193697</v>
      </c>
      <c r="H11" s="17">
        <v>0.272037385296578</v>
      </c>
      <c r="I11" s="17">
        <v>0.13488064901312</v>
      </c>
      <c r="J11" s="17">
        <v>0.164319552143359</v>
      </c>
      <c r="K11" s="17">
        <v>0.23127562158401699</v>
      </c>
      <c r="L11" s="17">
        <v>9.1538969802831396E-2</v>
      </c>
      <c r="M11" s="17"/>
      <c r="N11" s="17">
        <v>0.17772446490695901</v>
      </c>
      <c r="O11" s="17">
        <v>0.210420512033898</v>
      </c>
      <c r="P11" s="17">
        <v>0.25582114838084502</v>
      </c>
      <c r="Q11" s="17">
        <v>0.13067448141155499</v>
      </c>
      <c r="R11" s="17">
        <v>0.18348879648250299</v>
      </c>
      <c r="S11" s="17"/>
      <c r="T11" s="17">
        <v>0.13495286818550201</v>
      </c>
      <c r="U11" s="17">
        <v>0.213755457438813</v>
      </c>
    </row>
    <row r="12" spans="2:21" x14ac:dyDescent="0.5">
      <c r="B12" s="18" t="s">
        <v>318</v>
      </c>
      <c r="C12" s="17">
        <v>0.125299533616366</v>
      </c>
      <c r="D12" s="17">
        <v>0.11976794412627299</v>
      </c>
      <c r="E12" s="17">
        <v>0.129191809289013</v>
      </c>
      <c r="F12" s="17"/>
      <c r="G12" s="17">
        <v>0.14737904743310001</v>
      </c>
      <c r="H12" s="17">
        <v>9.0162887524790999E-2</v>
      </c>
      <c r="I12" s="17">
        <v>0.15709561200936101</v>
      </c>
      <c r="J12" s="17">
        <v>0.13332872088453401</v>
      </c>
      <c r="K12" s="17">
        <v>0.10813335347832601</v>
      </c>
      <c r="L12" s="17">
        <v>0.117454014353764</v>
      </c>
      <c r="M12" s="17"/>
      <c r="N12" s="17">
        <v>0.160211265110449</v>
      </c>
      <c r="O12" s="17">
        <v>3.8858320685365599E-2</v>
      </c>
      <c r="P12" s="17">
        <v>0.12801780824578499</v>
      </c>
      <c r="Q12" s="17">
        <v>0.15546185001048299</v>
      </c>
      <c r="R12" s="17">
        <v>0.12106348793299</v>
      </c>
      <c r="S12" s="17"/>
      <c r="T12" s="17">
        <v>4.8575431044347799E-2</v>
      </c>
      <c r="U12" s="17">
        <v>0.15745443919221999</v>
      </c>
    </row>
    <row r="13" spans="2:21" x14ac:dyDescent="0.5">
      <c r="B13" s="18" t="s">
        <v>319</v>
      </c>
      <c r="C13" s="19">
        <v>2.7501392434717601E-3</v>
      </c>
      <c r="D13" s="19">
        <v>0</v>
      </c>
      <c r="E13" s="19">
        <v>6.7984142269659001E-3</v>
      </c>
      <c r="F13" s="19"/>
      <c r="G13" s="19">
        <v>0</v>
      </c>
      <c r="H13" s="19">
        <v>0</v>
      </c>
      <c r="I13" s="19">
        <v>0</v>
      </c>
      <c r="J13" s="19">
        <v>0</v>
      </c>
      <c r="K13" s="19">
        <v>1.4978668396452101E-2</v>
      </c>
      <c r="L13" s="19">
        <v>0</v>
      </c>
      <c r="M13" s="19"/>
      <c r="N13" s="19">
        <v>1.00505715122779E-2</v>
      </c>
      <c r="O13" s="19">
        <v>0</v>
      </c>
      <c r="P13" s="19">
        <v>0</v>
      </c>
      <c r="Q13" s="19">
        <v>0</v>
      </c>
      <c r="R13" s="19">
        <v>0</v>
      </c>
      <c r="S13" s="19"/>
      <c r="T13" s="19">
        <v>0</v>
      </c>
      <c r="U13" s="19">
        <v>3.9027166569550599E-3</v>
      </c>
    </row>
    <row r="14" spans="2:21" x14ac:dyDescent="0.5">
      <c r="B14" s="16" t="s">
        <v>528</v>
      </c>
    </row>
    <row r="15" spans="2:21" x14ac:dyDescent="0.5">
      <c r="B15" t="s">
        <v>47</v>
      </c>
    </row>
    <row r="16" spans="2:21" x14ac:dyDescent="0.5">
      <c r="B16" t="s">
        <v>48</v>
      </c>
    </row>
    <row r="18" spans="2:2" x14ac:dyDescent="0.5">
      <c r="B18"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U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328</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488</v>
      </c>
      <c r="D7" s="10">
        <v>269</v>
      </c>
      <c r="E7" s="10">
        <v>217</v>
      </c>
      <c r="F7" s="10"/>
      <c r="G7" s="10">
        <v>24</v>
      </c>
      <c r="H7" s="10">
        <v>106</v>
      </c>
      <c r="I7" s="10">
        <v>101</v>
      </c>
      <c r="J7" s="10">
        <v>137</v>
      </c>
      <c r="K7" s="10">
        <v>85</v>
      </c>
      <c r="L7" s="10">
        <v>35</v>
      </c>
      <c r="M7" s="10"/>
      <c r="N7" s="10">
        <v>119</v>
      </c>
      <c r="O7" s="10">
        <v>88</v>
      </c>
      <c r="P7" s="10">
        <v>88</v>
      </c>
      <c r="Q7" s="10">
        <v>89</v>
      </c>
      <c r="R7" s="10">
        <v>104</v>
      </c>
      <c r="S7" s="10"/>
      <c r="T7" s="10">
        <v>189</v>
      </c>
      <c r="U7" s="10">
        <v>299</v>
      </c>
    </row>
    <row r="8" spans="2:21" ht="30" customHeight="1" x14ac:dyDescent="0.5">
      <c r="B8" s="11" t="s">
        <v>20</v>
      </c>
      <c r="C8" s="11">
        <v>458</v>
      </c>
      <c r="D8" s="11">
        <v>271</v>
      </c>
      <c r="E8" s="11">
        <v>185</v>
      </c>
      <c r="F8" s="11"/>
      <c r="G8" s="11">
        <v>22</v>
      </c>
      <c r="H8" s="11">
        <v>87</v>
      </c>
      <c r="I8" s="11">
        <v>102</v>
      </c>
      <c r="J8" s="11">
        <v>128</v>
      </c>
      <c r="K8" s="11">
        <v>84</v>
      </c>
      <c r="L8" s="11">
        <v>35</v>
      </c>
      <c r="M8" s="11"/>
      <c r="N8" s="11">
        <v>125</v>
      </c>
      <c r="O8" s="11">
        <v>83</v>
      </c>
      <c r="P8" s="11">
        <v>92</v>
      </c>
      <c r="Q8" s="11">
        <v>93</v>
      </c>
      <c r="R8" s="11">
        <v>65</v>
      </c>
      <c r="S8" s="11"/>
      <c r="T8" s="11">
        <v>135</v>
      </c>
      <c r="U8" s="11">
        <v>323</v>
      </c>
    </row>
    <row r="9" spans="2:21" ht="28.7" x14ac:dyDescent="0.5">
      <c r="B9" s="18" t="s">
        <v>316</v>
      </c>
      <c r="C9" s="17">
        <v>0.153199691815815</v>
      </c>
      <c r="D9" s="17">
        <v>0.15007184246828101</v>
      </c>
      <c r="E9" s="17">
        <v>0.15942023951593801</v>
      </c>
      <c r="F9" s="17"/>
      <c r="G9" s="17">
        <v>9.0913834012161895E-2</v>
      </c>
      <c r="H9" s="17">
        <v>0.126716931924305</v>
      </c>
      <c r="I9" s="17">
        <v>0.15378780989719601</v>
      </c>
      <c r="J9" s="17">
        <v>0.15130813388417599</v>
      </c>
      <c r="K9" s="17">
        <v>0.18418474746657501</v>
      </c>
      <c r="L9" s="17">
        <v>0.18950761436569499</v>
      </c>
      <c r="M9" s="17"/>
      <c r="N9" s="17">
        <v>0.162886737697231</v>
      </c>
      <c r="O9" s="17">
        <v>0.14015766128464099</v>
      </c>
      <c r="P9" s="17">
        <v>0.199052148112941</v>
      </c>
      <c r="Q9" s="17">
        <v>9.6838110322575596E-2</v>
      </c>
      <c r="R9" s="17">
        <v>0.16750583231756999</v>
      </c>
      <c r="S9" s="17"/>
      <c r="T9" s="17">
        <v>0.219491342430611</v>
      </c>
      <c r="U9" s="17">
        <v>0.12541700430916899</v>
      </c>
    </row>
    <row r="10" spans="2:21" x14ac:dyDescent="0.5">
      <c r="B10" s="18" t="s">
        <v>272</v>
      </c>
      <c r="C10" s="17">
        <v>0.291733357381666</v>
      </c>
      <c r="D10" s="17">
        <v>0.305252788557766</v>
      </c>
      <c r="E10" s="17">
        <v>0.27511998319596198</v>
      </c>
      <c r="F10" s="17"/>
      <c r="G10" s="17">
        <v>0.33604511614961702</v>
      </c>
      <c r="H10" s="17">
        <v>0.21545844533035399</v>
      </c>
      <c r="I10" s="17">
        <v>0.34594120228875902</v>
      </c>
      <c r="J10" s="17">
        <v>0.32104794212244803</v>
      </c>
      <c r="K10" s="17">
        <v>0.22807619699509199</v>
      </c>
      <c r="L10" s="17">
        <v>0.34058205403778302</v>
      </c>
      <c r="M10" s="17"/>
      <c r="N10" s="17">
        <v>0.25158760450094197</v>
      </c>
      <c r="O10" s="17">
        <v>0.37840986006295102</v>
      </c>
      <c r="P10" s="17">
        <v>0.240216095204868</v>
      </c>
      <c r="Q10" s="17">
        <v>0.320706652685118</v>
      </c>
      <c r="R10" s="17">
        <v>0.28958448925414199</v>
      </c>
      <c r="S10" s="17"/>
      <c r="T10" s="17">
        <v>0.33506610284370197</v>
      </c>
      <c r="U10" s="17">
        <v>0.27357269740696699</v>
      </c>
    </row>
    <row r="11" spans="2:21" x14ac:dyDescent="0.5">
      <c r="B11" s="18" t="s">
        <v>317</v>
      </c>
      <c r="C11" s="17">
        <v>0.26957777368321301</v>
      </c>
      <c r="D11" s="17">
        <v>0.26865194761309902</v>
      </c>
      <c r="E11" s="17">
        <v>0.26860426001027399</v>
      </c>
      <c r="F11" s="17"/>
      <c r="G11" s="17">
        <v>0.26738805169499402</v>
      </c>
      <c r="H11" s="17">
        <v>0.31727033946521299</v>
      </c>
      <c r="I11" s="17">
        <v>0.246179059444433</v>
      </c>
      <c r="J11" s="17">
        <v>0.285502506149937</v>
      </c>
      <c r="K11" s="17">
        <v>0.250935204755108</v>
      </c>
      <c r="L11" s="17">
        <v>0.20756840659641199</v>
      </c>
      <c r="M11" s="17"/>
      <c r="N11" s="17">
        <v>0.274164023513783</v>
      </c>
      <c r="O11" s="17">
        <v>0.287070061238267</v>
      </c>
      <c r="P11" s="17">
        <v>0.27176845174312603</v>
      </c>
      <c r="Q11" s="17">
        <v>0.27181564170667999</v>
      </c>
      <c r="R11" s="17">
        <v>0.232084861815291</v>
      </c>
      <c r="S11" s="17"/>
      <c r="T11" s="17">
        <v>0.277892506286394</v>
      </c>
      <c r="U11" s="17">
        <v>0.26609308721858099</v>
      </c>
    </row>
    <row r="12" spans="2:21" x14ac:dyDescent="0.5">
      <c r="B12" s="18" t="s">
        <v>318</v>
      </c>
      <c r="C12" s="17">
        <v>0.28305321401879602</v>
      </c>
      <c r="D12" s="17">
        <v>0.27602342136085301</v>
      </c>
      <c r="E12" s="17">
        <v>0.29083375447501902</v>
      </c>
      <c r="F12" s="17"/>
      <c r="G12" s="17">
        <v>0.30565299814322799</v>
      </c>
      <c r="H12" s="17">
        <v>0.34055428328012799</v>
      </c>
      <c r="I12" s="17">
        <v>0.24318168212347499</v>
      </c>
      <c r="J12" s="17">
        <v>0.24214141784343801</v>
      </c>
      <c r="K12" s="17">
        <v>0.336803850783225</v>
      </c>
      <c r="L12" s="17">
        <v>0.26234192500011</v>
      </c>
      <c r="M12" s="17"/>
      <c r="N12" s="17">
        <v>0.31136163428804398</v>
      </c>
      <c r="O12" s="17">
        <v>0.19436241741414101</v>
      </c>
      <c r="P12" s="17">
        <v>0.28896330493906502</v>
      </c>
      <c r="Q12" s="17">
        <v>0.298684978178337</v>
      </c>
      <c r="R12" s="17">
        <v>0.31082481661299699</v>
      </c>
      <c r="S12" s="17"/>
      <c r="T12" s="17">
        <v>0.167550048439292</v>
      </c>
      <c r="U12" s="17">
        <v>0.331460341093823</v>
      </c>
    </row>
    <row r="13" spans="2:21" x14ac:dyDescent="0.5">
      <c r="B13" s="18" t="s">
        <v>319</v>
      </c>
      <c r="C13" s="19">
        <v>2.43596310051077E-3</v>
      </c>
      <c r="D13" s="19">
        <v>0</v>
      </c>
      <c r="E13" s="19">
        <v>6.0217628028064003E-3</v>
      </c>
      <c r="F13" s="19"/>
      <c r="G13" s="19">
        <v>0</v>
      </c>
      <c r="H13" s="19">
        <v>0</v>
      </c>
      <c r="I13" s="19">
        <v>1.0910246246137E-2</v>
      </c>
      <c r="J13" s="19">
        <v>0</v>
      </c>
      <c r="K13" s="19">
        <v>0</v>
      </c>
      <c r="L13" s="19">
        <v>0</v>
      </c>
      <c r="M13" s="19"/>
      <c r="N13" s="19">
        <v>0</v>
      </c>
      <c r="O13" s="19">
        <v>0</v>
      </c>
      <c r="P13" s="19">
        <v>0</v>
      </c>
      <c r="Q13" s="19">
        <v>1.1954617107288699E-2</v>
      </c>
      <c r="R13" s="19">
        <v>0</v>
      </c>
      <c r="S13" s="19"/>
      <c r="T13" s="19">
        <v>0</v>
      </c>
      <c r="U13" s="19">
        <v>3.4568699714600101E-3</v>
      </c>
    </row>
    <row r="14" spans="2:21" x14ac:dyDescent="0.5">
      <c r="B14" s="16" t="s">
        <v>528</v>
      </c>
    </row>
    <row r="15" spans="2:21" x14ac:dyDescent="0.5">
      <c r="B15" t="s">
        <v>47</v>
      </c>
    </row>
    <row r="16" spans="2:21" x14ac:dyDescent="0.5">
      <c r="B16" t="s">
        <v>48</v>
      </c>
    </row>
    <row r="18" spans="2:2" x14ac:dyDescent="0.5">
      <c r="B18"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U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329</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488</v>
      </c>
      <c r="D7" s="10">
        <v>269</v>
      </c>
      <c r="E7" s="10">
        <v>217</v>
      </c>
      <c r="F7" s="10"/>
      <c r="G7" s="10">
        <v>24</v>
      </c>
      <c r="H7" s="10">
        <v>106</v>
      </c>
      <c r="I7" s="10">
        <v>101</v>
      </c>
      <c r="J7" s="10">
        <v>137</v>
      </c>
      <c r="K7" s="10">
        <v>85</v>
      </c>
      <c r="L7" s="10">
        <v>35</v>
      </c>
      <c r="M7" s="10"/>
      <c r="N7" s="10">
        <v>119</v>
      </c>
      <c r="O7" s="10">
        <v>88</v>
      </c>
      <c r="P7" s="10">
        <v>88</v>
      </c>
      <c r="Q7" s="10">
        <v>89</v>
      </c>
      <c r="R7" s="10">
        <v>104</v>
      </c>
      <c r="S7" s="10"/>
      <c r="T7" s="10">
        <v>189</v>
      </c>
      <c r="U7" s="10">
        <v>299</v>
      </c>
    </row>
    <row r="8" spans="2:21" ht="30" customHeight="1" x14ac:dyDescent="0.5">
      <c r="B8" s="11" t="s">
        <v>20</v>
      </c>
      <c r="C8" s="11">
        <v>458</v>
      </c>
      <c r="D8" s="11">
        <v>271</v>
      </c>
      <c r="E8" s="11">
        <v>185</v>
      </c>
      <c r="F8" s="11"/>
      <c r="G8" s="11">
        <v>22</v>
      </c>
      <c r="H8" s="11">
        <v>87</v>
      </c>
      <c r="I8" s="11">
        <v>102</v>
      </c>
      <c r="J8" s="11">
        <v>128</v>
      </c>
      <c r="K8" s="11">
        <v>84</v>
      </c>
      <c r="L8" s="11">
        <v>35</v>
      </c>
      <c r="M8" s="11"/>
      <c r="N8" s="11">
        <v>125</v>
      </c>
      <c r="O8" s="11">
        <v>83</v>
      </c>
      <c r="P8" s="11">
        <v>92</v>
      </c>
      <c r="Q8" s="11">
        <v>93</v>
      </c>
      <c r="R8" s="11">
        <v>65</v>
      </c>
      <c r="S8" s="11"/>
      <c r="T8" s="11">
        <v>135</v>
      </c>
      <c r="U8" s="11">
        <v>323</v>
      </c>
    </row>
    <row r="9" spans="2:21" ht="28.7" x14ac:dyDescent="0.5">
      <c r="B9" s="18" t="s">
        <v>316</v>
      </c>
      <c r="C9" s="17">
        <v>9.31463071171926E-2</v>
      </c>
      <c r="D9" s="17">
        <v>8.7564489863501599E-2</v>
      </c>
      <c r="E9" s="17">
        <v>0.102305953829473</v>
      </c>
      <c r="F9" s="17"/>
      <c r="G9" s="17">
        <v>1.7059230289420801E-2</v>
      </c>
      <c r="H9" s="17">
        <v>0.10479865688189299</v>
      </c>
      <c r="I9" s="17">
        <v>6.4312285363979496E-2</v>
      </c>
      <c r="J9" s="17">
        <v>0.13198535793527599</v>
      </c>
      <c r="K9" s="17">
        <v>7.5715496126329704E-2</v>
      </c>
      <c r="L9" s="17">
        <v>9.7382907431791704E-2</v>
      </c>
      <c r="M9" s="17"/>
      <c r="N9" s="17">
        <v>6.2519697737050003E-2</v>
      </c>
      <c r="O9" s="17">
        <v>0.16167132419037</v>
      </c>
      <c r="P9" s="17">
        <v>0.10319918226248199</v>
      </c>
      <c r="Q9" s="17">
        <v>6.3151216931002896E-2</v>
      </c>
      <c r="R9" s="17">
        <v>9.3730273194225402E-2</v>
      </c>
      <c r="S9" s="17"/>
      <c r="T9" s="17">
        <v>0.13926049090720899</v>
      </c>
      <c r="U9" s="17">
        <v>7.3819952350335602E-2</v>
      </c>
    </row>
    <row r="10" spans="2:21" x14ac:dyDescent="0.5">
      <c r="B10" s="18" t="s">
        <v>272</v>
      </c>
      <c r="C10" s="17">
        <v>0.36186321684777001</v>
      </c>
      <c r="D10" s="17">
        <v>0.337731444952587</v>
      </c>
      <c r="E10" s="17">
        <v>0.39579343246545701</v>
      </c>
      <c r="F10" s="17"/>
      <c r="G10" s="17">
        <v>0.43572921331618802</v>
      </c>
      <c r="H10" s="17">
        <v>0.31862459256225201</v>
      </c>
      <c r="I10" s="17">
        <v>0.41957441412978203</v>
      </c>
      <c r="J10" s="17">
        <v>0.33971115901550503</v>
      </c>
      <c r="K10" s="17">
        <v>0.31558951383106598</v>
      </c>
      <c r="L10" s="17">
        <v>0.44554295880328798</v>
      </c>
      <c r="M10" s="17"/>
      <c r="N10" s="17">
        <v>0.35409912458626303</v>
      </c>
      <c r="O10" s="17">
        <v>0.493470139417231</v>
      </c>
      <c r="P10" s="17">
        <v>0.33498169475586498</v>
      </c>
      <c r="Q10" s="17">
        <v>0.32728499186146498</v>
      </c>
      <c r="R10" s="17">
        <v>0.29645608691696201</v>
      </c>
      <c r="S10" s="17"/>
      <c r="T10" s="17">
        <v>0.363629491180127</v>
      </c>
      <c r="U10" s="17">
        <v>0.36112297509225799</v>
      </c>
    </row>
    <row r="11" spans="2:21" x14ac:dyDescent="0.5">
      <c r="B11" s="18" t="s">
        <v>317</v>
      </c>
      <c r="C11" s="17">
        <v>0.29316014227690301</v>
      </c>
      <c r="D11" s="17">
        <v>0.32863346194287102</v>
      </c>
      <c r="E11" s="17">
        <v>0.238941629451801</v>
      </c>
      <c r="F11" s="17"/>
      <c r="G11" s="17">
        <v>0.24351219247264999</v>
      </c>
      <c r="H11" s="17">
        <v>0.297924673735524</v>
      </c>
      <c r="I11" s="17">
        <v>0.260383170974475</v>
      </c>
      <c r="J11" s="17">
        <v>0.32674625379546501</v>
      </c>
      <c r="K11" s="17">
        <v>0.32727432586925598</v>
      </c>
      <c r="L11" s="17">
        <v>0.204168614487823</v>
      </c>
      <c r="M11" s="17"/>
      <c r="N11" s="17">
        <v>0.30452654679523</v>
      </c>
      <c r="O11" s="17">
        <v>0.201922762391364</v>
      </c>
      <c r="P11" s="17">
        <v>0.29381123539797599</v>
      </c>
      <c r="Q11" s="17">
        <v>0.31912907034929</v>
      </c>
      <c r="R11" s="17">
        <v>0.34944619527624499</v>
      </c>
      <c r="S11" s="17"/>
      <c r="T11" s="17">
        <v>0.31457758985777901</v>
      </c>
      <c r="U11" s="17">
        <v>0.284184136282015</v>
      </c>
    </row>
    <row r="12" spans="2:21" x14ac:dyDescent="0.5">
      <c r="B12" s="18" t="s">
        <v>318</v>
      </c>
      <c r="C12" s="17">
        <v>0.21131258665808</v>
      </c>
      <c r="D12" s="17">
        <v>0.23056961691047101</v>
      </c>
      <c r="E12" s="17">
        <v>0.18544898275548599</v>
      </c>
      <c r="F12" s="17"/>
      <c r="G12" s="17">
        <v>0.23125500278678901</v>
      </c>
      <c r="H12" s="17">
        <v>0.22792705345139599</v>
      </c>
      <c r="I12" s="17">
        <v>0.20275500848789599</v>
      </c>
      <c r="J12" s="17">
        <v>0.18028910637309001</v>
      </c>
      <c r="K12" s="17">
        <v>0.24271190635860701</v>
      </c>
      <c r="L12" s="17">
        <v>0.22001091450034399</v>
      </c>
      <c r="M12" s="17"/>
      <c r="N12" s="17">
        <v>0.22545779969128699</v>
      </c>
      <c r="O12" s="17">
        <v>0.11009001491573001</v>
      </c>
      <c r="P12" s="17">
        <v>0.222021626105874</v>
      </c>
      <c r="Q12" s="17">
        <v>0.26778083925340401</v>
      </c>
      <c r="R12" s="17">
        <v>0.21694959738613201</v>
      </c>
      <c r="S12" s="17"/>
      <c r="T12" s="17">
        <v>0.154489814098941</v>
      </c>
      <c r="U12" s="17">
        <v>0.23512688783523999</v>
      </c>
    </row>
    <row r="13" spans="2:21" x14ac:dyDescent="0.5">
      <c r="B13" s="18" t="s">
        <v>319</v>
      </c>
      <c r="C13" s="19">
        <v>4.0517747100053597E-2</v>
      </c>
      <c r="D13" s="19">
        <v>1.55009863305697E-2</v>
      </c>
      <c r="E13" s="19">
        <v>7.7510001497783504E-2</v>
      </c>
      <c r="F13" s="19"/>
      <c r="G13" s="19">
        <v>7.2444361134951799E-2</v>
      </c>
      <c r="H13" s="19">
        <v>5.07250233689341E-2</v>
      </c>
      <c r="I13" s="19">
        <v>5.2975121043866799E-2</v>
      </c>
      <c r="J13" s="19">
        <v>2.1268122880664202E-2</v>
      </c>
      <c r="K13" s="19">
        <v>3.8708757814741798E-2</v>
      </c>
      <c r="L13" s="19">
        <v>3.2894604776752497E-2</v>
      </c>
      <c r="M13" s="19"/>
      <c r="N13" s="19">
        <v>5.3396831190170101E-2</v>
      </c>
      <c r="O13" s="19">
        <v>3.28457590853053E-2</v>
      </c>
      <c r="P13" s="19">
        <v>4.5986261477804199E-2</v>
      </c>
      <c r="Q13" s="19">
        <v>2.26538816048374E-2</v>
      </c>
      <c r="R13" s="19">
        <v>4.3417847226435498E-2</v>
      </c>
      <c r="S13" s="19"/>
      <c r="T13" s="19">
        <v>2.8042613955942802E-2</v>
      </c>
      <c r="U13" s="19">
        <v>4.5746048440151399E-2</v>
      </c>
    </row>
    <row r="14" spans="2:21" x14ac:dyDescent="0.5">
      <c r="B14" s="16" t="s">
        <v>528</v>
      </c>
    </row>
    <row r="15" spans="2:21" x14ac:dyDescent="0.5">
      <c r="B15" t="s">
        <v>47</v>
      </c>
    </row>
    <row r="16" spans="2:21" x14ac:dyDescent="0.5">
      <c r="B16" t="s">
        <v>48</v>
      </c>
    </row>
    <row r="18" spans="2:2" x14ac:dyDescent="0.5">
      <c r="B18"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F18"/>
  <sheetViews>
    <sheetView showGridLines="0" workbookViewId="0">
      <pane xSplit="2" topLeftCell="C1" activePane="topRight" state="frozen"/>
      <selection pane="topRight" activeCell="B12" sqref="B12"/>
    </sheetView>
  </sheetViews>
  <sheetFormatPr defaultColWidth="10.8203125" defaultRowHeight="14.35" x14ac:dyDescent="0.5"/>
  <cols>
    <col min="2" max="2" width="25.703125" customWidth="1"/>
    <col min="3" max="6" width="20.703125" customWidth="1"/>
  </cols>
  <sheetData>
    <row r="2" spans="2:6" ht="40" customHeight="1" x14ac:dyDescent="0.5">
      <c r="D2" s="30" t="s">
        <v>332</v>
      </c>
      <c r="E2" s="26"/>
      <c r="F2" s="26"/>
    </row>
    <row r="6" spans="2:6" ht="50" customHeight="1" x14ac:dyDescent="0.5">
      <c r="B6" s="20" t="s">
        <v>15</v>
      </c>
      <c r="C6" s="20" t="s">
        <v>330</v>
      </c>
      <c r="D6" s="20" t="s">
        <v>331</v>
      </c>
      <c r="E6" s="20" t="s">
        <v>311</v>
      </c>
    </row>
    <row r="7" spans="2:6" ht="28.7" x14ac:dyDescent="0.5">
      <c r="B7" s="18" t="s">
        <v>316</v>
      </c>
      <c r="C7" s="17">
        <v>0.22733886017962501</v>
      </c>
      <c r="D7" s="17">
        <v>0.20176541802768799</v>
      </c>
      <c r="E7" s="17">
        <v>8.2750620711658104E-2</v>
      </c>
    </row>
    <row r="8" spans="2:6" x14ac:dyDescent="0.5">
      <c r="B8" s="18" t="s">
        <v>272</v>
      </c>
      <c r="C8" s="17">
        <v>0.39587250319804301</v>
      </c>
      <c r="D8" s="17">
        <v>0.50408018422231604</v>
      </c>
      <c r="E8" s="17">
        <v>0.30210189763448198</v>
      </c>
    </row>
    <row r="9" spans="2:6" x14ac:dyDescent="0.5">
      <c r="B9" s="18" t="s">
        <v>317</v>
      </c>
      <c r="C9" s="17">
        <v>0.21205371926403299</v>
      </c>
      <c r="D9" s="17">
        <v>0.19727321074481499</v>
      </c>
      <c r="E9" s="17">
        <v>0.353490459045394</v>
      </c>
    </row>
    <row r="10" spans="2:6" x14ac:dyDescent="0.5">
      <c r="B10" s="18" t="s">
        <v>318</v>
      </c>
      <c r="C10" s="17">
        <v>0.159571934298777</v>
      </c>
      <c r="D10" s="17">
        <v>9.6881187005180697E-2</v>
      </c>
      <c r="E10" s="17">
        <v>0.26165702260846602</v>
      </c>
    </row>
    <row r="11" spans="2:6" x14ac:dyDescent="0.5">
      <c r="B11" s="18" t="s">
        <v>319</v>
      </c>
      <c r="C11" s="17">
        <v>5.1629830595224203E-3</v>
      </c>
      <c r="D11" s="17">
        <v>0</v>
      </c>
      <c r="E11" s="17">
        <v>0</v>
      </c>
    </row>
    <row r="12" spans="2:6" x14ac:dyDescent="0.5">
      <c r="B12" s="16" t="s">
        <v>528</v>
      </c>
      <c r="C12" s="16"/>
      <c r="D12" s="16"/>
      <c r="E12" s="16"/>
    </row>
    <row r="13" spans="2:6" x14ac:dyDescent="0.5">
      <c r="B13" t="s">
        <v>47</v>
      </c>
    </row>
    <row r="14" spans="2:6" x14ac:dyDescent="0.5">
      <c r="B14" t="s">
        <v>48</v>
      </c>
    </row>
    <row r="18" spans="2:2" x14ac:dyDescent="0.5">
      <c r="B18"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U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333</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488</v>
      </c>
      <c r="D7" s="10">
        <v>269</v>
      </c>
      <c r="E7" s="10">
        <v>217</v>
      </c>
      <c r="F7" s="10"/>
      <c r="G7" s="10">
        <v>24</v>
      </c>
      <c r="H7" s="10">
        <v>106</v>
      </c>
      <c r="I7" s="10">
        <v>101</v>
      </c>
      <c r="J7" s="10">
        <v>137</v>
      </c>
      <c r="K7" s="10">
        <v>85</v>
      </c>
      <c r="L7" s="10">
        <v>35</v>
      </c>
      <c r="M7" s="10"/>
      <c r="N7" s="10">
        <v>119</v>
      </c>
      <c r="O7" s="10">
        <v>88</v>
      </c>
      <c r="P7" s="10">
        <v>88</v>
      </c>
      <c r="Q7" s="10">
        <v>89</v>
      </c>
      <c r="R7" s="10">
        <v>104</v>
      </c>
      <c r="S7" s="10"/>
      <c r="T7" s="10">
        <v>189</v>
      </c>
      <c r="U7" s="10">
        <v>299</v>
      </c>
    </row>
    <row r="8" spans="2:21" ht="30" customHeight="1" x14ac:dyDescent="0.5">
      <c r="B8" s="11" t="s">
        <v>20</v>
      </c>
      <c r="C8" s="11">
        <v>458</v>
      </c>
      <c r="D8" s="11">
        <v>271</v>
      </c>
      <c r="E8" s="11">
        <v>185</v>
      </c>
      <c r="F8" s="11"/>
      <c r="G8" s="11">
        <v>22</v>
      </c>
      <c r="H8" s="11">
        <v>87</v>
      </c>
      <c r="I8" s="11">
        <v>102</v>
      </c>
      <c r="J8" s="11">
        <v>128</v>
      </c>
      <c r="K8" s="11">
        <v>84</v>
      </c>
      <c r="L8" s="11">
        <v>35</v>
      </c>
      <c r="M8" s="11"/>
      <c r="N8" s="11">
        <v>125</v>
      </c>
      <c r="O8" s="11">
        <v>83</v>
      </c>
      <c r="P8" s="11">
        <v>92</v>
      </c>
      <c r="Q8" s="11">
        <v>93</v>
      </c>
      <c r="R8" s="11">
        <v>65</v>
      </c>
      <c r="S8" s="11"/>
      <c r="T8" s="11">
        <v>135</v>
      </c>
      <c r="U8" s="11">
        <v>323</v>
      </c>
    </row>
    <row r="9" spans="2:21" ht="28.7" x14ac:dyDescent="0.5">
      <c r="B9" s="18" t="s">
        <v>316</v>
      </c>
      <c r="C9" s="17">
        <v>0.22733886017962501</v>
      </c>
      <c r="D9" s="17">
        <v>0.22792186336081</v>
      </c>
      <c r="E9" s="17">
        <v>0.22893538324957899</v>
      </c>
      <c r="F9" s="17"/>
      <c r="G9" s="17">
        <v>0.18735100396862001</v>
      </c>
      <c r="H9" s="17">
        <v>0.26537711250707202</v>
      </c>
      <c r="I9" s="17">
        <v>0.19173950466989101</v>
      </c>
      <c r="J9" s="17">
        <v>0.24587046206178201</v>
      </c>
      <c r="K9" s="17">
        <v>0.16911532411981101</v>
      </c>
      <c r="L9" s="17">
        <v>0.33514086261217102</v>
      </c>
      <c r="M9" s="17"/>
      <c r="N9" s="17">
        <v>0.245943131221872</v>
      </c>
      <c r="O9" s="17">
        <v>0.23418089375766399</v>
      </c>
      <c r="P9" s="17">
        <v>0.207284877907146</v>
      </c>
      <c r="Q9" s="17">
        <v>0.21363942741325201</v>
      </c>
      <c r="R9" s="17">
        <v>0.230666566613657</v>
      </c>
      <c r="S9" s="17"/>
      <c r="T9" s="17">
        <v>0.31911769522456701</v>
      </c>
      <c r="U9" s="17">
        <v>0.18887454875986201</v>
      </c>
    </row>
    <row r="10" spans="2:21" x14ac:dyDescent="0.5">
      <c r="B10" s="18" t="s">
        <v>272</v>
      </c>
      <c r="C10" s="17">
        <v>0.39587250319804301</v>
      </c>
      <c r="D10" s="17">
        <v>0.394984897593951</v>
      </c>
      <c r="E10" s="17">
        <v>0.401433068812795</v>
      </c>
      <c r="F10" s="17"/>
      <c r="G10" s="17">
        <v>0.44345293118701601</v>
      </c>
      <c r="H10" s="17">
        <v>0.35535757984607003</v>
      </c>
      <c r="I10" s="17">
        <v>0.43744465843264302</v>
      </c>
      <c r="J10" s="17">
        <v>0.38541870081847901</v>
      </c>
      <c r="K10" s="17">
        <v>0.39623901843861298</v>
      </c>
      <c r="L10" s="17">
        <v>0.38175331702726001</v>
      </c>
      <c r="M10" s="17"/>
      <c r="N10" s="17">
        <v>0.35077646989890099</v>
      </c>
      <c r="O10" s="17">
        <v>0.46743124601110603</v>
      </c>
      <c r="P10" s="17">
        <v>0.37523254215782897</v>
      </c>
      <c r="Q10" s="17">
        <v>0.42078525628998797</v>
      </c>
      <c r="R10" s="17">
        <v>0.38486906484162797</v>
      </c>
      <c r="S10" s="17"/>
      <c r="T10" s="17">
        <v>0.439099941548522</v>
      </c>
      <c r="U10" s="17">
        <v>0.37775597720621501</v>
      </c>
    </row>
    <row r="11" spans="2:21" x14ac:dyDescent="0.5">
      <c r="B11" s="18" t="s">
        <v>317</v>
      </c>
      <c r="C11" s="17">
        <v>0.21205371926403299</v>
      </c>
      <c r="D11" s="17">
        <v>0.21628009972989601</v>
      </c>
      <c r="E11" s="17">
        <v>0.20293198156672401</v>
      </c>
      <c r="F11" s="17"/>
      <c r="G11" s="17">
        <v>0.208526304437889</v>
      </c>
      <c r="H11" s="17">
        <v>0.18854814515114701</v>
      </c>
      <c r="I11" s="17">
        <v>0.234637814710486</v>
      </c>
      <c r="J11" s="17">
        <v>0.226495234543685</v>
      </c>
      <c r="K11" s="17">
        <v>0.23079000090565199</v>
      </c>
      <c r="L11" s="17">
        <v>0.108704423597292</v>
      </c>
      <c r="M11" s="17"/>
      <c r="N11" s="17">
        <v>0.22121198528767699</v>
      </c>
      <c r="O11" s="17">
        <v>0.22625874524280901</v>
      </c>
      <c r="P11" s="17">
        <v>0.24973660441964901</v>
      </c>
      <c r="Q11" s="17">
        <v>0.150724608634864</v>
      </c>
      <c r="R11" s="17">
        <v>0.21125866964384299</v>
      </c>
      <c r="S11" s="17"/>
      <c r="T11" s="17">
        <v>0.135177897275119</v>
      </c>
      <c r="U11" s="17">
        <v>0.244272210119619</v>
      </c>
    </row>
    <row r="12" spans="2:21" x14ac:dyDescent="0.5">
      <c r="B12" s="18" t="s">
        <v>318</v>
      </c>
      <c r="C12" s="17">
        <v>0.159571934298777</v>
      </c>
      <c r="D12" s="17">
        <v>0.160813139315343</v>
      </c>
      <c r="E12" s="17">
        <v>0.15393654080092101</v>
      </c>
      <c r="F12" s="17"/>
      <c r="G12" s="17">
        <v>0.16066976040647499</v>
      </c>
      <c r="H12" s="17">
        <v>0.186230114095467</v>
      </c>
      <c r="I12" s="17">
        <v>0.136178022186979</v>
      </c>
      <c r="J12" s="17">
        <v>0.13660738440555101</v>
      </c>
      <c r="K12" s="17">
        <v>0.18887698813947101</v>
      </c>
      <c r="L12" s="17">
        <v>0.17440139676327601</v>
      </c>
      <c r="M12" s="17"/>
      <c r="N12" s="17">
        <v>0.17201784207927301</v>
      </c>
      <c r="O12" s="17">
        <v>7.2129114988421394E-2</v>
      </c>
      <c r="P12" s="17">
        <v>0.15993251392473301</v>
      </c>
      <c r="Q12" s="17">
        <v>0.21485070766189701</v>
      </c>
      <c r="R12" s="17">
        <v>0.16720262338473901</v>
      </c>
      <c r="S12" s="17"/>
      <c r="T12" s="17">
        <v>9.84343893553115E-2</v>
      </c>
      <c r="U12" s="17">
        <v>0.18519454725734899</v>
      </c>
    </row>
    <row r="13" spans="2:21" x14ac:dyDescent="0.5">
      <c r="B13" s="18" t="s">
        <v>319</v>
      </c>
      <c r="C13" s="19">
        <v>5.1629830595224203E-3</v>
      </c>
      <c r="D13" s="19">
        <v>0</v>
      </c>
      <c r="E13" s="19">
        <v>1.2763025569982E-2</v>
      </c>
      <c r="F13" s="19"/>
      <c r="G13" s="19">
        <v>0</v>
      </c>
      <c r="H13" s="19">
        <v>4.4870484002442999E-3</v>
      </c>
      <c r="I13" s="19">
        <v>0</v>
      </c>
      <c r="J13" s="19">
        <v>5.6082181705032798E-3</v>
      </c>
      <c r="K13" s="19">
        <v>1.4978668396452101E-2</v>
      </c>
      <c r="L13" s="19">
        <v>0</v>
      </c>
      <c r="M13" s="19"/>
      <c r="N13" s="19">
        <v>1.00505715122779E-2</v>
      </c>
      <c r="O13" s="19">
        <v>0</v>
      </c>
      <c r="P13" s="19">
        <v>7.8134615906432694E-3</v>
      </c>
      <c r="Q13" s="19">
        <v>0</v>
      </c>
      <c r="R13" s="19">
        <v>6.0030755161325604E-3</v>
      </c>
      <c r="S13" s="19"/>
      <c r="T13" s="19">
        <v>8.1700765964805005E-3</v>
      </c>
      <c r="U13" s="19">
        <v>3.9027166569550599E-3</v>
      </c>
    </row>
    <row r="14" spans="2:21" x14ac:dyDescent="0.5">
      <c r="B14" s="16" t="s">
        <v>528</v>
      </c>
    </row>
    <row r="15" spans="2:21" x14ac:dyDescent="0.5">
      <c r="B15" t="s">
        <v>47</v>
      </c>
    </row>
    <row r="16" spans="2:21" x14ac:dyDescent="0.5">
      <c r="B16" t="s">
        <v>48</v>
      </c>
    </row>
    <row r="18" spans="2:2" x14ac:dyDescent="0.5">
      <c r="B18"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U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334</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488</v>
      </c>
      <c r="D7" s="10">
        <v>269</v>
      </c>
      <c r="E7" s="10">
        <v>217</v>
      </c>
      <c r="F7" s="10"/>
      <c r="G7" s="10">
        <v>24</v>
      </c>
      <c r="H7" s="10">
        <v>106</v>
      </c>
      <c r="I7" s="10">
        <v>101</v>
      </c>
      <c r="J7" s="10">
        <v>137</v>
      </c>
      <c r="K7" s="10">
        <v>85</v>
      </c>
      <c r="L7" s="10">
        <v>35</v>
      </c>
      <c r="M7" s="10"/>
      <c r="N7" s="10">
        <v>119</v>
      </c>
      <c r="O7" s="10">
        <v>88</v>
      </c>
      <c r="P7" s="10">
        <v>88</v>
      </c>
      <c r="Q7" s="10">
        <v>89</v>
      </c>
      <c r="R7" s="10">
        <v>104</v>
      </c>
      <c r="S7" s="10"/>
      <c r="T7" s="10">
        <v>189</v>
      </c>
      <c r="U7" s="10">
        <v>299</v>
      </c>
    </row>
    <row r="8" spans="2:21" ht="30" customHeight="1" x14ac:dyDescent="0.5">
      <c r="B8" s="11" t="s">
        <v>20</v>
      </c>
      <c r="C8" s="11">
        <v>458</v>
      </c>
      <c r="D8" s="11">
        <v>271</v>
      </c>
      <c r="E8" s="11">
        <v>185</v>
      </c>
      <c r="F8" s="11"/>
      <c r="G8" s="11">
        <v>22</v>
      </c>
      <c r="H8" s="11">
        <v>87</v>
      </c>
      <c r="I8" s="11">
        <v>102</v>
      </c>
      <c r="J8" s="11">
        <v>128</v>
      </c>
      <c r="K8" s="11">
        <v>84</v>
      </c>
      <c r="L8" s="11">
        <v>35</v>
      </c>
      <c r="M8" s="11"/>
      <c r="N8" s="11">
        <v>125</v>
      </c>
      <c r="O8" s="11">
        <v>83</v>
      </c>
      <c r="P8" s="11">
        <v>92</v>
      </c>
      <c r="Q8" s="11">
        <v>93</v>
      </c>
      <c r="R8" s="11">
        <v>65</v>
      </c>
      <c r="S8" s="11"/>
      <c r="T8" s="11">
        <v>135</v>
      </c>
      <c r="U8" s="11">
        <v>323</v>
      </c>
    </row>
    <row r="9" spans="2:21" ht="28.7" x14ac:dyDescent="0.5">
      <c r="B9" s="18" t="s">
        <v>316</v>
      </c>
      <c r="C9" s="17">
        <v>0.20176541802768799</v>
      </c>
      <c r="D9" s="17">
        <v>0.212602109821593</v>
      </c>
      <c r="E9" s="17">
        <v>0.182873521807075</v>
      </c>
      <c r="F9" s="17"/>
      <c r="G9" s="17">
        <v>0.153879456997502</v>
      </c>
      <c r="H9" s="17">
        <v>0.203877831127426</v>
      </c>
      <c r="I9" s="17">
        <v>0.211268568337937</v>
      </c>
      <c r="J9" s="17">
        <v>0.20904421090681199</v>
      </c>
      <c r="K9" s="17">
        <v>0.167932478260088</v>
      </c>
      <c r="L9" s="17">
        <v>0.254233297827751</v>
      </c>
      <c r="M9" s="17"/>
      <c r="N9" s="17">
        <v>0.21662127519635799</v>
      </c>
      <c r="O9" s="17">
        <v>0.23683678869942301</v>
      </c>
      <c r="P9" s="17">
        <v>0.176785711547055</v>
      </c>
      <c r="Q9" s="17">
        <v>0.14853240869200801</v>
      </c>
      <c r="R9" s="17">
        <v>0.240071448043954</v>
      </c>
      <c r="S9" s="17"/>
      <c r="T9" s="17">
        <v>0.247427798070917</v>
      </c>
      <c r="U9" s="17">
        <v>0.182628413234695</v>
      </c>
    </row>
    <row r="10" spans="2:21" x14ac:dyDescent="0.5">
      <c r="B10" s="18" t="s">
        <v>272</v>
      </c>
      <c r="C10" s="17">
        <v>0.50408018422231604</v>
      </c>
      <c r="D10" s="17">
        <v>0.49449255093897898</v>
      </c>
      <c r="E10" s="17">
        <v>0.51797884384789905</v>
      </c>
      <c r="F10" s="17"/>
      <c r="G10" s="17">
        <v>0.38659769493792101</v>
      </c>
      <c r="H10" s="17">
        <v>0.46340395149029101</v>
      </c>
      <c r="I10" s="17">
        <v>0.54295056474868497</v>
      </c>
      <c r="J10" s="17">
        <v>0.50479777710013696</v>
      </c>
      <c r="K10" s="17">
        <v>0.52881471955970305</v>
      </c>
      <c r="L10" s="17">
        <v>0.50439731373242702</v>
      </c>
      <c r="M10" s="17"/>
      <c r="N10" s="17">
        <v>0.53275701592230695</v>
      </c>
      <c r="O10" s="17">
        <v>0.59793451232133799</v>
      </c>
      <c r="P10" s="17">
        <v>0.46011213400255002</v>
      </c>
      <c r="Q10" s="17">
        <v>0.49240586501259698</v>
      </c>
      <c r="R10" s="17">
        <v>0.40769255337074001</v>
      </c>
      <c r="S10" s="17"/>
      <c r="T10" s="17">
        <v>0.53897205004823801</v>
      </c>
      <c r="U10" s="17">
        <v>0.48945707866113097</v>
      </c>
    </row>
    <row r="11" spans="2:21" x14ac:dyDescent="0.5">
      <c r="B11" s="18" t="s">
        <v>317</v>
      </c>
      <c r="C11" s="17">
        <v>0.19727321074481499</v>
      </c>
      <c r="D11" s="17">
        <v>0.21313052375993899</v>
      </c>
      <c r="E11" s="17">
        <v>0.17622625812753301</v>
      </c>
      <c r="F11" s="17"/>
      <c r="G11" s="17">
        <v>0.28480485509845999</v>
      </c>
      <c r="H11" s="17">
        <v>0.201104588084628</v>
      </c>
      <c r="I11" s="17">
        <v>0.16754407900933699</v>
      </c>
      <c r="J11" s="17">
        <v>0.189849512102374</v>
      </c>
      <c r="K11" s="17">
        <v>0.23523379530436</v>
      </c>
      <c r="L11" s="17">
        <v>0.15448262296108201</v>
      </c>
      <c r="M11" s="17"/>
      <c r="N11" s="17">
        <v>0.12654186634466</v>
      </c>
      <c r="O11" s="17">
        <v>0.13133832769683501</v>
      </c>
      <c r="P11" s="17">
        <v>0.25595890317152498</v>
      </c>
      <c r="Q11" s="17">
        <v>0.24974241794435201</v>
      </c>
      <c r="R11" s="17">
        <v>0.25979823839052602</v>
      </c>
      <c r="S11" s="17"/>
      <c r="T11" s="17">
        <v>0.179399191865938</v>
      </c>
      <c r="U11" s="17">
        <v>0.20476417342856701</v>
      </c>
    </row>
    <row r="12" spans="2:21" x14ac:dyDescent="0.5">
      <c r="B12" s="18" t="s">
        <v>318</v>
      </c>
      <c r="C12" s="17">
        <v>9.6881187005180697E-2</v>
      </c>
      <c r="D12" s="17">
        <v>7.9774815479489197E-2</v>
      </c>
      <c r="E12" s="17">
        <v>0.12292137621749299</v>
      </c>
      <c r="F12" s="17"/>
      <c r="G12" s="17">
        <v>0.17471799296611701</v>
      </c>
      <c r="H12" s="17">
        <v>0.13161362929765399</v>
      </c>
      <c r="I12" s="17">
        <v>7.8236787904040997E-2</v>
      </c>
      <c r="J12" s="17">
        <v>9.6308499890677704E-2</v>
      </c>
      <c r="K12" s="17">
        <v>6.8019006875848095E-2</v>
      </c>
      <c r="L12" s="17">
        <v>8.6886765478740594E-2</v>
      </c>
      <c r="M12" s="17"/>
      <c r="N12" s="17">
        <v>0.12407984253667501</v>
      </c>
      <c r="O12" s="17">
        <v>3.3890371282404297E-2</v>
      </c>
      <c r="P12" s="17">
        <v>0.107143251278871</v>
      </c>
      <c r="Q12" s="17">
        <v>0.109319308351043</v>
      </c>
      <c r="R12" s="17">
        <v>9.2437760194779797E-2</v>
      </c>
      <c r="S12" s="17"/>
      <c r="T12" s="17">
        <v>3.4200960014907897E-2</v>
      </c>
      <c r="U12" s="17">
        <v>0.123150334675607</v>
      </c>
    </row>
    <row r="13" spans="2:21" x14ac:dyDescent="0.5">
      <c r="B13" s="18" t="s">
        <v>319</v>
      </c>
      <c r="C13" s="19">
        <v>0</v>
      </c>
      <c r="D13" s="19">
        <v>0</v>
      </c>
      <c r="E13" s="19">
        <v>0</v>
      </c>
      <c r="F13" s="19"/>
      <c r="G13" s="19">
        <v>0</v>
      </c>
      <c r="H13" s="19">
        <v>0</v>
      </c>
      <c r="I13" s="19">
        <v>0</v>
      </c>
      <c r="J13" s="19">
        <v>0</v>
      </c>
      <c r="K13" s="19">
        <v>0</v>
      </c>
      <c r="L13" s="19">
        <v>0</v>
      </c>
      <c r="M13" s="19"/>
      <c r="N13" s="19">
        <v>0</v>
      </c>
      <c r="O13" s="19">
        <v>0</v>
      </c>
      <c r="P13" s="19">
        <v>0</v>
      </c>
      <c r="Q13" s="19">
        <v>0</v>
      </c>
      <c r="R13" s="19">
        <v>0</v>
      </c>
      <c r="S13" s="19"/>
      <c r="T13" s="19">
        <v>0</v>
      </c>
      <c r="U13" s="19">
        <v>0</v>
      </c>
    </row>
    <row r="14" spans="2:21" x14ac:dyDescent="0.5">
      <c r="B14" s="16" t="s">
        <v>528</v>
      </c>
    </row>
    <row r="15" spans="2:21" x14ac:dyDescent="0.5">
      <c r="B15" t="s">
        <v>47</v>
      </c>
    </row>
    <row r="16" spans="2:21" x14ac:dyDescent="0.5">
      <c r="B16" t="s">
        <v>48</v>
      </c>
    </row>
    <row r="18" spans="2:2" x14ac:dyDescent="0.5">
      <c r="B18"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U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335</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488</v>
      </c>
      <c r="D7" s="10">
        <v>269</v>
      </c>
      <c r="E7" s="10">
        <v>217</v>
      </c>
      <c r="F7" s="10"/>
      <c r="G7" s="10">
        <v>24</v>
      </c>
      <c r="H7" s="10">
        <v>106</v>
      </c>
      <c r="I7" s="10">
        <v>101</v>
      </c>
      <c r="J7" s="10">
        <v>137</v>
      </c>
      <c r="K7" s="10">
        <v>85</v>
      </c>
      <c r="L7" s="10">
        <v>35</v>
      </c>
      <c r="M7" s="10"/>
      <c r="N7" s="10">
        <v>119</v>
      </c>
      <c r="O7" s="10">
        <v>88</v>
      </c>
      <c r="P7" s="10">
        <v>88</v>
      </c>
      <c r="Q7" s="10">
        <v>89</v>
      </c>
      <c r="R7" s="10">
        <v>104</v>
      </c>
      <c r="S7" s="10"/>
      <c r="T7" s="10">
        <v>189</v>
      </c>
      <c r="U7" s="10">
        <v>299</v>
      </c>
    </row>
    <row r="8" spans="2:21" ht="30" customHeight="1" x14ac:dyDescent="0.5">
      <c r="B8" s="11" t="s">
        <v>20</v>
      </c>
      <c r="C8" s="11">
        <v>458</v>
      </c>
      <c r="D8" s="11">
        <v>271</v>
      </c>
      <c r="E8" s="11">
        <v>185</v>
      </c>
      <c r="F8" s="11"/>
      <c r="G8" s="11">
        <v>22</v>
      </c>
      <c r="H8" s="11">
        <v>87</v>
      </c>
      <c r="I8" s="11">
        <v>102</v>
      </c>
      <c r="J8" s="11">
        <v>128</v>
      </c>
      <c r="K8" s="11">
        <v>84</v>
      </c>
      <c r="L8" s="11">
        <v>35</v>
      </c>
      <c r="M8" s="11"/>
      <c r="N8" s="11">
        <v>125</v>
      </c>
      <c r="O8" s="11">
        <v>83</v>
      </c>
      <c r="P8" s="11">
        <v>92</v>
      </c>
      <c r="Q8" s="11">
        <v>93</v>
      </c>
      <c r="R8" s="11">
        <v>65</v>
      </c>
      <c r="S8" s="11"/>
      <c r="T8" s="11">
        <v>135</v>
      </c>
      <c r="U8" s="11">
        <v>323</v>
      </c>
    </row>
    <row r="9" spans="2:21" ht="28.7" x14ac:dyDescent="0.5">
      <c r="B9" s="18" t="s">
        <v>316</v>
      </c>
      <c r="C9" s="17">
        <v>8.2750620711658104E-2</v>
      </c>
      <c r="D9" s="17">
        <v>9.9058779382170101E-2</v>
      </c>
      <c r="E9" s="17">
        <v>5.9811459060729703E-2</v>
      </c>
      <c r="F9" s="17"/>
      <c r="G9" s="17">
        <v>5.5305871834095202E-2</v>
      </c>
      <c r="H9" s="17">
        <v>8.9146916501327597E-2</v>
      </c>
      <c r="I9" s="17">
        <v>8.7599525181487406E-2</v>
      </c>
      <c r="J9" s="17">
        <v>7.8306518372243797E-2</v>
      </c>
      <c r="K9" s="17">
        <v>0.108823628775853</v>
      </c>
      <c r="L9" s="17">
        <v>2.3615282184750501E-2</v>
      </c>
      <c r="M9" s="17"/>
      <c r="N9" s="17">
        <v>6.5878926391682996E-2</v>
      </c>
      <c r="O9" s="17">
        <v>0.120545659263462</v>
      </c>
      <c r="P9" s="17">
        <v>8.5022184294257896E-2</v>
      </c>
      <c r="Q9" s="17">
        <v>7.6000401145387295E-2</v>
      </c>
      <c r="R9" s="17">
        <v>7.3570083892585597E-2</v>
      </c>
      <c r="S9" s="17"/>
      <c r="T9" s="17">
        <v>0.14536501196267901</v>
      </c>
      <c r="U9" s="17">
        <v>5.6509064657271298E-2</v>
      </c>
    </row>
    <row r="10" spans="2:21" x14ac:dyDescent="0.5">
      <c r="B10" s="18" t="s">
        <v>272</v>
      </c>
      <c r="C10" s="17">
        <v>0.30210189763448198</v>
      </c>
      <c r="D10" s="17">
        <v>0.31109287453038498</v>
      </c>
      <c r="E10" s="17">
        <v>0.28667715545725803</v>
      </c>
      <c r="F10" s="17"/>
      <c r="G10" s="17">
        <v>0.32066733016923399</v>
      </c>
      <c r="H10" s="17">
        <v>0.29858703657976299</v>
      </c>
      <c r="I10" s="17">
        <v>0.29550208807561401</v>
      </c>
      <c r="J10" s="17">
        <v>0.24980213831199299</v>
      </c>
      <c r="K10" s="17">
        <v>0.32956382565804898</v>
      </c>
      <c r="L10" s="17">
        <v>0.44329020688633702</v>
      </c>
      <c r="M10" s="17"/>
      <c r="N10" s="17">
        <v>0.295856795251774</v>
      </c>
      <c r="O10" s="17">
        <v>0.41413617403256298</v>
      </c>
      <c r="P10" s="17">
        <v>0.32723026926161303</v>
      </c>
      <c r="Q10" s="17">
        <v>0.24474446240422101</v>
      </c>
      <c r="R10" s="17">
        <v>0.21814366443817501</v>
      </c>
      <c r="S10" s="17"/>
      <c r="T10" s="17">
        <v>0.43272117925207598</v>
      </c>
      <c r="U10" s="17">
        <v>0.24735963899604299</v>
      </c>
    </row>
    <row r="11" spans="2:21" x14ac:dyDescent="0.5">
      <c r="B11" s="18" t="s">
        <v>317</v>
      </c>
      <c r="C11" s="17">
        <v>0.353490459045394</v>
      </c>
      <c r="D11" s="17">
        <v>0.35319559975241699</v>
      </c>
      <c r="E11" s="17">
        <v>0.35249868139315599</v>
      </c>
      <c r="F11" s="17"/>
      <c r="G11" s="17">
        <v>0.30058589323503099</v>
      </c>
      <c r="H11" s="17">
        <v>0.31117918674633799</v>
      </c>
      <c r="I11" s="17">
        <v>0.38220369286170602</v>
      </c>
      <c r="J11" s="17">
        <v>0.43416027070737001</v>
      </c>
      <c r="K11" s="17">
        <v>0.30103913101209601</v>
      </c>
      <c r="L11" s="17">
        <v>0.240048222498631</v>
      </c>
      <c r="M11" s="17"/>
      <c r="N11" s="17">
        <v>0.38433318114070503</v>
      </c>
      <c r="O11" s="17">
        <v>0.30257341811966898</v>
      </c>
      <c r="P11" s="17">
        <v>0.36658564728415599</v>
      </c>
      <c r="Q11" s="17">
        <v>0.31009571601812003</v>
      </c>
      <c r="R11" s="17">
        <v>0.40286874118267701</v>
      </c>
      <c r="S11" s="17"/>
      <c r="T11" s="17">
        <v>0.27117532437432201</v>
      </c>
      <c r="U11" s="17">
        <v>0.38798855409091698</v>
      </c>
    </row>
    <row r="12" spans="2:21" x14ac:dyDescent="0.5">
      <c r="B12" s="18" t="s">
        <v>318</v>
      </c>
      <c r="C12" s="17">
        <v>0.26165702260846602</v>
      </c>
      <c r="D12" s="17">
        <v>0.236652746335028</v>
      </c>
      <c r="E12" s="17">
        <v>0.301012704088856</v>
      </c>
      <c r="F12" s="17"/>
      <c r="G12" s="17">
        <v>0.32344090476164</v>
      </c>
      <c r="H12" s="17">
        <v>0.30108686017257202</v>
      </c>
      <c r="I12" s="17">
        <v>0.23469469388119199</v>
      </c>
      <c r="J12" s="17">
        <v>0.23773107260839399</v>
      </c>
      <c r="K12" s="17">
        <v>0.26057341455400101</v>
      </c>
      <c r="L12" s="17">
        <v>0.29304628843028202</v>
      </c>
      <c r="M12" s="17"/>
      <c r="N12" s="17">
        <v>0.25393109721583701</v>
      </c>
      <c r="O12" s="17">
        <v>0.16274474858430599</v>
      </c>
      <c r="P12" s="17">
        <v>0.221161899159973</v>
      </c>
      <c r="Q12" s="17">
        <v>0.36915942043227101</v>
      </c>
      <c r="R12" s="17">
        <v>0.30541751048656202</v>
      </c>
      <c r="S12" s="17"/>
      <c r="T12" s="17">
        <v>0.150738484410923</v>
      </c>
      <c r="U12" s="17">
        <v>0.30814274225576899</v>
      </c>
    </row>
    <row r="13" spans="2:21" x14ac:dyDescent="0.5">
      <c r="B13" s="18" t="s">
        <v>319</v>
      </c>
      <c r="C13" s="19">
        <v>0</v>
      </c>
      <c r="D13" s="19">
        <v>0</v>
      </c>
      <c r="E13" s="19">
        <v>0</v>
      </c>
      <c r="F13" s="19"/>
      <c r="G13" s="19">
        <v>0</v>
      </c>
      <c r="H13" s="19">
        <v>0</v>
      </c>
      <c r="I13" s="19">
        <v>0</v>
      </c>
      <c r="J13" s="19">
        <v>0</v>
      </c>
      <c r="K13" s="19">
        <v>0</v>
      </c>
      <c r="L13" s="19">
        <v>0</v>
      </c>
      <c r="M13" s="19"/>
      <c r="N13" s="19">
        <v>0</v>
      </c>
      <c r="O13" s="19">
        <v>0</v>
      </c>
      <c r="P13" s="19">
        <v>0</v>
      </c>
      <c r="Q13" s="19">
        <v>0</v>
      </c>
      <c r="R13" s="19">
        <v>0</v>
      </c>
      <c r="S13" s="19"/>
      <c r="T13" s="19">
        <v>0</v>
      </c>
      <c r="U13" s="19">
        <v>0</v>
      </c>
    </row>
    <row r="14" spans="2:21" x14ac:dyDescent="0.5">
      <c r="B14" s="16" t="s">
        <v>528</v>
      </c>
    </row>
    <row r="15" spans="2:21" x14ac:dyDescent="0.5">
      <c r="B15" t="s">
        <v>47</v>
      </c>
    </row>
    <row r="16" spans="2:21" x14ac:dyDescent="0.5">
      <c r="B16" t="s">
        <v>48</v>
      </c>
    </row>
    <row r="18" spans="2:2" x14ac:dyDescent="0.5">
      <c r="B18"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I17"/>
  <sheetViews>
    <sheetView showGridLines="0" workbookViewId="0">
      <pane xSplit="2" topLeftCell="C1" activePane="topRight" state="frozen"/>
      <selection pane="topRight" activeCell="B11" sqref="B11"/>
    </sheetView>
  </sheetViews>
  <sheetFormatPr defaultColWidth="10.8203125" defaultRowHeight="14.35" x14ac:dyDescent="0.5"/>
  <cols>
    <col min="2" max="2" width="25.703125" customWidth="1"/>
    <col min="3" max="9" width="20.703125" customWidth="1"/>
  </cols>
  <sheetData>
    <row r="2" spans="2:9" ht="40" customHeight="1" x14ac:dyDescent="0.5">
      <c r="D2" s="30" t="s">
        <v>346</v>
      </c>
      <c r="E2" s="26"/>
      <c r="F2" s="26"/>
      <c r="G2" s="26"/>
      <c r="H2" s="26"/>
      <c r="I2" s="26"/>
    </row>
    <row r="6" spans="2:9" ht="50" customHeight="1" x14ac:dyDescent="0.5">
      <c r="B6" s="20" t="s">
        <v>15</v>
      </c>
      <c r="C6" s="20" t="s">
        <v>336</v>
      </c>
      <c r="D6" s="20" t="s">
        <v>337</v>
      </c>
      <c r="E6" s="20" t="s">
        <v>338</v>
      </c>
      <c r="F6" s="20" t="s">
        <v>339</v>
      </c>
      <c r="G6" s="20" t="s">
        <v>340</v>
      </c>
      <c r="H6" s="20" t="s">
        <v>341</v>
      </c>
    </row>
    <row r="7" spans="2:9" ht="28.7" x14ac:dyDescent="0.5">
      <c r="B7" s="18" t="s">
        <v>342</v>
      </c>
      <c r="C7" s="17">
        <v>8.1490316422072898E-2</v>
      </c>
      <c r="D7" s="17">
        <v>0.100981070786671</v>
      </c>
      <c r="E7" s="17">
        <v>0.13392752131205601</v>
      </c>
      <c r="F7" s="17">
        <v>5.5770474062362699E-2</v>
      </c>
      <c r="G7" s="17">
        <v>0.11904878891595801</v>
      </c>
      <c r="H7" s="17">
        <v>9.7936583645878095E-2</v>
      </c>
    </row>
    <row r="8" spans="2:9" ht="28.7" x14ac:dyDescent="0.5">
      <c r="B8" s="18" t="s">
        <v>343</v>
      </c>
      <c r="C8" s="17">
        <v>0.24248037606078901</v>
      </c>
      <c r="D8" s="17">
        <v>0.27802488438956502</v>
      </c>
      <c r="E8" s="17">
        <v>0.27324670142370799</v>
      </c>
      <c r="F8" s="17">
        <v>0.17297586369632101</v>
      </c>
      <c r="G8" s="17">
        <v>0.171768574265071</v>
      </c>
      <c r="H8" s="17">
        <v>0.25698395674839603</v>
      </c>
    </row>
    <row r="9" spans="2:9" ht="28.7" x14ac:dyDescent="0.5">
      <c r="B9" s="18" t="s">
        <v>344</v>
      </c>
      <c r="C9" s="17">
        <v>0.34847412055724902</v>
      </c>
      <c r="D9" s="17">
        <v>0.380681626620481</v>
      </c>
      <c r="E9" s="17">
        <v>0.31402112376005498</v>
      </c>
      <c r="F9" s="17">
        <v>0.35307018547303698</v>
      </c>
      <c r="G9" s="17">
        <v>0.23564339857636499</v>
      </c>
      <c r="H9" s="17">
        <v>0.29952593022067298</v>
      </c>
    </row>
    <row r="10" spans="2:9" x14ac:dyDescent="0.5">
      <c r="B10" s="18" t="s">
        <v>345</v>
      </c>
      <c r="C10" s="17">
        <v>0.327555186959889</v>
      </c>
      <c r="D10" s="17">
        <v>0.240312418203284</v>
      </c>
      <c r="E10" s="17">
        <v>0.27880465350418199</v>
      </c>
      <c r="F10" s="17">
        <v>0.41818347676827899</v>
      </c>
      <c r="G10" s="17">
        <v>0.47353923824260602</v>
      </c>
      <c r="H10" s="17">
        <v>0.34555352938505302</v>
      </c>
    </row>
    <row r="11" spans="2:9" x14ac:dyDescent="0.5">
      <c r="B11" s="16" t="s">
        <v>528</v>
      </c>
      <c r="C11" s="16"/>
      <c r="D11" s="16"/>
      <c r="E11" s="16"/>
      <c r="F11" s="16"/>
      <c r="G11" s="16"/>
      <c r="H11" s="16"/>
    </row>
    <row r="12" spans="2:9" x14ac:dyDescent="0.5">
      <c r="B12" t="s">
        <v>47</v>
      </c>
    </row>
    <row r="13" spans="2:9" x14ac:dyDescent="0.5">
      <c r="B13" t="s">
        <v>48</v>
      </c>
    </row>
    <row r="17" spans="2:2" x14ac:dyDescent="0.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U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347</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488</v>
      </c>
      <c r="D7" s="10">
        <v>269</v>
      </c>
      <c r="E7" s="10">
        <v>217</v>
      </c>
      <c r="F7" s="10"/>
      <c r="G7" s="10">
        <v>24</v>
      </c>
      <c r="H7" s="10">
        <v>106</v>
      </c>
      <c r="I7" s="10">
        <v>101</v>
      </c>
      <c r="J7" s="10">
        <v>137</v>
      </c>
      <c r="K7" s="10">
        <v>85</v>
      </c>
      <c r="L7" s="10">
        <v>35</v>
      </c>
      <c r="M7" s="10"/>
      <c r="N7" s="10">
        <v>119</v>
      </c>
      <c r="O7" s="10">
        <v>88</v>
      </c>
      <c r="P7" s="10">
        <v>88</v>
      </c>
      <c r="Q7" s="10">
        <v>89</v>
      </c>
      <c r="R7" s="10">
        <v>104</v>
      </c>
      <c r="S7" s="10"/>
      <c r="T7" s="10">
        <v>189</v>
      </c>
      <c r="U7" s="10">
        <v>299</v>
      </c>
    </row>
    <row r="8" spans="2:21" ht="30" customHeight="1" x14ac:dyDescent="0.5">
      <c r="B8" s="11" t="s">
        <v>20</v>
      </c>
      <c r="C8" s="11">
        <v>458</v>
      </c>
      <c r="D8" s="11">
        <v>271</v>
      </c>
      <c r="E8" s="11">
        <v>185</v>
      </c>
      <c r="F8" s="11"/>
      <c r="G8" s="11">
        <v>22</v>
      </c>
      <c r="H8" s="11">
        <v>87</v>
      </c>
      <c r="I8" s="11">
        <v>102</v>
      </c>
      <c r="J8" s="11">
        <v>128</v>
      </c>
      <c r="K8" s="11">
        <v>84</v>
      </c>
      <c r="L8" s="11">
        <v>35</v>
      </c>
      <c r="M8" s="11"/>
      <c r="N8" s="11">
        <v>125</v>
      </c>
      <c r="O8" s="11">
        <v>83</v>
      </c>
      <c r="P8" s="11">
        <v>92</v>
      </c>
      <c r="Q8" s="11">
        <v>93</v>
      </c>
      <c r="R8" s="11">
        <v>65</v>
      </c>
      <c r="S8" s="11"/>
      <c r="T8" s="11">
        <v>135</v>
      </c>
      <c r="U8" s="11">
        <v>323</v>
      </c>
    </row>
    <row r="9" spans="2:21" ht="28.7" x14ac:dyDescent="0.5">
      <c r="B9" s="18" t="s">
        <v>342</v>
      </c>
      <c r="C9" s="17">
        <v>8.1490316422072898E-2</v>
      </c>
      <c r="D9" s="17">
        <v>8.2398462025695701E-2</v>
      </c>
      <c r="E9" s="17">
        <v>7.5811199609699495E-2</v>
      </c>
      <c r="F9" s="17"/>
      <c r="G9" s="17">
        <v>4.2888723733251401E-2</v>
      </c>
      <c r="H9" s="17">
        <v>6.3022590979686599E-2</v>
      </c>
      <c r="I9" s="17">
        <v>0.10672910250756899</v>
      </c>
      <c r="J9" s="17">
        <v>0.108658528530442</v>
      </c>
      <c r="K9" s="17">
        <v>4.5892916657079098E-2</v>
      </c>
      <c r="L9" s="17">
        <v>6.4677724358295094E-2</v>
      </c>
      <c r="M9" s="17"/>
      <c r="N9" s="17">
        <v>7.9809872457343806E-2</v>
      </c>
      <c r="O9" s="17">
        <v>0.104045157927767</v>
      </c>
      <c r="P9" s="17">
        <v>8.3263431923191897E-2</v>
      </c>
      <c r="Q9" s="17">
        <v>5.9583776180778897E-2</v>
      </c>
      <c r="R9" s="17">
        <v>8.4931742188700102E-2</v>
      </c>
      <c r="S9" s="17"/>
      <c r="T9" s="17">
        <v>9.9669266615323202E-2</v>
      </c>
      <c r="U9" s="17">
        <v>7.3871557683468897E-2</v>
      </c>
    </row>
    <row r="10" spans="2:21" ht="28.7" x14ac:dyDescent="0.5">
      <c r="B10" s="18" t="s">
        <v>343</v>
      </c>
      <c r="C10" s="17">
        <v>0.24248037606078901</v>
      </c>
      <c r="D10" s="17">
        <v>0.25693282693221398</v>
      </c>
      <c r="E10" s="17">
        <v>0.22397316711569901</v>
      </c>
      <c r="F10" s="17"/>
      <c r="G10" s="17">
        <v>0.22563609032793699</v>
      </c>
      <c r="H10" s="17">
        <v>0.251480840467602</v>
      </c>
      <c r="I10" s="17">
        <v>0.278807517877178</v>
      </c>
      <c r="J10" s="17">
        <v>0.227707541050335</v>
      </c>
      <c r="K10" s="17">
        <v>0.255451681615249</v>
      </c>
      <c r="L10" s="17">
        <v>0.14716535274525699</v>
      </c>
      <c r="M10" s="17"/>
      <c r="N10" s="17">
        <v>0.183120055528637</v>
      </c>
      <c r="O10" s="17">
        <v>0.20354596558388799</v>
      </c>
      <c r="P10" s="17">
        <v>0.313407211715997</v>
      </c>
      <c r="Q10" s="17">
        <v>0.32405992721271298</v>
      </c>
      <c r="R10" s="17">
        <v>0.18946759833270799</v>
      </c>
      <c r="S10" s="17"/>
      <c r="T10" s="17">
        <v>0.26982865455237398</v>
      </c>
      <c r="U10" s="17">
        <v>0.231018771648621</v>
      </c>
    </row>
    <row r="11" spans="2:21" ht="28.7" x14ac:dyDescent="0.5">
      <c r="B11" s="18" t="s">
        <v>344</v>
      </c>
      <c r="C11" s="17">
        <v>0.34847412055724902</v>
      </c>
      <c r="D11" s="17">
        <v>0.33020617731920798</v>
      </c>
      <c r="E11" s="17">
        <v>0.37338105309671399</v>
      </c>
      <c r="F11" s="17"/>
      <c r="G11" s="17">
        <v>0.49441414849592003</v>
      </c>
      <c r="H11" s="17">
        <v>0.35411775176709398</v>
      </c>
      <c r="I11" s="17">
        <v>0.29229729732217102</v>
      </c>
      <c r="J11" s="17">
        <v>0.33857063703368501</v>
      </c>
      <c r="K11" s="17">
        <v>0.40990395561075799</v>
      </c>
      <c r="L11" s="17">
        <v>0.29379231362125502</v>
      </c>
      <c r="M11" s="17"/>
      <c r="N11" s="17">
        <v>0.39958002352097</v>
      </c>
      <c r="O11" s="17">
        <v>0.41024679246190998</v>
      </c>
      <c r="P11" s="17">
        <v>0.30440665832132002</v>
      </c>
      <c r="Q11" s="17">
        <v>0.23163190326727701</v>
      </c>
      <c r="R11" s="17">
        <v>0.401077196866507</v>
      </c>
      <c r="S11" s="17"/>
      <c r="T11" s="17">
        <v>0.29780231746745001</v>
      </c>
      <c r="U11" s="17">
        <v>0.36971056372295802</v>
      </c>
    </row>
    <row r="12" spans="2:21" x14ac:dyDescent="0.5">
      <c r="B12" s="18" t="s">
        <v>345</v>
      </c>
      <c r="C12" s="19">
        <v>0.327555186959889</v>
      </c>
      <c r="D12" s="19">
        <v>0.33046253372288298</v>
      </c>
      <c r="E12" s="19">
        <v>0.32683458017788702</v>
      </c>
      <c r="F12" s="19"/>
      <c r="G12" s="19">
        <v>0.237061037442892</v>
      </c>
      <c r="H12" s="19">
        <v>0.33137881678561698</v>
      </c>
      <c r="I12" s="19">
        <v>0.32216608229308202</v>
      </c>
      <c r="J12" s="19">
        <v>0.32506329338553902</v>
      </c>
      <c r="K12" s="19">
        <v>0.288751446116914</v>
      </c>
      <c r="L12" s="19">
        <v>0.49436460927519199</v>
      </c>
      <c r="M12" s="19"/>
      <c r="N12" s="19">
        <v>0.33749004849304798</v>
      </c>
      <c r="O12" s="19">
        <v>0.282162084026435</v>
      </c>
      <c r="P12" s="19">
        <v>0.29892269803949201</v>
      </c>
      <c r="Q12" s="19">
        <v>0.38472439333922998</v>
      </c>
      <c r="R12" s="19">
        <v>0.32452346261208498</v>
      </c>
      <c r="S12" s="19"/>
      <c r="T12" s="19">
        <v>0.33269976136485302</v>
      </c>
      <c r="U12" s="19">
        <v>0.325399106944952</v>
      </c>
    </row>
    <row r="13" spans="2:21" x14ac:dyDescent="0.5">
      <c r="B13" s="16" t="s">
        <v>528</v>
      </c>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U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348</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488</v>
      </c>
      <c r="D7" s="10">
        <v>269</v>
      </c>
      <c r="E7" s="10">
        <v>217</v>
      </c>
      <c r="F7" s="10"/>
      <c r="G7" s="10">
        <v>24</v>
      </c>
      <c r="H7" s="10">
        <v>106</v>
      </c>
      <c r="I7" s="10">
        <v>101</v>
      </c>
      <c r="J7" s="10">
        <v>137</v>
      </c>
      <c r="K7" s="10">
        <v>85</v>
      </c>
      <c r="L7" s="10">
        <v>35</v>
      </c>
      <c r="M7" s="10"/>
      <c r="N7" s="10">
        <v>119</v>
      </c>
      <c r="O7" s="10">
        <v>88</v>
      </c>
      <c r="P7" s="10">
        <v>88</v>
      </c>
      <c r="Q7" s="10">
        <v>89</v>
      </c>
      <c r="R7" s="10">
        <v>104</v>
      </c>
      <c r="S7" s="10"/>
      <c r="T7" s="10">
        <v>189</v>
      </c>
      <c r="U7" s="10">
        <v>299</v>
      </c>
    </row>
    <row r="8" spans="2:21" ht="30" customHeight="1" x14ac:dyDescent="0.5">
      <c r="B8" s="11" t="s">
        <v>20</v>
      </c>
      <c r="C8" s="11">
        <v>458</v>
      </c>
      <c r="D8" s="11">
        <v>271</v>
      </c>
      <c r="E8" s="11">
        <v>185</v>
      </c>
      <c r="F8" s="11"/>
      <c r="G8" s="11">
        <v>22</v>
      </c>
      <c r="H8" s="11">
        <v>87</v>
      </c>
      <c r="I8" s="11">
        <v>102</v>
      </c>
      <c r="J8" s="11">
        <v>128</v>
      </c>
      <c r="K8" s="11">
        <v>84</v>
      </c>
      <c r="L8" s="11">
        <v>35</v>
      </c>
      <c r="M8" s="11"/>
      <c r="N8" s="11">
        <v>125</v>
      </c>
      <c r="O8" s="11">
        <v>83</v>
      </c>
      <c r="P8" s="11">
        <v>92</v>
      </c>
      <c r="Q8" s="11">
        <v>93</v>
      </c>
      <c r="R8" s="11">
        <v>65</v>
      </c>
      <c r="S8" s="11"/>
      <c r="T8" s="11">
        <v>135</v>
      </c>
      <c r="U8" s="11">
        <v>323</v>
      </c>
    </row>
    <row r="9" spans="2:21" ht="28.7" x14ac:dyDescent="0.5">
      <c r="B9" s="18" t="s">
        <v>342</v>
      </c>
      <c r="C9" s="17">
        <v>0.100981070786671</v>
      </c>
      <c r="D9" s="17">
        <v>9.7407451061702996E-2</v>
      </c>
      <c r="E9" s="17">
        <v>0.10729060830661299</v>
      </c>
      <c r="F9" s="17"/>
      <c r="G9" s="17">
        <v>0.102273631831165</v>
      </c>
      <c r="H9" s="17">
        <v>0.14813747991976101</v>
      </c>
      <c r="I9" s="17">
        <v>0.135053564834583</v>
      </c>
      <c r="J9" s="17">
        <v>9.4726107147967198E-2</v>
      </c>
      <c r="K9" s="17">
        <v>2.65439374727145E-2</v>
      </c>
      <c r="L9" s="17">
        <v>8.5185440220452102E-2</v>
      </c>
      <c r="M9" s="17"/>
      <c r="N9" s="17">
        <v>6.3137903636247994E-2</v>
      </c>
      <c r="O9" s="17">
        <v>8.5414144405484005E-2</v>
      </c>
      <c r="P9" s="17">
        <v>0.15085909022764599</v>
      </c>
      <c r="Q9" s="17">
        <v>0.11685640782462001</v>
      </c>
      <c r="R9" s="17">
        <v>0.10074149421220099</v>
      </c>
      <c r="S9" s="17"/>
      <c r="T9" s="17">
        <v>0.12430005058914199</v>
      </c>
      <c r="U9" s="17">
        <v>9.12081367472031E-2</v>
      </c>
    </row>
    <row r="10" spans="2:21" ht="28.7" x14ac:dyDescent="0.5">
      <c r="B10" s="18" t="s">
        <v>343</v>
      </c>
      <c r="C10" s="17">
        <v>0.27802488438956502</v>
      </c>
      <c r="D10" s="17">
        <v>0.30312441057731099</v>
      </c>
      <c r="E10" s="17">
        <v>0.24434239289153201</v>
      </c>
      <c r="F10" s="17"/>
      <c r="G10" s="17">
        <v>0.31834259273280202</v>
      </c>
      <c r="H10" s="17">
        <v>0.28886978976273903</v>
      </c>
      <c r="I10" s="17">
        <v>0.32420001122194902</v>
      </c>
      <c r="J10" s="17">
        <v>0.24838686032262899</v>
      </c>
      <c r="K10" s="17">
        <v>0.30824696320669198</v>
      </c>
      <c r="L10" s="17">
        <v>0.12543993101422701</v>
      </c>
      <c r="M10" s="17"/>
      <c r="N10" s="17">
        <v>0.26276118908091201</v>
      </c>
      <c r="O10" s="17">
        <v>0.30871842018568502</v>
      </c>
      <c r="P10" s="17">
        <v>0.36461391067242599</v>
      </c>
      <c r="Q10" s="17">
        <v>0.23451707592078699</v>
      </c>
      <c r="R10" s="17">
        <v>0.20872885003407099</v>
      </c>
      <c r="S10" s="17"/>
      <c r="T10" s="17">
        <v>0.28600696456087299</v>
      </c>
      <c r="U10" s="17">
        <v>0.27467961184021999</v>
      </c>
    </row>
    <row r="11" spans="2:21" ht="28.7" x14ac:dyDescent="0.5">
      <c r="B11" s="18" t="s">
        <v>344</v>
      </c>
      <c r="C11" s="17">
        <v>0.380681626620481</v>
      </c>
      <c r="D11" s="17">
        <v>0.37868441638552802</v>
      </c>
      <c r="E11" s="17">
        <v>0.37693000175193098</v>
      </c>
      <c r="F11" s="17"/>
      <c r="G11" s="17">
        <v>0.38556903484043897</v>
      </c>
      <c r="H11" s="17">
        <v>0.37041831051062502</v>
      </c>
      <c r="I11" s="17">
        <v>0.30144296101967799</v>
      </c>
      <c r="J11" s="17">
        <v>0.44004011959172901</v>
      </c>
      <c r="K11" s="17">
        <v>0.39458235772585698</v>
      </c>
      <c r="L11" s="17">
        <v>0.38481769620398398</v>
      </c>
      <c r="M11" s="17"/>
      <c r="N11" s="17">
        <v>0.391784573813107</v>
      </c>
      <c r="O11" s="17">
        <v>0.47610827462265898</v>
      </c>
      <c r="P11" s="17">
        <v>0.25089350097831697</v>
      </c>
      <c r="Q11" s="17">
        <v>0.38488753703782402</v>
      </c>
      <c r="R11" s="17">
        <v>0.41442419458651503</v>
      </c>
      <c r="S11" s="17"/>
      <c r="T11" s="17">
        <v>0.34594888338560098</v>
      </c>
      <c r="U11" s="17">
        <v>0.39523804424764802</v>
      </c>
    </row>
    <row r="12" spans="2:21" x14ac:dyDescent="0.5">
      <c r="B12" s="18" t="s">
        <v>345</v>
      </c>
      <c r="C12" s="19">
        <v>0.240312418203284</v>
      </c>
      <c r="D12" s="19">
        <v>0.22078372197545801</v>
      </c>
      <c r="E12" s="19">
        <v>0.27143699704992402</v>
      </c>
      <c r="F12" s="19"/>
      <c r="G12" s="19">
        <v>0.193814740595594</v>
      </c>
      <c r="H12" s="19">
        <v>0.19257441980687401</v>
      </c>
      <c r="I12" s="19">
        <v>0.23930346292379001</v>
      </c>
      <c r="J12" s="19">
        <v>0.216846912937675</v>
      </c>
      <c r="K12" s="19">
        <v>0.27062674159473599</v>
      </c>
      <c r="L12" s="19">
        <v>0.40455693256133601</v>
      </c>
      <c r="M12" s="19"/>
      <c r="N12" s="19">
        <v>0.28231633346973201</v>
      </c>
      <c r="O12" s="19">
        <v>0.129759160786172</v>
      </c>
      <c r="P12" s="19">
        <v>0.23363349812160999</v>
      </c>
      <c r="Q12" s="19">
        <v>0.26373897921676898</v>
      </c>
      <c r="R12" s="19">
        <v>0.27610546116721302</v>
      </c>
      <c r="S12" s="19"/>
      <c r="T12" s="19">
        <v>0.24374410146438499</v>
      </c>
      <c r="U12" s="19">
        <v>0.23887420716492899</v>
      </c>
    </row>
    <row r="13" spans="2:21" x14ac:dyDescent="0.5">
      <c r="B13" s="16" t="s">
        <v>528</v>
      </c>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U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349</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488</v>
      </c>
      <c r="D7" s="10">
        <v>269</v>
      </c>
      <c r="E7" s="10">
        <v>217</v>
      </c>
      <c r="F7" s="10"/>
      <c r="G7" s="10">
        <v>24</v>
      </c>
      <c r="H7" s="10">
        <v>106</v>
      </c>
      <c r="I7" s="10">
        <v>101</v>
      </c>
      <c r="J7" s="10">
        <v>137</v>
      </c>
      <c r="K7" s="10">
        <v>85</v>
      </c>
      <c r="L7" s="10">
        <v>35</v>
      </c>
      <c r="M7" s="10"/>
      <c r="N7" s="10">
        <v>119</v>
      </c>
      <c r="O7" s="10">
        <v>88</v>
      </c>
      <c r="P7" s="10">
        <v>88</v>
      </c>
      <c r="Q7" s="10">
        <v>89</v>
      </c>
      <c r="R7" s="10">
        <v>104</v>
      </c>
      <c r="S7" s="10"/>
      <c r="T7" s="10">
        <v>189</v>
      </c>
      <c r="U7" s="10">
        <v>299</v>
      </c>
    </row>
    <row r="8" spans="2:21" ht="30" customHeight="1" x14ac:dyDescent="0.5">
      <c r="B8" s="11" t="s">
        <v>20</v>
      </c>
      <c r="C8" s="11">
        <v>458</v>
      </c>
      <c r="D8" s="11">
        <v>271</v>
      </c>
      <c r="E8" s="11">
        <v>185</v>
      </c>
      <c r="F8" s="11"/>
      <c r="G8" s="11">
        <v>22</v>
      </c>
      <c r="H8" s="11">
        <v>87</v>
      </c>
      <c r="I8" s="11">
        <v>102</v>
      </c>
      <c r="J8" s="11">
        <v>128</v>
      </c>
      <c r="K8" s="11">
        <v>84</v>
      </c>
      <c r="L8" s="11">
        <v>35</v>
      </c>
      <c r="M8" s="11"/>
      <c r="N8" s="11">
        <v>125</v>
      </c>
      <c r="O8" s="11">
        <v>83</v>
      </c>
      <c r="P8" s="11">
        <v>92</v>
      </c>
      <c r="Q8" s="11">
        <v>93</v>
      </c>
      <c r="R8" s="11">
        <v>65</v>
      </c>
      <c r="S8" s="11"/>
      <c r="T8" s="11">
        <v>135</v>
      </c>
      <c r="U8" s="11">
        <v>323</v>
      </c>
    </row>
    <row r="9" spans="2:21" ht="28.7" x14ac:dyDescent="0.5">
      <c r="B9" s="18" t="s">
        <v>342</v>
      </c>
      <c r="C9" s="17">
        <v>0.13392752131205601</v>
      </c>
      <c r="D9" s="17">
        <v>0.15768326664332999</v>
      </c>
      <c r="E9" s="17">
        <v>0.100656708245356</v>
      </c>
      <c r="F9" s="17"/>
      <c r="G9" s="17">
        <v>4.3246296847297097E-2</v>
      </c>
      <c r="H9" s="17">
        <v>0.163443424559368</v>
      </c>
      <c r="I9" s="17">
        <v>0.12944700593247299</v>
      </c>
      <c r="J9" s="17">
        <v>0.15481105672574499</v>
      </c>
      <c r="K9" s="17">
        <v>0.12076894018619599</v>
      </c>
      <c r="L9" s="17">
        <v>8.7029176732766098E-2</v>
      </c>
      <c r="M9" s="17"/>
      <c r="N9" s="17">
        <v>0.144060181498743</v>
      </c>
      <c r="O9" s="17">
        <v>0.125543821864782</v>
      </c>
      <c r="P9" s="17">
        <v>0.12749303290878999</v>
      </c>
      <c r="Q9" s="17">
        <v>0.14346919056834401</v>
      </c>
      <c r="R9" s="17">
        <v>0.120427320390937</v>
      </c>
      <c r="S9" s="17"/>
      <c r="T9" s="17">
        <v>0.101541444264443</v>
      </c>
      <c r="U9" s="17">
        <v>0.14750045621162999</v>
      </c>
    </row>
    <row r="10" spans="2:21" ht="28.7" x14ac:dyDescent="0.5">
      <c r="B10" s="18" t="s">
        <v>343</v>
      </c>
      <c r="C10" s="17">
        <v>0.27324670142370799</v>
      </c>
      <c r="D10" s="17">
        <v>0.27962796005769402</v>
      </c>
      <c r="E10" s="17">
        <v>0.26686491953688102</v>
      </c>
      <c r="F10" s="17"/>
      <c r="G10" s="17">
        <v>0.33759171158500201</v>
      </c>
      <c r="H10" s="17">
        <v>0.23637692756685799</v>
      </c>
      <c r="I10" s="17">
        <v>0.36078397013592001</v>
      </c>
      <c r="J10" s="17">
        <v>0.237079425668899</v>
      </c>
      <c r="K10" s="17">
        <v>0.26456187147034599</v>
      </c>
      <c r="L10" s="17">
        <v>0.22043627231985699</v>
      </c>
      <c r="M10" s="17"/>
      <c r="N10" s="17">
        <v>0.24978410988340699</v>
      </c>
      <c r="O10" s="17">
        <v>0.30233914368882803</v>
      </c>
      <c r="P10" s="17">
        <v>0.26378499210156697</v>
      </c>
      <c r="Q10" s="17">
        <v>0.34076610457002399</v>
      </c>
      <c r="R10" s="17">
        <v>0.19767703093783201</v>
      </c>
      <c r="S10" s="17"/>
      <c r="T10" s="17">
        <v>0.176501800732763</v>
      </c>
      <c r="U10" s="17">
        <v>0.31379228022331201</v>
      </c>
    </row>
    <row r="11" spans="2:21" ht="28.7" x14ac:dyDescent="0.5">
      <c r="B11" s="18" t="s">
        <v>344</v>
      </c>
      <c r="C11" s="17">
        <v>0.31402112376005498</v>
      </c>
      <c r="D11" s="17">
        <v>0.32230943426270903</v>
      </c>
      <c r="E11" s="17">
        <v>0.30006205762608001</v>
      </c>
      <c r="F11" s="17"/>
      <c r="G11" s="17">
        <v>0.513685376619476</v>
      </c>
      <c r="H11" s="17">
        <v>0.294642200426395</v>
      </c>
      <c r="I11" s="17">
        <v>0.27436837773731299</v>
      </c>
      <c r="J11" s="17">
        <v>0.333949499608172</v>
      </c>
      <c r="K11" s="17">
        <v>0.34650170642500899</v>
      </c>
      <c r="L11" s="17">
        <v>0.19951697251205699</v>
      </c>
      <c r="M11" s="17"/>
      <c r="N11" s="17">
        <v>0.35548782511828297</v>
      </c>
      <c r="O11" s="17">
        <v>0.37030016953413197</v>
      </c>
      <c r="P11" s="17">
        <v>0.273519600182485</v>
      </c>
      <c r="Q11" s="17">
        <v>0.22118861882931901</v>
      </c>
      <c r="R11" s="17">
        <v>0.35270010246789202</v>
      </c>
      <c r="S11" s="17"/>
      <c r="T11" s="17">
        <v>0.25572820554882197</v>
      </c>
      <c r="U11" s="17">
        <v>0.338451559802806</v>
      </c>
    </row>
    <row r="12" spans="2:21" x14ac:dyDescent="0.5">
      <c r="B12" s="18" t="s">
        <v>345</v>
      </c>
      <c r="C12" s="19">
        <v>0.27880465350418199</v>
      </c>
      <c r="D12" s="19">
        <v>0.24037933903626599</v>
      </c>
      <c r="E12" s="19">
        <v>0.33241631459168303</v>
      </c>
      <c r="F12" s="19"/>
      <c r="G12" s="19">
        <v>0.10547661494822599</v>
      </c>
      <c r="H12" s="19">
        <v>0.30553744744737898</v>
      </c>
      <c r="I12" s="19">
        <v>0.23540064619429399</v>
      </c>
      <c r="J12" s="19">
        <v>0.27416001799718298</v>
      </c>
      <c r="K12" s="19">
        <v>0.26816748191844902</v>
      </c>
      <c r="L12" s="19">
        <v>0.49301757843532001</v>
      </c>
      <c r="M12" s="19"/>
      <c r="N12" s="19">
        <v>0.25066788349956698</v>
      </c>
      <c r="O12" s="19">
        <v>0.201816864912257</v>
      </c>
      <c r="P12" s="19">
        <v>0.33520237480715798</v>
      </c>
      <c r="Q12" s="19">
        <v>0.294576086032313</v>
      </c>
      <c r="R12" s="19">
        <v>0.32919554620333902</v>
      </c>
      <c r="S12" s="19"/>
      <c r="T12" s="19">
        <v>0.46622854945397202</v>
      </c>
      <c r="U12" s="19">
        <v>0.20025570376225199</v>
      </c>
    </row>
    <row r="13" spans="2:21" x14ac:dyDescent="0.5">
      <c r="B13" s="16" t="s">
        <v>528</v>
      </c>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U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350</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488</v>
      </c>
      <c r="D7" s="10">
        <v>269</v>
      </c>
      <c r="E7" s="10">
        <v>217</v>
      </c>
      <c r="F7" s="10"/>
      <c r="G7" s="10">
        <v>24</v>
      </c>
      <c r="H7" s="10">
        <v>106</v>
      </c>
      <c r="I7" s="10">
        <v>101</v>
      </c>
      <c r="J7" s="10">
        <v>137</v>
      </c>
      <c r="K7" s="10">
        <v>85</v>
      </c>
      <c r="L7" s="10">
        <v>35</v>
      </c>
      <c r="M7" s="10"/>
      <c r="N7" s="10">
        <v>119</v>
      </c>
      <c r="O7" s="10">
        <v>88</v>
      </c>
      <c r="P7" s="10">
        <v>88</v>
      </c>
      <c r="Q7" s="10">
        <v>89</v>
      </c>
      <c r="R7" s="10">
        <v>104</v>
      </c>
      <c r="S7" s="10"/>
      <c r="T7" s="10">
        <v>189</v>
      </c>
      <c r="U7" s="10">
        <v>299</v>
      </c>
    </row>
    <row r="8" spans="2:21" ht="30" customHeight="1" x14ac:dyDescent="0.5">
      <c r="B8" s="11" t="s">
        <v>20</v>
      </c>
      <c r="C8" s="11">
        <v>458</v>
      </c>
      <c r="D8" s="11">
        <v>271</v>
      </c>
      <c r="E8" s="11">
        <v>185</v>
      </c>
      <c r="F8" s="11"/>
      <c r="G8" s="11">
        <v>22</v>
      </c>
      <c r="H8" s="11">
        <v>87</v>
      </c>
      <c r="I8" s="11">
        <v>102</v>
      </c>
      <c r="J8" s="11">
        <v>128</v>
      </c>
      <c r="K8" s="11">
        <v>84</v>
      </c>
      <c r="L8" s="11">
        <v>35</v>
      </c>
      <c r="M8" s="11"/>
      <c r="N8" s="11">
        <v>125</v>
      </c>
      <c r="O8" s="11">
        <v>83</v>
      </c>
      <c r="P8" s="11">
        <v>92</v>
      </c>
      <c r="Q8" s="11">
        <v>93</v>
      </c>
      <c r="R8" s="11">
        <v>65</v>
      </c>
      <c r="S8" s="11"/>
      <c r="T8" s="11">
        <v>135</v>
      </c>
      <c r="U8" s="11">
        <v>323</v>
      </c>
    </row>
    <row r="9" spans="2:21" ht="28.7" x14ac:dyDescent="0.5">
      <c r="B9" s="18" t="s">
        <v>342</v>
      </c>
      <c r="C9" s="17">
        <v>5.5770474062362699E-2</v>
      </c>
      <c r="D9" s="17">
        <v>5.8623483433565202E-2</v>
      </c>
      <c r="E9" s="17">
        <v>5.22021465811306E-2</v>
      </c>
      <c r="F9" s="17"/>
      <c r="G9" s="17">
        <v>0</v>
      </c>
      <c r="H9" s="17">
        <v>5.3742750851069998E-2</v>
      </c>
      <c r="I9" s="17">
        <v>8.9226854559727106E-2</v>
      </c>
      <c r="J9" s="17">
        <v>6.3100637181815397E-2</v>
      </c>
      <c r="K9" s="17">
        <v>3.1136731225374401E-2</v>
      </c>
      <c r="L9" s="17">
        <v>3.1050868264438598E-2</v>
      </c>
      <c r="M9" s="17"/>
      <c r="N9" s="17">
        <v>7.9216723809244605E-2</v>
      </c>
      <c r="O9" s="17">
        <v>6.7552247560540193E-2</v>
      </c>
      <c r="P9" s="17">
        <v>5.88407468411353E-2</v>
      </c>
      <c r="Q9" s="17">
        <v>2.2148803794080098E-2</v>
      </c>
      <c r="R9" s="17">
        <v>3.9470467802306897E-2</v>
      </c>
      <c r="S9" s="17"/>
      <c r="T9" s="17">
        <v>5.6357906887033099E-2</v>
      </c>
      <c r="U9" s="17">
        <v>5.5524282235072199E-2</v>
      </c>
    </row>
    <row r="10" spans="2:21" ht="28.7" x14ac:dyDescent="0.5">
      <c r="B10" s="18" t="s">
        <v>343</v>
      </c>
      <c r="C10" s="17">
        <v>0.17297586369632101</v>
      </c>
      <c r="D10" s="17">
        <v>0.18481514035674301</v>
      </c>
      <c r="E10" s="17">
        <v>0.15753860619520199</v>
      </c>
      <c r="F10" s="17"/>
      <c r="G10" s="17">
        <v>0.18250253308293701</v>
      </c>
      <c r="H10" s="17">
        <v>0.16827870900341699</v>
      </c>
      <c r="I10" s="17">
        <v>0.18153683897647899</v>
      </c>
      <c r="J10" s="17">
        <v>0.194682873669354</v>
      </c>
      <c r="K10" s="17">
        <v>0.19394604144228</v>
      </c>
      <c r="L10" s="17">
        <v>2.3615282184750501E-2</v>
      </c>
      <c r="M10" s="17"/>
      <c r="N10" s="17">
        <v>0.17929495704186299</v>
      </c>
      <c r="O10" s="17">
        <v>0.19168559051081899</v>
      </c>
      <c r="P10" s="17">
        <v>0.200301281708608</v>
      </c>
      <c r="Q10" s="17">
        <v>0.16351089543088901</v>
      </c>
      <c r="R10" s="17">
        <v>0.111957669322047</v>
      </c>
      <c r="S10" s="17"/>
      <c r="T10" s="17">
        <v>0.22897115363522599</v>
      </c>
      <c r="U10" s="17">
        <v>0.149508358696991</v>
      </c>
    </row>
    <row r="11" spans="2:21" ht="28.7" x14ac:dyDescent="0.5">
      <c r="B11" s="18" t="s">
        <v>344</v>
      </c>
      <c r="C11" s="17">
        <v>0.35307018547303698</v>
      </c>
      <c r="D11" s="17">
        <v>0.375248190092143</v>
      </c>
      <c r="E11" s="17">
        <v>0.31892475553685501</v>
      </c>
      <c r="F11" s="17"/>
      <c r="G11" s="17">
        <v>0.41813097593736898</v>
      </c>
      <c r="H11" s="17">
        <v>0.392654266272355</v>
      </c>
      <c r="I11" s="17">
        <v>0.299023306950156</v>
      </c>
      <c r="J11" s="17">
        <v>0.34124026952387299</v>
      </c>
      <c r="K11" s="17">
        <v>0.38204662344402401</v>
      </c>
      <c r="L11" s="17">
        <v>0.34469710894439798</v>
      </c>
      <c r="M11" s="17"/>
      <c r="N11" s="17">
        <v>0.30460987710876902</v>
      </c>
      <c r="O11" s="17">
        <v>0.48115187957209699</v>
      </c>
      <c r="P11" s="17">
        <v>0.32540949666701002</v>
      </c>
      <c r="Q11" s="17">
        <v>0.32289023452902599</v>
      </c>
      <c r="R11" s="17">
        <v>0.36550455615127098</v>
      </c>
      <c r="S11" s="17"/>
      <c r="T11" s="17">
        <v>0.251508539854713</v>
      </c>
      <c r="U11" s="17">
        <v>0.395634451662011</v>
      </c>
    </row>
    <row r="12" spans="2:21" x14ac:dyDescent="0.5">
      <c r="B12" s="18" t="s">
        <v>345</v>
      </c>
      <c r="C12" s="19">
        <v>0.41818347676827899</v>
      </c>
      <c r="D12" s="19">
        <v>0.381313186117548</v>
      </c>
      <c r="E12" s="19">
        <v>0.47133449168681302</v>
      </c>
      <c r="F12" s="19"/>
      <c r="G12" s="19">
        <v>0.39936649097969401</v>
      </c>
      <c r="H12" s="19">
        <v>0.38532427387315799</v>
      </c>
      <c r="I12" s="19">
        <v>0.43021299951363801</v>
      </c>
      <c r="J12" s="19">
        <v>0.400976219624958</v>
      </c>
      <c r="K12" s="19">
        <v>0.39287060388832201</v>
      </c>
      <c r="L12" s="19">
        <v>0.60063674060641203</v>
      </c>
      <c r="M12" s="19"/>
      <c r="N12" s="19">
        <v>0.43687844204012299</v>
      </c>
      <c r="O12" s="19">
        <v>0.25961028235654399</v>
      </c>
      <c r="P12" s="19">
        <v>0.41544847478324698</v>
      </c>
      <c r="Q12" s="19">
        <v>0.49145006624600501</v>
      </c>
      <c r="R12" s="19">
        <v>0.48306730672437498</v>
      </c>
      <c r="S12" s="19"/>
      <c r="T12" s="19">
        <v>0.46316239962302802</v>
      </c>
      <c r="U12" s="19">
        <v>0.39933290740592597</v>
      </c>
    </row>
    <row r="13" spans="2:21" x14ac:dyDescent="0.5">
      <c r="B13" s="16" t="s">
        <v>528</v>
      </c>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U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351</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488</v>
      </c>
      <c r="D7" s="10">
        <v>269</v>
      </c>
      <c r="E7" s="10">
        <v>217</v>
      </c>
      <c r="F7" s="10"/>
      <c r="G7" s="10">
        <v>24</v>
      </c>
      <c r="H7" s="10">
        <v>106</v>
      </c>
      <c r="I7" s="10">
        <v>101</v>
      </c>
      <c r="J7" s="10">
        <v>137</v>
      </c>
      <c r="K7" s="10">
        <v>85</v>
      </c>
      <c r="L7" s="10">
        <v>35</v>
      </c>
      <c r="M7" s="10"/>
      <c r="N7" s="10">
        <v>119</v>
      </c>
      <c r="O7" s="10">
        <v>88</v>
      </c>
      <c r="P7" s="10">
        <v>88</v>
      </c>
      <c r="Q7" s="10">
        <v>89</v>
      </c>
      <c r="R7" s="10">
        <v>104</v>
      </c>
      <c r="S7" s="10"/>
      <c r="T7" s="10">
        <v>189</v>
      </c>
      <c r="U7" s="10">
        <v>299</v>
      </c>
    </row>
    <row r="8" spans="2:21" ht="30" customHeight="1" x14ac:dyDescent="0.5">
      <c r="B8" s="11" t="s">
        <v>20</v>
      </c>
      <c r="C8" s="11">
        <v>458</v>
      </c>
      <c r="D8" s="11">
        <v>271</v>
      </c>
      <c r="E8" s="11">
        <v>185</v>
      </c>
      <c r="F8" s="11"/>
      <c r="G8" s="11">
        <v>22</v>
      </c>
      <c r="H8" s="11">
        <v>87</v>
      </c>
      <c r="I8" s="11">
        <v>102</v>
      </c>
      <c r="J8" s="11">
        <v>128</v>
      </c>
      <c r="K8" s="11">
        <v>84</v>
      </c>
      <c r="L8" s="11">
        <v>35</v>
      </c>
      <c r="M8" s="11"/>
      <c r="N8" s="11">
        <v>125</v>
      </c>
      <c r="O8" s="11">
        <v>83</v>
      </c>
      <c r="P8" s="11">
        <v>92</v>
      </c>
      <c r="Q8" s="11">
        <v>93</v>
      </c>
      <c r="R8" s="11">
        <v>65</v>
      </c>
      <c r="S8" s="11"/>
      <c r="T8" s="11">
        <v>135</v>
      </c>
      <c r="U8" s="11">
        <v>323</v>
      </c>
    </row>
    <row r="9" spans="2:21" ht="28.7" x14ac:dyDescent="0.5">
      <c r="B9" s="18" t="s">
        <v>342</v>
      </c>
      <c r="C9" s="17">
        <v>0.11904878891595801</v>
      </c>
      <c r="D9" s="17">
        <v>9.96459708790189E-2</v>
      </c>
      <c r="E9" s="17">
        <v>0.148683418213895</v>
      </c>
      <c r="F9" s="17"/>
      <c r="G9" s="17">
        <v>0.14256921484544999</v>
      </c>
      <c r="H9" s="17">
        <v>0.138417286463795</v>
      </c>
      <c r="I9" s="17">
        <v>0.16254336947366599</v>
      </c>
      <c r="J9" s="17">
        <v>7.3145545589849897E-2</v>
      </c>
      <c r="K9" s="17">
        <v>0.13754665133794999</v>
      </c>
      <c r="L9" s="17">
        <v>5.1558584126595697E-2</v>
      </c>
      <c r="M9" s="17"/>
      <c r="N9" s="17">
        <v>0.102950242728376</v>
      </c>
      <c r="O9" s="17">
        <v>0.13696110510451801</v>
      </c>
      <c r="P9" s="17">
        <v>0.194786624908898</v>
      </c>
      <c r="Q9" s="17">
        <v>7.3801302344343497E-2</v>
      </c>
      <c r="R9" s="17">
        <v>8.5487532631135899E-2</v>
      </c>
      <c r="S9" s="17"/>
      <c r="T9" s="17">
        <v>9.4158601890903498E-2</v>
      </c>
      <c r="U9" s="17">
        <v>0.1294802125068</v>
      </c>
    </row>
    <row r="10" spans="2:21" ht="28.7" x14ac:dyDescent="0.5">
      <c r="B10" s="18" t="s">
        <v>343</v>
      </c>
      <c r="C10" s="17">
        <v>0.171768574265071</v>
      </c>
      <c r="D10" s="17">
        <v>0.16950373498225901</v>
      </c>
      <c r="E10" s="17">
        <v>0.17692803067136201</v>
      </c>
      <c r="F10" s="17"/>
      <c r="G10" s="17">
        <v>0.23724287071804701</v>
      </c>
      <c r="H10" s="17">
        <v>0.25014536401028598</v>
      </c>
      <c r="I10" s="17">
        <v>0.148729453954001</v>
      </c>
      <c r="J10" s="17">
        <v>0.16158942238280499</v>
      </c>
      <c r="K10" s="17">
        <v>0.162650067071995</v>
      </c>
      <c r="L10" s="17">
        <v>6.14944579730358E-2</v>
      </c>
      <c r="M10" s="17"/>
      <c r="N10" s="17">
        <v>0.18458095588182399</v>
      </c>
      <c r="O10" s="17">
        <v>0.18746240701424199</v>
      </c>
      <c r="P10" s="17">
        <v>0.139815666215131</v>
      </c>
      <c r="Q10" s="17">
        <v>0.19369823557796501</v>
      </c>
      <c r="R10" s="17">
        <v>0.14053759515841699</v>
      </c>
      <c r="S10" s="17"/>
      <c r="T10" s="17">
        <v>0.22967681113862901</v>
      </c>
      <c r="U10" s="17">
        <v>0.147499357339587</v>
      </c>
    </row>
    <row r="11" spans="2:21" ht="28.7" x14ac:dyDescent="0.5">
      <c r="B11" s="18" t="s">
        <v>344</v>
      </c>
      <c r="C11" s="17">
        <v>0.23564339857636499</v>
      </c>
      <c r="D11" s="17">
        <v>0.23350315560594001</v>
      </c>
      <c r="E11" s="17">
        <v>0.241308719834504</v>
      </c>
      <c r="F11" s="17"/>
      <c r="G11" s="17">
        <v>0.35643734877814998</v>
      </c>
      <c r="H11" s="17">
        <v>0.191878466135571</v>
      </c>
      <c r="I11" s="17">
        <v>0.23114802548821001</v>
      </c>
      <c r="J11" s="17">
        <v>0.26735450729986798</v>
      </c>
      <c r="K11" s="17">
        <v>0.23302396632304201</v>
      </c>
      <c r="L11" s="17">
        <v>0.170806160126169</v>
      </c>
      <c r="M11" s="17"/>
      <c r="N11" s="17">
        <v>0.273444983594061</v>
      </c>
      <c r="O11" s="17">
        <v>0.278684439731336</v>
      </c>
      <c r="P11" s="17">
        <v>0.22740915015334001</v>
      </c>
      <c r="Q11" s="17">
        <v>0.179236848853004</v>
      </c>
      <c r="R11" s="17">
        <v>0.20042198288840099</v>
      </c>
      <c r="S11" s="17"/>
      <c r="T11" s="17">
        <v>0.206901266776537</v>
      </c>
      <c r="U11" s="17">
        <v>0.24768916389769499</v>
      </c>
    </row>
    <row r="12" spans="2:21" x14ac:dyDescent="0.5">
      <c r="B12" s="18" t="s">
        <v>345</v>
      </c>
      <c r="C12" s="19">
        <v>0.47353923824260602</v>
      </c>
      <c r="D12" s="19">
        <v>0.49734713853278201</v>
      </c>
      <c r="E12" s="19">
        <v>0.43307983128023902</v>
      </c>
      <c r="F12" s="19"/>
      <c r="G12" s="19">
        <v>0.26375056565835397</v>
      </c>
      <c r="H12" s="19">
        <v>0.41955888339034902</v>
      </c>
      <c r="I12" s="19">
        <v>0.457579151084123</v>
      </c>
      <c r="J12" s="19">
        <v>0.49791052472747599</v>
      </c>
      <c r="K12" s="19">
        <v>0.466779315267013</v>
      </c>
      <c r="L12" s="19">
        <v>0.71614079777419903</v>
      </c>
      <c r="M12" s="19"/>
      <c r="N12" s="19">
        <v>0.43902381779573801</v>
      </c>
      <c r="O12" s="19">
        <v>0.39689204814990298</v>
      </c>
      <c r="P12" s="19">
        <v>0.43798855872263198</v>
      </c>
      <c r="Q12" s="19">
        <v>0.55326361322468798</v>
      </c>
      <c r="R12" s="19">
        <v>0.57355288932204596</v>
      </c>
      <c r="S12" s="19"/>
      <c r="T12" s="19">
        <v>0.46926332019393102</v>
      </c>
      <c r="U12" s="19">
        <v>0.47533126625591798</v>
      </c>
    </row>
    <row r="13" spans="2:21" x14ac:dyDescent="0.5">
      <c r="B13" s="16" t="s">
        <v>528</v>
      </c>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U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352</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488</v>
      </c>
      <c r="D7" s="10">
        <v>269</v>
      </c>
      <c r="E7" s="10">
        <v>217</v>
      </c>
      <c r="F7" s="10"/>
      <c r="G7" s="10">
        <v>24</v>
      </c>
      <c r="H7" s="10">
        <v>106</v>
      </c>
      <c r="I7" s="10">
        <v>101</v>
      </c>
      <c r="J7" s="10">
        <v>137</v>
      </c>
      <c r="K7" s="10">
        <v>85</v>
      </c>
      <c r="L7" s="10">
        <v>35</v>
      </c>
      <c r="M7" s="10"/>
      <c r="N7" s="10">
        <v>119</v>
      </c>
      <c r="O7" s="10">
        <v>88</v>
      </c>
      <c r="P7" s="10">
        <v>88</v>
      </c>
      <c r="Q7" s="10">
        <v>89</v>
      </c>
      <c r="R7" s="10">
        <v>104</v>
      </c>
      <c r="S7" s="10"/>
      <c r="T7" s="10">
        <v>189</v>
      </c>
      <c r="U7" s="10">
        <v>299</v>
      </c>
    </row>
    <row r="8" spans="2:21" ht="30" customHeight="1" x14ac:dyDescent="0.5">
      <c r="B8" s="11" t="s">
        <v>20</v>
      </c>
      <c r="C8" s="11">
        <v>458</v>
      </c>
      <c r="D8" s="11">
        <v>271</v>
      </c>
      <c r="E8" s="11">
        <v>185</v>
      </c>
      <c r="F8" s="11"/>
      <c r="G8" s="11">
        <v>22</v>
      </c>
      <c r="H8" s="11">
        <v>87</v>
      </c>
      <c r="I8" s="11">
        <v>102</v>
      </c>
      <c r="J8" s="11">
        <v>128</v>
      </c>
      <c r="K8" s="11">
        <v>84</v>
      </c>
      <c r="L8" s="11">
        <v>35</v>
      </c>
      <c r="M8" s="11"/>
      <c r="N8" s="11">
        <v>125</v>
      </c>
      <c r="O8" s="11">
        <v>83</v>
      </c>
      <c r="P8" s="11">
        <v>92</v>
      </c>
      <c r="Q8" s="11">
        <v>93</v>
      </c>
      <c r="R8" s="11">
        <v>65</v>
      </c>
      <c r="S8" s="11"/>
      <c r="T8" s="11">
        <v>135</v>
      </c>
      <c r="U8" s="11">
        <v>323</v>
      </c>
    </row>
    <row r="9" spans="2:21" ht="28.7" x14ac:dyDescent="0.5">
      <c r="B9" s="18" t="s">
        <v>342</v>
      </c>
      <c r="C9" s="17">
        <v>9.7936583645878095E-2</v>
      </c>
      <c r="D9" s="17">
        <v>8.3880003495330993E-2</v>
      </c>
      <c r="E9" s="17">
        <v>0.11953161518511</v>
      </c>
      <c r="F9" s="17"/>
      <c r="G9" s="17">
        <v>0.134411621588684</v>
      </c>
      <c r="H9" s="17">
        <v>0.114982489479156</v>
      </c>
      <c r="I9" s="17">
        <v>8.8494977960045795E-2</v>
      </c>
      <c r="J9" s="17">
        <v>9.5194094831245704E-2</v>
      </c>
      <c r="K9" s="17">
        <v>0.11841763994755899</v>
      </c>
      <c r="L9" s="17">
        <v>2.0507715862157098E-2</v>
      </c>
      <c r="M9" s="17"/>
      <c r="N9" s="17">
        <v>5.7596849409962098E-2</v>
      </c>
      <c r="O9" s="17">
        <v>8.2011723326421995E-2</v>
      </c>
      <c r="P9" s="17">
        <v>0.160418614212544</v>
      </c>
      <c r="Q9" s="17">
        <v>9.2357421657482397E-2</v>
      </c>
      <c r="R9" s="17">
        <v>0.11604055240041899</v>
      </c>
      <c r="S9" s="17"/>
      <c r="T9" s="17">
        <v>0.11758953333981199</v>
      </c>
      <c r="U9" s="17">
        <v>8.9700074902067495E-2</v>
      </c>
    </row>
    <row r="10" spans="2:21" ht="28.7" x14ac:dyDescent="0.5">
      <c r="B10" s="18" t="s">
        <v>343</v>
      </c>
      <c r="C10" s="17">
        <v>0.25698395674839603</v>
      </c>
      <c r="D10" s="17">
        <v>0.27857177480640299</v>
      </c>
      <c r="E10" s="17">
        <v>0.217436356564464</v>
      </c>
      <c r="F10" s="17"/>
      <c r="G10" s="17">
        <v>0.37263565368905699</v>
      </c>
      <c r="H10" s="17">
        <v>0.35583281117638699</v>
      </c>
      <c r="I10" s="17">
        <v>0.350451354664018</v>
      </c>
      <c r="J10" s="17">
        <v>0.17475109035771499</v>
      </c>
      <c r="K10" s="17">
        <v>0.20349263168429901</v>
      </c>
      <c r="L10" s="17">
        <v>9.2545326237474398E-2</v>
      </c>
      <c r="M10" s="17"/>
      <c r="N10" s="17">
        <v>0.246425730652472</v>
      </c>
      <c r="O10" s="17">
        <v>0.312544987063756</v>
      </c>
      <c r="P10" s="17">
        <v>0.33814394508991102</v>
      </c>
      <c r="Q10" s="17">
        <v>0.21656562706219001</v>
      </c>
      <c r="R10" s="17">
        <v>0.150071604200015</v>
      </c>
      <c r="S10" s="17"/>
      <c r="T10" s="17">
        <v>0.27724594737612901</v>
      </c>
      <c r="U10" s="17">
        <v>0.24849220026545699</v>
      </c>
    </row>
    <row r="11" spans="2:21" ht="28.7" x14ac:dyDescent="0.5">
      <c r="B11" s="18" t="s">
        <v>344</v>
      </c>
      <c r="C11" s="17">
        <v>0.29952593022067298</v>
      </c>
      <c r="D11" s="17">
        <v>0.28295305312486602</v>
      </c>
      <c r="E11" s="17">
        <v>0.32696903178255599</v>
      </c>
      <c r="F11" s="17"/>
      <c r="G11" s="17">
        <v>0.34422981292673599</v>
      </c>
      <c r="H11" s="17">
        <v>0.338496876674168</v>
      </c>
      <c r="I11" s="17">
        <v>0.24927378673032699</v>
      </c>
      <c r="J11" s="17">
        <v>0.344235507738538</v>
      </c>
      <c r="K11" s="17">
        <v>0.28122273111231999</v>
      </c>
      <c r="L11" s="17">
        <v>0.20185702839060801</v>
      </c>
      <c r="M11" s="17"/>
      <c r="N11" s="17">
        <v>0.32501108421709302</v>
      </c>
      <c r="O11" s="17">
        <v>0.34874606262071001</v>
      </c>
      <c r="P11" s="17">
        <v>0.27801436171034699</v>
      </c>
      <c r="Q11" s="17">
        <v>0.255303727027961</v>
      </c>
      <c r="R11" s="17">
        <v>0.28140272367154001</v>
      </c>
      <c r="S11" s="17"/>
      <c r="T11" s="17">
        <v>0.222607621755883</v>
      </c>
      <c r="U11" s="17">
        <v>0.33176222706648001</v>
      </c>
    </row>
    <row r="12" spans="2:21" x14ac:dyDescent="0.5">
      <c r="B12" s="18" t="s">
        <v>345</v>
      </c>
      <c r="C12" s="19">
        <v>0.34555352938505302</v>
      </c>
      <c r="D12" s="19">
        <v>0.35459516857340001</v>
      </c>
      <c r="E12" s="19">
        <v>0.33606299646787002</v>
      </c>
      <c r="F12" s="19"/>
      <c r="G12" s="19">
        <v>0.14872291179552299</v>
      </c>
      <c r="H12" s="19">
        <v>0.190687822670289</v>
      </c>
      <c r="I12" s="19">
        <v>0.31177988064560902</v>
      </c>
      <c r="J12" s="19">
        <v>0.38581930707250101</v>
      </c>
      <c r="K12" s="19">
        <v>0.39686699725582197</v>
      </c>
      <c r="L12" s="19">
        <v>0.685089929509761</v>
      </c>
      <c r="M12" s="19"/>
      <c r="N12" s="19">
        <v>0.37096633572047299</v>
      </c>
      <c r="O12" s="19">
        <v>0.25669722698911202</v>
      </c>
      <c r="P12" s="19">
        <v>0.22342307898719799</v>
      </c>
      <c r="Q12" s="19">
        <v>0.43577322425236698</v>
      </c>
      <c r="R12" s="19">
        <v>0.45248511972802702</v>
      </c>
      <c r="S12" s="19"/>
      <c r="T12" s="19">
        <v>0.38255689752817601</v>
      </c>
      <c r="U12" s="19">
        <v>0.33004549776599601</v>
      </c>
    </row>
    <row r="13" spans="2:21" x14ac:dyDescent="0.5">
      <c r="B13" s="16" t="s">
        <v>528</v>
      </c>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U16"/>
  <sheetViews>
    <sheetView showGridLines="0" workbookViewId="0">
      <pane xSplit="2" topLeftCell="C1" activePane="topRight" state="frozen"/>
      <selection pane="topRight" activeCell="B12" sqref="B12"/>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356</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488</v>
      </c>
      <c r="D7" s="10">
        <v>269</v>
      </c>
      <c r="E7" s="10">
        <v>217</v>
      </c>
      <c r="F7" s="10"/>
      <c r="G7" s="10">
        <v>24</v>
      </c>
      <c r="H7" s="10">
        <v>106</v>
      </c>
      <c r="I7" s="10">
        <v>101</v>
      </c>
      <c r="J7" s="10">
        <v>137</v>
      </c>
      <c r="K7" s="10">
        <v>85</v>
      </c>
      <c r="L7" s="10">
        <v>35</v>
      </c>
      <c r="M7" s="10"/>
      <c r="N7" s="10">
        <v>119</v>
      </c>
      <c r="O7" s="10">
        <v>88</v>
      </c>
      <c r="P7" s="10">
        <v>88</v>
      </c>
      <c r="Q7" s="10">
        <v>89</v>
      </c>
      <c r="R7" s="10">
        <v>104</v>
      </c>
      <c r="S7" s="10"/>
      <c r="T7" s="10">
        <v>189</v>
      </c>
      <c r="U7" s="10">
        <v>299</v>
      </c>
    </row>
    <row r="8" spans="2:21" ht="30" customHeight="1" x14ac:dyDescent="0.5">
      <c r="B8" s="11" t="s">
        <v>20</v>
      </c>
      <c r="C8" s="11">
        <v>458</v>
      </c>
      <c r="D8" s="11">
        <v>271</v>
      </c>
      <c r="E8" s="11">
        <v>185</v>
      </c>
      <c r="F8" s="11"/>
      <c r="G8" s="11">
        <v>22</v>
      </c>
      <c r="H8" s="11">
        <v>87</v>
      </c>
      <c r="I8" s="11">
        <v>102</v>
      </c>
      <c r="J8" s="11">
        <v>128</v>
      </c>
      <c r="K8" s="11">
        <v>84</v>
      </c>
      <c r="L8" s="11">
        <v>35</v>
      </c>
      <c r="M8" s="11"/>
      <c r="N8" s="11">
        <v>125</v>
      </c>
      <c r="O8" s="11">
        <v>83</v>
      </c>
      <c r="P8" s="11">
        <v>92</v>
      </c>
      <c r="Q8" s="11">
        <v>93</v>
      </c>
      <c r="R8" s="11">
        <v>65</v>
      </c>
      <c r="S8" s="11"/>
      <c r="T8" s="11">
        <v>135</v>
      </c>
      <c r="U8" s="11">
        <v>323</v>
      </c>
    </row>
    <row r="9" spans="2:21" ht="28.7" x14ac:dyDescent="0.5">
      <c r="B9" s="18" t="s">
        <v>353</v>
      </c>
      <c r="C9" s="17">
        <v>0.73952075647564297</v>
      </c>
      <c r="D9" s="17">
        <v>0.73357297882490802</v>
      </c>
      <c r="E9" s="17">
        <v>0.75063635228299797</v>
      </c>
      <c r="F9" s="17"/>
      <c r="G9" s="17">
        <v>0.65728793925137297</v>
      </c>
      <c r="H9" s="17">
        <v>0.69473597935657905</v>
      </c>
      <c r="I9" s="17">
        <v>0.79284905517888205</v>
      </c>
      <c r="J9" s="17">
        <v>0.73814135879426501</v>
      </c>
      <c r="K9" s="17">
        <v>0.79497534187039098</v>
      </c>
      <c r="L9" s="17">
        <v>0.61877978771113695</v>
      </c>
      <c r="M9" s="17"/>
      <c r="N9" s="17">
        <v>0.69551649058867404</v>
      </c>
      <c r="O9" s="17">
        <v>0.70452300061570905</v>
      </c>
      <c r="P9" s="17">
        <v>0.72724416240937195</v>
      </c>
      <c r="Q9" s="17">
        <v>0.835524150769414</v>
      </c>
      <c r="R9" s="17">
        <v>0.74845083965165105</v>
      </c>
      <c r="S9" s="17"/>
      <c r="T9" s="17">
        <v>0.63810671971974997</v>
      </c>
      <c r="U9" s="17">
        <v>0.782023160109376</v>
      </c>
    </row>
    <row r="10" spans="2:21" ht="57.35" x14ac:dyDescent="0.5">
      <c r="B10" s="18" t="s">
        <v>354</v>
      </c>
      <c r="C10" s="17">
        <v>9.6800499608584195E-2</v>
      </c>
      <c r="D10" s="17">
        <v>9.7659963982307502E-2</v>
      </c>
      <c r="E10" s="17">
        <v>9.6587144035551006E-2</v>
      </c>
      <c r="F10" s="17"/>
      <c r="G10" s="17">
        <v>0.243027963582056</v>
      </c>
      <c r="H10" s="17">
        <v>0.117211730859493</v>
      </c>
      <c r="I10" s="17">
        <v>7.9066884849578897E-2</v>
      </c>
      <c r="J10" s="17">
        <v>8.90884961626663E-2</v>
      </c>
      <c r="K10" s="17">
        <v>5.6134103337650301E-2</v>
      </c>
      <c r="L10" s="17">
        <v>0.13053253858003999</v>
      </c>
      <c r="M10" s="17"/>
      <c r="N10" s="17">
        <v>9.3335305051146997E-2</v>
      </c>
      <c r="O10" s="17">
        <v>0.121110611489257</v>
      </c>
      <c r="P10" s="17">
        <v>0.14750780165438701</v>
      </c>
      <c r="Q10" s="17">
        <v>4.4878157168201198E-2</v>
      </c>
      <c r="R10" s="17">
        <v>7.5581306576787896E-2</v>
      </c>
      <c r="S10" s="17"/>
      <c r="T10" s="17">
        <v>0.13783992965515199</v>
      </c>
      <c r="U10" s="17">
        <v>7.9600963168316705E-2</v>
      </c>
    </row>
    <row r="11" spans="2:21" ht="43" x14ac:dyDescent="0.5">
      <c r="B11" s="18" t="s">
        <v>355</v>
      </c>
      <c r="C11" s="19">
        <v>0.163678743915773</v>
      </c>
      <c r="D11" s="19">
        <v>0.16876705719278501</v>
      </c>
      <c r="E11" s="19">
        <v>0.15277650368145099</v>
      </c>
      <c r="F11" s="19"/>
      <c r="G11" s="19">
        <v>9.96840971665717E-2</v>
      </c>
      <c r="H11" s="19">
        <v>0.18805228978392799</v>
      </c>
      <c r="I11" s="19">
        <v>0.12808405997153899</v>
      </c>
      <c r="J11" s="19">
        <v>0.17277014504306901</v>
      </c>
      <c r="K11" s="19">
        <v>0.14889055479195801</v>
      </c>
      <c r="L11" s="19">
        <v>0.250687673708823</v>
      </c>
      <c r="M11" s="19"/>
      <c r="N11" s="19">
        <v>0.211148204360179</v>
      </c>
      <c r="O11" s="19">
        <v>0.174366387895034</v>
      </c>
      <c r="P11" s="19">
        <v>0.12524803593624101</v>
      </c>
      <c r="Q11" s="19">
        <v>0.11959769206238501</v>
      </c>
      <c r="R11" s="19">
        <v>0.17596785377156099</v>
      </c>
      <c r="S11" s="19"/>
      <c r="T11" s="19">
        <v>0.22405335062509801</v>
      </c>
      <c r="U11" s="19">
        <v>0.138375876722307</v>
      </c>
    </row>
    <row r="12" spans="2:21" x14ac:dyDescent="0.5">
      <c r="B12" s="16" t="s">
        <v>528</v>
      </c>
    </row>
    <row r="13" spans="2:21" x14ac:dyDescent="0.5">
      <c r="B13" t="s">
        <v>47</v>
      </c>
    </row>
    <row r="14" spans="2:21" x14ac:dyDescent="0.5">
      <c r="B14" t="s">
        <v>48</v>
      </c>
    </row>
    <row r="16" spans="2:21" x14ac:dyDescent="0.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U16"/>
  <sheetViews>
    <sheetView showGridLines="0" workbookViewId="0">
      <pane xSplit="2" topLeftCell="C1" activePane="topRight" state="frozen"/>
      <selection pane="topRight" activeCell="B12" sqref="B12"/>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359</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134</v>
      </c>
      <c r="D7" s="10">
        <v>77</v>
      </c>
      <c r="E7" s="10">
        <v>56</v>
      </c>
      <c r="F7" s="10"/>
      <c r="G7" s="10">
        <v>8</v>
      </c>
      <c r="H7" s="10">
        <v>34</v>
      </c>
      <c r="I7" s="10">
        <v>23</v>
      </c>
      <c r="J7" s="10">
        <v>38</v>
      </c>
      <c r="K7" s="10">
        <v>17</v>
      </c>
      <c r="L7" s="10">
        <v>14</v>
      </c>
      <c r="M7" s="10"/>
      <c r="N7" s="10">
        <v>37</v>
      </c>
      <c r="O7" s="10">
        <v>26</v>
      </c>
      <c r="P7" s="10">
        <v>25</v>
      </c>
      <c r="Q7" s="10">
        <v>16</v>
      </c>
      <c r="R7" s="10">
        <v>30</v>
      </c>
      <c r="S7" s="10"/>
      <c r="T7" s="10">
        <v>70</v>
      </c>
      <c r="U7" s="10">
        <v>64</v>
      </c>
    </row>
    <row r="8" spans="2:21" ht="30" customHeight="1" x14ac:dyDescent="0.5">
      <c r="B8" s="11" t="s">
        <v>20</v>
      </c>
      <c r="C8" s="11">
        <v>119</v>
      </c>
      <c r="D8" s="11">
        <v>72</v>
      </c>
      <c r="E8" s="11">
        <v>46</v>
      </c>
      <c r="F8" s="11"/>
      <c r="G8" s="11">
        <v>8</v>
      </c>
      <c r="H8" s="11">
        <v>27</v>
      </c>
      <c r="I8" s="11">
        <v>21</v>
      </c>
      <c r="J8" s="11">
        <v>33</v>
      </c>
      <c r="K8" s="11">
        <v>17</v>
      </c>
      <c r="L8" s="11">
        <v>13</v>
      </c>
      <c r="M8" s="11"/>
      <c r="N8" s="11">
        <v>38</v>
      </c>
      <c r="O8" s="11">
        <v>25</v>
      </c>
      <c r="P8" s="11">
        <v>25</v>
      </c>
      <c r="Q8" s="11">
        <v>15</v>
      </c>
      <c r="R8" s="11">
        <v>16</v>
      </c>
      <c r="S8" s="11"/>
      <c r="T8" s="11">
        <v>49</v>
      </c>
      <c r="U8" s="11">
        <v>70</v>
      </c>
    </row>
    <row r="9" spans="2:21" ht="43" x14ac:dyDescent="0.5">
      <c r="B9" s="18" t="s">
        <v>357</v>
      </c>
      <c r="C9" s="17">
        <v>0.40458399716618598</v>
      </c>
      <c r="D9" s="17">
        <v>0.41920265795935802</v>
      </c>
      <c r="E9" s="17">
        <v>0.36927341845834899</v>
      </c>
      <c r="F9" s="17"/>
      <c r="G9" s="17">
        <v>0.133454953148089</v>
      </c>
      <c r="H9" s="17">
        <v>0.34673232602680998</v>
      </c>
      <c r="I9" s="17">
        <v>0.59226355933102004</v>
      </c>
      <c r="J9" s="17">
        <v>0.363751479658806</v>
      </c>
      <c r="K9" s="17">
        <v>0.45094259377448098</v>
      </c>
      <c r="L9" s="17">
        <v>0.41951993411210298</v>
      </c>
      <c r="M9" s="17"/>
      <c r="N9" s="17">
        <v>0.42046784328619402</v>
      </c>
      <c r="O9" s="17">
        <v>0.353391823699861</v>
      </c>
      <c r="P9" s="17">
        <v>0.52268232067007403</v>
      </c>
      <c r="Q9" s="17">
        <v>0.336369557272441</v>
      </c>
      <c r="R9" s="17">
        <v>0.32774952661548701</v>
      </c>
      <c r="S9" s="17"/>
      <c r="T9" s="17">
        <v>0.48162090152820802</v>
      </c>
      <c r="U9" s="17">
        <v>0.35098157545913999</v>
      </c>
    </row>
    <row r="10" spans="2:21" ht="28.7" x14ac:dyDescent="0.5">
      <c r="B10" s="18" t="s">
        <v>358</v>
      </c>
      <c r="C10" s="17">
        <v>0.32562005603979199</v>
      </c>
      <c r="D10" s="17">
        <v>0.29933623736491499</v>
      </c>
      <c r="E10" s="17">
        <v>0.37348456548459102</v>
      </c>
      <c r="F10" s="17"/>
      <c r="G10" s="17">
        <v>0.45553778028834102</v>
      </c>
      <c r="H10" s="17">
        <v>0.373858761115622</v>
      </c>
      <c r="I10" s="17">
        <v>0.23861257864303501</v>
      </c>
      <c r="J10" s="17">
        <v>0.35485847736951298</v>
      </c>
      <c r="K10" s="17">
        <v>0.21218080504085399</v>
      </c>
      <c r="L10" s="17">
        <v>0.36685250718991502</v>
      </c>
      <c r="M10" s="17"/>
      <c r="N10" s="17">
        <v>0.29538225809292601</v>
      </c>
      <c r="O10" s="17">
        <v>0.34986975929951403</v>
      </c>
      <c r="P10" s="17">
        <v>0.24956185261702499</v>
      </c>
      <c r="Q10" s="17">
        <v>0.39013991399836601</v>
      </c>
      <c r="R10" s="17">
        <v>0.41558095864695499</v>
      </c>
      <c r="S10" s="17"/>
      <c r="T10" s="17">
        <v>0.28019395140229802</v>
      </c>
      <c r="U10" s="17">
        <v>0.35722762435334698</v>
      </c>
    </row>
    <row r="11" spans="2:21" x14ac:dyDescent="0.5">
      <c r="B11" s="18" t="s">
        <v>65</v>
      </c>
      <c r="C11" s="19">
        <v>0.26979594679402202</v>
      </c>
      <c r="D11" s="19">
        <v>0.28146110467572799</v>
      </c>
      <c r="E11" s="19">
        <v>0.25724201605706098</v>
      </c>
      <c r="F11" s="19"/>
      <c r="G11" s="19">
        <v>0.41100726656357001</v>
      </c>
      <c r="H11" s="19">
        <v>0.27940891285756803</v>
      </c>
      <c r="I11" s="19">
        <v>0.16912386202594501</v>
      </c>
      <c r="J11" s="19">
        <v>0.28139004297168102</v>
      </c>
      <c r="K11" s="19">
        <v>0.336876601184665</v>
      </c>
      <c r="L11" s="19">
        <v>0.213627558697982</v>
      </c>
      <c r="M11" s="19"/>
      <c r="N11" s="19">
        <v>0.28414989862088103</v>
      </c>
      <c r="O11" s="19">
        <v>0.29673841700062498</v>
      </c>
      <c r="P11" s="19">
        <v>0.22775582671290101</v>
      </c>
      <c r="Q11" s="19">
        <v>0.27349052872919299</v>
      </c>
      <c r="R11" s="19">
        <v>0.256669514737558</v>
      </c>
      <c r="S11" s="19"/>
      <c r="T11" s="19">
        <v>0.23818514706949401</v>
      </c>
      <c r="U11" s="19">
        <v>0.29179080018751302</v>
      </c>
    </row>
    <row r="12" spans="2:21" x14ac:dyDescent="0.5">
      <c r="B12" s="16" t="s">
        <v>530</v>
      </c>
    </row>
    <row r="13" spans="2:21" x14ac:dyDescent="0.5">
      <c r="B13" t="s">
        <v>47</v>
      </c>
    </row>
    <row r="14" spans="2:21" x14ac:dyDescent="0.5">
      <c r="B14" t="s">
        <v>48</v>
      </c>
    </row>
    <row r="16" spans="2:21" x14ac:dyDescent="0.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U17"/>
  <sheetViews>
    <sheetView showGridLines="0" workbookViewId="0">
      <pane xSplit="2" topLeftCell="C1" activePane="topRight" state="frozen"/>
      <selection pane="topRight" activeCell="B13" sqref="B13"/>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363</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85</v>
      </c>
      <c r="D7" s="10">
        <v>49</v>
      </c>
      <c r="E7" s="10">
        <v>35</v>
      </c>
      <c r="F7" s="10"/>
      <c r="G7" s="10">
        <v>3</v>
      </c>
      <c r="H7" s="10">
        <v>22</v>
      </c>
      <c r="I7" s="10">
        <v>14</v>
      </c>
      <c r="J7" s="10">
        <v>25</v>
      </c>
      <c r="K7" s="10">
        <v>12</v>
      </c>
      <c r="L7" s="10">
        <v>9</v>
      </c>
      <c r="M7" s="10"/>
      <c r="N7" s="10">
        <v>25</v>
      </c>
      <c r="O7" s="10">
        <v>16</v>
      </c>
      <c r="P7" s="10">
        <v>12</v>
      </c>
      <c r="Q7" s="10">
        <v>11</v>
      </c>
      <c r="R7" s="10">
        <v>21</v>
      </c>
      <c r="S7" s="10"/>
      <c r="T7" s="10">
        <v>45</v>
      </c>
      <c r="U7" s="10">
        <v>40</v>
      </c>
    </row>
    <row r="8" spans="2:21" ht="30" customHeight="1" x14ac:dyDescent="0.5">
      <c r="B8" s="11" t="s">
        <v>20</v>
      </c>
      <c r="C8" s="11">
        <v>75</v>
      </c>
      <c r="D8" s="11">
        <v>46</v>
      </c>
      <c r="E8" s="11">
        <v>28</v>
      </c>
      <c r="F8" s="11"/>
      <c r="G8" s="11">
        <v>2</v>
      </c>
      <c r="H8" s="11">
        <v>16</v>
      </c>
      <c r="I8" s="11">
        <v>13</v>
      </c>
      <c r="J8" s="11">
        <v>22</v>
      </c>
      <c r="K8" s="11">
        <v>13</v>
      </c>
      <c r="L8" s="11">
        <v>9</v>
      </c>
      <c r="M8" s="11"/>
      <c r="N8" s="11">
        <v>26</v>
      </c>
      <c r="O8" s="11">
        <v>14</v>
      </c>
      <c r="P8" s="11">
        <v>11</v>
      </c>
      <c r="Q8" s="11">
        <v>11</v>
      </c>
      <c r="R8" s="11">
        <v>11</v>
      </c>
      <c r="S8" s="11"/>
      <c r="T8" s="11">
        <v>30</v>
      </c>
      <c r="U8" s="11">
        <v>45</v>
      </c>
    </row>
    <row r="9" spans="2:21" ht="43" x14ac:dyDescent="0.5">
      <c r="B9" s="18" t="s">
        <v>360</v>
      </c>
      <c r="C9" s="17">
        <v>5.68845847085429E-2</v>
      </c>
      <c r="D9" s="17">
        <v>0</v>
      </c>
      <c r="E9" s="17">
        <v>0.15065489522343201</v>
      </c>
      <c r="F9" s="17"/>
      <c r="G9" s="17">
        <v>0.40951717545531302</v>
      </c>
      <c r="H9" s="17">
        <v>0</v>
      </c>
      <c r="I9" s="17">
        <v>0</v>
      </c>
      <c r="J9" s="17">
        <v>0</v>
      </c>
      <c r="K9" s="17">
        <v>0.267752050577451</v>
      </c>
      <c r="L9" s="17">
        <v>0</v>
      </c>
      <c r="M9" s="17"/>
      <c r="N9" s="17">
        <v>4.7599606838869997E-2</v>
      </c>
      <c r="O9" s="17">
        <v>6.3110547147379403E-2</v>
      </c>
      <c r="P9" s="17">
        <v>7.5049905053610894E-2</v>
      </c>
      <c r="Q9" s="17">
        <v>0.110391404071726</v>
      </c>
      <c r="R9" s="17">
        <v>0</v>
      </c>
      <c r="S9" s="17"/>
      <c r="T9" s="17">
        <v>2.83986220974792E-2</v>
      </c>
      <c r="U9" s="17">
        <v>7.6214830609532894E-2</v>
      </c>
    </row>
    <row r="10" spans="2:21" ht="43" x14ac:dyDescent="0.5">
      <c r="B10" s="18" t="s">
        <v>361</v>
      </c>
      <c r="C10" s="17">
        <v>7.7171094977194696E-2</v>
      </c>
      <c r="D10" s="17">
        <v>4.4096881611128201E-2</v>
      </c>
      <c r="E10" s="17">
        <v>9.8969867621457999E-2</v>
      </c>
      <c r="F10" s="17"/>
      <c r="G10" s="17">
        <v>0</v>
      </c>
      <c r="H10" s="17">
        <v>0.18761181706939001</v>
      </c>
      <c r="I10" s="17">
        <v>4.03613916079524E-2</v>
      </c>
      <c r="J10" s="17">
        <v>9.9478136580452903E-2</v>
      </c>
      <c r="K10" s="17">
        <v>0</v>
      </c>
      <c r="L10" s="17">
        <v>0</v>
      </c>
      <c r="M10" s="17"/>
      <c r="N10" s="17">
        <v>5.6163075827396602E-2</v>
      </c>
      <c r="O10" s="17">
        <v>6.7049047532701703E-2</v>
      </c>
      <c r="P10" s="17">
        <v>0</v>
      </c>
      <c r="Q10" s="17">
        <v>8.8510345426228695E-2</v>
      </c>
      <c r="R10" s="17">
        <v>0.20503152471088501</v>
      </c>
      <c r="S10" s="17"/>
      <c r="T10" s="17">
        <v>6.6483555616705894E-2</v>
      </c>
      <c r="U10" s="17">
        <v>8.4423536003516902E-2</v>
      </c>
    </row>
    <row r="11" spans="2:21" ht="28.7" x14ac:dyDescent="0.5">
      <c r="B11" s="18" t="s">
        <v>362</v>
      </c>
      <c r="C11" s="17">
        <v>0.78427524486487799</v>
      </c>
      <c r="D11" s="17">
        <v>0.888350782521521</v>
      </c>
      <c r="E11" s="17">
        <v>0.64312328840708</v>
      </c>
      <c r="F11" s="17"/>
      <c r="G11" s="17">
        <v>0.25911348126742501</v>
      </c>
      <c r="H11" s="17">
        <v>0.81238818293060999</v>
      </c>
      <c r="I11" s="17">
        <v>0.78247664424632102</v>
      </c>
      <c r="J11" s="17">
        <v>0.76149685757132501</v>
      </c>
      <c r="K11" s="17">
        <v>0.732247949422549</v>
      </c>
      <c r="L11" s="17">
        <v>1</v>
      </c>
      <c r="M11" s="17"/>
      <c r="N11" s="17">
        <v>0.85313694914525495</v>
      </c>
      <c r="O11" s="17">
        <v>0.86984040531991902</v>
      </c>
      <c r="P11" s="17">
        <v>0.75967357151126302</v>
      </c>
      <c r="Q11" s="17">
        <v>0.66936497127878802</v>
      </c>
      <c r="R11" s="17">
        <v>0.65348787779050799</v>
      </c>
      <c r="S11" s="17"/>
      <c r="T11" s="17">
        <v>0.88151197034933004</v>
      </c>
      <c r="U11" s="17">
        <v>0.71829152369368299</v>
      </c>
    </row>
    <row r="12" spans="2:21" x14ac:dyDescent="0.5">
      <c r="B12" s="18" t="s">
        <v>219</v>
      </c>
      <c r="C12" s="19">
        <v>8.1669075449384204E-2</v>
      </c>
      <c r="D12" s="19">
        <v>6.7552335867350793E-2</v>
      </c>
      <c r="E12" s="19">
        <v>0.107251948748029</v>
      </c>
      <c r="F12" s="19"/>
      <c r="G12" s="19">
        <v>0.33136934327726297</v>
      </c>
      <c r="H12" s="19">
        <v>0</v>
      </c>
      <c r="I12" s="19">
        <v>0.17716196414572699</v>
      </c>
      <c r="J12" s="19">
        <v>0.139025005848222</v>
      </c>
      <c r="K12" s="19">
        <v>0</v>
      </c>
      <c r="L12" s="19">
        <v>0</v>
      </c>
      <c r="M12" s="19"/>
      <c r="N12" s="19">
        <v>4.3100368188478101E-2</v>
      </c>
      <c r="O12" s="19">
        <v>0</v>
      </c>
      <c r="P12" s="19">
        <v>0.165276523435126</v>
      </c>
      <c r="Q12" s="19">
        <v>0.131733279223257</v>
      </c>
      <c r="R12" s="19">
        <v>0.141480597498607</v>
      </c>
      <c r="S12" s="19"/>
      <c r="T12" s="19">
        <v>2.3605851936485098E-2</v>
      </c>
      <c r="U12" s="19">
        <v>0.12107010969326699</v>
      </c>
    </row>
    <row r="13" spans="2:21" x14ac:dyDescent="0.5">
      <c r="B13" s="16" t="s">
        <v>531</v>
      </c>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U23"/>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372</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364</v>
      </c>
      <c r="C9" s="17">
        <v>0.47248105401819601</v>
      </c>
      <c r="D9" s="17">
        <v>0.52533274773600303</v>
      </c>
      <c r="E9" s="17">
        <v>0.42301613562733298</v>
      </c>
      <c r="F9" s="17"/>
      <c r="G9" s="17">
        <v>0.33710340254686999</v>
      </c>
      <c r="H9" s="17">
        <v>0.46185427608183399</v>
      </c>
      <c r="I9" s="17">
        <v>0.46233918292318599</v>
      </c>
      <c r="J9" s="17">
        <v>0.51283054293471297</v>
      </c>
      <c r="K9" s="17">
        <v>0.43983691594311802</v>
      </c>
      <c r="L9" s="17">
        <v>0.51606589747312903</v>
      </c>
      <c r="M9" s="17"/>
      <c r="N9" s="17">
        <v>0.51031012116735497</v>
      </c>
      <c r="O9" s="17">
        <v>0.46375328591172699</v>
      </c>
      <c r="P9" s="17">
        <v>0.42810196372186698</v>
      </c>
      <c r="Q9" s="17">
        <v>0.44441194814880203</v>
      </c>
      <c r="R9" s="17">
        <v>0.53527567163929302</v>
      </c>
      <c r="S9" s="17"/>
      <c r="T9" s="17">
        <v>0.646220570284881</v>
      </c>
      <c r="U9" s="17">
        <v>0.42872122573157501</v>
      </c>
    </row>
    <row r="10" spans="2:21" x14ac:dyDescent="0.5">
      <c r="B10" s="18" t="s">
        <v>142</v>
      </c>
      <c r="C10" s="17">
        <v>0.465496324969704</v>
      </c>
      <c r="D10" s="17">
        <v>0.477695834735133</v>
      </c>
      <c r="E10" s="17">
        <v>0.453814296513806</v>
      </c>
      <c r="F10" s="17"/>
      <c r="G10" s="17">
        <v>0.388221201236644</v>
      </c>
      <c r="H10" s="17">
        <v>0.46925029613074098</v>
      </c>
      <c r="I10" s="17">
        <v>0.42228730590994801</v>
      </c>
      <c r="J10" s="17">
        <v>0.47659853912018602</v>
      </c>
      <c r="K10" s="17">
        <v>0.53825153720038399</v>
      </c>
      <c r="L10" s="17">
        <v>0.45676950253121001</v>
      </c>
      <c r="M10" s="17"/>
      <c r="N10" s="17">
        <v>0.46543607343434901</v>
      </c>
      <c r="O10" s="17">
        <v>0.42134521867697</v>
      </c>
      <c r="P10" s="17">
        <v>0.39523650086318601</v>
      </c>
      <c r="Q10" s="17">
        <v>0.52696448063602397</v>
      </c>
      <c r="R10" s="17">
        <v>0.542620457785011</v>
      </c>
      <c r="S10" s="17"/>
      <c r="T10" s="17">
        <v>0.511537956478889</v>
      </c>
      <c r="U10" s="17">
        <v>0.45389980431527099</v>
      </c>
    </row>
    <row r="11" spans="2:21" x14ac:dyDescent="0.5">
      <c r="B11" s="18" t="s">
        <v>365</v>
      </c>
      <c r="C11" s="17">
        <v>0.38279932204567402</v>
      </c>
      <c r="D11" s="17">
        <v>0.45575561357161598</v>
      </c>
      <c r="E11" s="17">
        <v>0.31579242195311702</v>
      </c>
      <c r="F11" s="17"/>
      <c r="G11" s="17">
        <v>0.64253045557812305</v>
      </c>
      <c r="H11" s="17">
        <v>0.59754227088451395</v>
      </c>
      <c r="I11" s="17">
        <v>0.39006956565515299</v>
      </c>
      <c r="J11" s="17">
        <v>0.33125584285259602</v>
      </c>
      <c r="K11" s="17">
        <v>0.34566956531439802</v>
      </c>
      <c r="L11" s="17">
        <v>0.26317409652671397</v>
      </c>
      <c r="M11" s="17"/>
      <c r="N11" s="17">
        <v>0.357819347935665</v>
      </c>
      <c r="O11" s="17">
        <v>0.42732808728738603</v>
      </c>
      <c r="P11" s="17">
        <v>0.38804126866020899</v>
      </c>
      <c r="Q11" s="17">
        <v>0.347861391165594</v>
      </c>
      <c r="R11" s="17">
        <v>0.42905677607669301</v>
      </c>
      <c r="S11" s="17"/>
      <c r="T11" s="17">
        <v>0.48965850204058198</v>
      </c>
      <c r="U11" s="17">
        <v>0.35588466573772998</v>
      </c>
    </row>
    <row r="12" spans="2:21" x14ac:dyDescent="0.5">
      <c r="B12" s="18" t="s">
        <v>366</v>
      </c>
      <c r="C12" s="17">
        <v>0.33519896312458602</v>
      </c>
      <c r="D12" s="17">
        <v>0.304399905085038</v>
      </c>
      <c r="E12" s="17">
        <v>0.36450540036136903</v>
      </c>
      <c r="F12" s="17"/>
      <c r="G12" s="17">
        <v>0.25823992320601402</v>
      </c>
      <c r="H12" s="17">
        <v>0.31002094904717198</v>
      </c>
      <c r="I12" s="17">
        <v>0.294047314036114</v>
      </c>
      <c r="J12" s="17">
        <v>0.36744531223247701</v>
      </c>
      <c r="K12" s="17">
        <v>0.35205657491127001</v>
      </c>
      <c r="L12" s="17">
        <v>0.35904274455825402</v>
      </c>
      <c r="M12" s="17"/>
      <c r="N12" s="17">
        <v>0.37787400276283001</v>
      </c>
      <c r="O12" s="17">
        <v>0.147941239133598</v>
      </c>
      <c r="P12" s="17">
        <v>0.25287693480997397</v>
      </c>
      <c r="Q12" s="17">
        <v>0.45681486239061703</v>
      </c>
      <c r="R12" s="17">
        <v>0.45816776448381802</v>
      </c>
      <c r="S12" s="17"/>
      <c r="T12" s="17">
        <v>0.38346060696461098</v>
      </c>
      <c r="U12" s="17">
        <v>0.32304328724467901</v>
      </c>
    </row>
    <row r="13" spans="2:21" x14ac:dyDescent="0.5">
      <c r="B13" s="18" t="s">
        <v>367</v>
      </c>
      <c r="C13" s="17">
        <v>0.187573145097814</v>
      </c>
      <c r="D13" s="17">
        <v>0.14196286056459601</v>
      </c>
      <c r="E13" s="17">
        <v>0.22962106696745599</v>
      </c>
      <c r="F13" s="17"/>
      <c r="G13" s="17">
        <v>0.17041934808303</v>
      </c>
      <c r="H13" s="17">
        <v>0.13095441345554101</v>
      </c>
      <c r="I13" s="17">
        <v>0.21881732006511001</v>
      </c>
      <c r="J13" s="17">
        <v>0.18459657229526399</v>
      </c>
      <c r="K13" s="17">
        <v>0.17967046836185699</v>
      </c>
      <c r="L13" s="17">
        <v>0.20839592790655001</v>
      </c>
      <c r="M13" s="17"/>
      <c r="N13" s="17">
        <v>0.16491135503774401</v>
      </c>
      <c r="O13" s="17">
        <v>0.18794259564129101</v>
      </c>
      <c r="P13" s="17">
        <v>0.25593123670818801</v>
      </c>
      <c r="Q13" s="17">
        <v>0.161691787116547</v>
      </c>
      <c r="R13" s="17">
        <v>0.17307943291393299</v>
      </c>
      <c r="S13" s="17"/>
      <c r="T13" s="17">
        <v>0.11018506927182301</v>
      </c>
      <c r="U13" s="17">
        <v>0.20706490484451001</v>
      </c>
    </row>
    <row r="14" spans="2:21" x14ac:dyDescent="0.5">
      <c r="B14" s="18" t="s">
        <v>368</v>
      </c>
      <c r="C14" s="17">
        <v>0.141143759136408</v>
      </c>
      <c r="D14" s="17">
        <v>0.15217093832960599</v>
      </c>
      <c r="E14" s="17">
        <v>0.131984781515703</v>
      </c>
      <c r="F14" s="17"/>
      <c r="G14" s="17">
        <v>0.13079115461442101</v>
      </c>
      <c r="H14" s="17">
        <v>0.13876034912983901</v>
      </c>
      <c r="I14" s="17">
        <v>0.13710146352501401</v>
      </c>
      <c r="J14" s="17">
        <v>0.15024632166162999</v>
      </c>
      <c r="K14" s="17">
        <v>0.13746211662614599</v>
      </c>
      <c r="L14" s="17">
        <v>0.14358838450449199</v>
      </c>
      <c r="M14" s="17"/>
      <c r="N14" s="17">
        <v>0.13431076442732801</v>
      </c>
      <c r="O14" s="17">
        <v>0.16273226663194101</v>
      </c>
      <c r="P14" s="17">
        <v>0.14992488159788001</v>
      </c>
      <c r="Q14" s="17">
        <v>0.12613206233069199</v>
      </c>
      <c r="R14" s="17">
        <v>0.135082993967198</v>
      </c>
      <c r="S14" s="17"/>
      <c r="T14" s="17">
        <v>0.1846618723749</v>
      </c>
      <c r="U14" s="17">
        <v>0.13018283784691301</v>
      </c>
    </row>
    <row r="15" spans="2:21" ht="28.7" x14ac:dyDescent="0.5">
      <c r="B15" s="18" t="s">
        <v>369</v>
      </c>
      <c r="C15" s="17">
        <v>0.123866743569037</v>
      </c>
      <c r="D15" s="17">
        <v>0.128628160738363</v>
      </c>
      <c r="E15" s="17">
        <v>0.120404481780962</v>
      </c>
      <c r="F15" s="17"/>
      <c r="G15" s="17">
        <v>0.15157062470664301</v>
      </c>
      <c r="H15" s="17">
        <v>0.13266812698000799</v>
      </c>
      <c r="I15" s="17">
        <v>0.101897963677838</v>
      </c>
      <c r="J15" s="17">
        <v>0.116161410265382</v>
      </c>
      <c r="K15" s="17">
        <v>0.131181977536035</v>
      </c>
      <c r="L15" s="17">
        <v>0.124119708710273</v>
      </c>
      <c r="M15" s="17"/>
      <c r="N15" s="17">
        <v>0.116257443910074</v>
      </c>
      <c r="O15" s="17">
        <v>0.11433106137513099</v>
      </c>
      <c r="P15" s="17">
        <v>0.119194734354841</v>
      </c>
      <c r="Q15" s="17">
        <v>0.130171799416437</v>
      </c>
      <c r="R15" s="17">
        <v>0.15490249808012399</v>
      </c>
      <c r="S15" s="17"/>
      <c r="T15" s="17">
        <v>0.18321364891272399</v>
      </c>
      <c r="U15" s="17">
        <v>0.10891901928047699</v>
      </c>
    </row>
    <row r="16" spans="2:21" x14ac:dyDescent="0.5">
      <c r="B16" s="18" t="s">
        <v>370</v>
      </c>
      <c r="C16" s="17">
        <v>0.115995964131687</v>
      </c>
      <c r="D16" s="17">
        <v>0.15004625729542501</v>
      </c>
      <c r="E16" s="17">
        <v>8.5211089475933297E-2</v>
      </c>
      <c r="F16" s="17"/>
      <c r="G16" s="17">
        <v>0.10978122535614999</v>
      </c>
      <c r="H16" s="17">
        <v>0.20410313325398799</v>
      </c>
      <c r="I16" s="17">
        <v>0.1041602387862</v>
      </c>
      <c r="J16" s="17">
        <v>0.18159398593107001</v>
      </c>
      <c r="K16" s="17">
        <v>9.8701806180592003E-2</v>
      </c>
      <c r="L16" s="17">
        <v>5.0667249380701003E-2</v>
      </c>
      <c r="M16" s="17"/>
      <c r="N16" s="17">
        <v>0.12544585914100601</v>
      </c>
      <c r="O16" s="17">
        <v>0.10138586366789</v>
      </c>
      <c r="P16" s="17">
        <v>8.9978706702718694E-2</v>
      </c>
      <c r="Q16" s="17">
        <v>0.13070939027696599</v>
      </c>
      <c r="R16" s="17">
        <v>0.13513502625417601</v>
      </c>
      <c r="S16" s="17"/>
      <c r="T16" s="17">
        <v>0.156998130405994</v>
      </c>
      <c r="U16" s="17">
        <v>0.105668735219705</v>
      </c>
    </row>
    <row r="17" spans="2:21" x14ac:dyDescent="0.5">
      <c r="B17" s="18" t="s">
        <v>371</v>
      </c>
      <c r="C17" s="17">
        <v>3.8148378206363701E-2</v>
      </c>
      <c r="D17" s="17">
        <v>4.7807263849104699E-2</v>
      </c>
      <c r="E17" s="17">
        <v>2.9456825307464199E-2</v>
      </c>
      <c r="F17" s="17"/>
      <c r="G17" s="17">
        <v>9.4926817762703106E-2</v>
      </c>
      <c r="H17" s="17">
        <v>4.6660952061234599E-2</v>
      </c>
      <c r="I17" s="17">
        <v>4.8196526159084402E-2</v>
      </c>
      <c r="J17" s="17">
        <v>3.3370554365357297E-2</v>
      </c>
      <c r="K17" s="17">
        <v>2.0213816751363502E-2</v>
      </c>
      <c r="L17" s="17">
        <v>2.6524900470355901E-2</v>
      </c>
      <c r="M17" s="17"/>
      <c r="N17" s="17">
        <v>3.0124488600304599E-2</v>
      </c>
      <c r="O17" s="17">
        <v>8.3744791296192195E-2</v>
      </c>
      <c r="P17" s="17">
        <v>2.06308423200178E-2</v>
      </c>
      <c r="Q17" s="17">
        <v>2.98947132572428E-2</v>
      </c>
      <c r="R17" s="17">
        <v>2.5548842915089201E-2</v>
      </c>
      <c r="S17" s="17"/>
      <c r="T17" s="17">
        <v>5.3234715259208899E-2</v>
      </c>
      <c r="U17" s="17">
        <v>3.4348577602031E-2</v>
      </c>
    </row>
    <row r="18" spans="2:21" x14ac:dyDescent="0.5">
      <c r="B18" s="18" t="s">
        <v>64</v>
      </c>
      <c r="C18" s="19">
        <v>1.7939388095001799E-2</v>
      </c>
      <c r="D18" s="19">
        <v>1.87270104077417E-2</v>
      </c>
      <c r="E18" s="19">
        <v>1.73467076579529E-2</v>
      </c>
      <c r="F18" s="19"/>
      <c r="G18" s="19">
        <v>1.09816862779337E-2</v>
      </c>
      <c r="H18" s="19">
        <v>2.8162906522936099E-2</v>
      </c>
      <c r="I18" s="19">
        <v>6.2383509139222904E-3</v>
      </c>
      <c r="J18" s="19">
        <v>3.0759592307108199E-2</v>
      </c>
      <c r="K18" s="19">
        <v>2.4160464472435701E-2</v>
      </c>
      <c r="L18" s="19">
        <v>9.0526951992233994E-3</v>
      </c>
      <c r="M18" s="19"/>
      <c r="N18" s="19">
        <v>3.8556670656676603E-2</v>
      </c>
      <c r="O18" s="19">
        <v>4.6634591014293103E-3</v>
      </c>
      <c r="P18" s="19">
        <v>1.5830453263338401E-2</v>
      </c>
      <c r="Q18" s="19">
        <v>4.4316329175117103E-3</v>
      </c>
      <c r="R18" s="19">
        <v>2.3399947406923499E-2</v>
      </c>
      <c r="S18" s="19"/>
      <c r="T18" s="19">
        <v>8.3201949138699896E-3</v>
      </c>
      <c r="U18" s="19">
        <v>2.03621773999751E-2</v>
      </c>
    </row>
    <row r="19" spans="2:21" x14ac:dyDescent="0.5">
      <c r="B19" s="16"/>
    </row>
    <row r="20" spans="2:21" x14ac:dyDescent="0.5">
      <c r="B20" t="s">
        <v>47</v>
      </c>
    </row>
    <row r="21" spans="2:21" x14ac:dyDescent="0.5">
      <c r="B21" t="s">
        <v>48</v>
      </c>
    </row>
    <row r="23" spans="2:21" x14ac:dyDescent="0.5">
      <c r="B23"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U23"/>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373</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142</v>
      </c>
      <c r="C9" s="17">
        <v>0.71616332514826098</v>
      </c>
      <c r="D9" s="17">
        <v>0.71507917684002098</v>
      </c>
      <c r="E9" s="17">
        <v>0.71495085458133101</v>
      </c>
      <c r="F9" s="17"/>
      <c r="G9" s="17">
        <v>0.600207044750945</v>
      </c>
      <c r="H9" s="17">
        <v>0.66555762337387103</v>
      </c>
      <c r="I9" s="17">
        <v>0.65253334657741202</v>
      </c>
      <c r="J9" s="17">
        <v>0.75696176376422497</v>
      </c>
      <c r="K9" s="17">
        <v>0.77464635597842102</v>
      </c>
      <c r="L9" s="17">
        <v>0.74319004434888702</v>
      </c>
      <c r="M9" s="17"/>
      <c r="N9" s="17">
        <v>0.71801899068375497</v>
      </c>
      <c r="O9" s="17">
        <v>0.64142009439633796</v>
      </c>
      <c r="P9" s="17">
        <v>0.70131921121097995</v>
      </c>
      <c r="Q9" s="17">
        <v>0.75399487534186005</v>
      </c>
      <c r="R9" s="17">
        <v>0.79256762847465501</v>
      </c>
      <c r="S9" s="17"/>
      <c r="T9" s="17">
        <v>0.71577488210086004</v>
      </c>
      <c r="U9" s="17">
        <v>0.71626116242453897</v>
      </c>
    </row>
    <row r="10" spans="2:21" x14ac:dyDescent="0.5">
      <c r="B10" s="18" t="s">
        <v>364</v>
      </c>
      <c r="C10" s="17">
        <v>0.65436358222546198</v>
      </c>
      <c r="D10" s="17">
        <v>0.68619061869496101</v>
      </c>
      <c r="E10" s="17">
        <v>0.62203489132388601</v>
      </c>
      <c r="F10" s="17"/>
      <c r="G10" s="17">
        <v>0.61590908396878796</v>
      </c>
      <c r="H10" s="17">
        <v>0.63673935842707996</v>
      </c>
      <c r="I10" s="17">
        <v>0.72004152063540505</v>
      </c>
      <c r="J10" s="17">
        <v>0.65753398603156199</v>
      </c>
      <c r="K10" s="17">
        <v>0.65911100270697698</v>
      </c>
      <c r="L10" s="17">
        <v>0.63328373559116602</v>
      </c>
      <c r="M10" s="17"/>
      <c r="N10" s="17">
        <v>0.66314156837165705</v>
      </c>
      <c r="O10" s="17">
        <v>0.62694221389855798</v>
      </c>
      <c r="P10" s="17">
        <v>0.65850695390521397</v>
      </c>
      <c r="Q10" s="17">
        <v>0.62052446637943903</v>
      </c>
      <c r="R10" s="17">
        <v>0.74615484232701101</v>
      </c>
      <c r="S10" s="17"/>
      <c r="T10" s="17">
        <v>0.75303173623664399</v>
      </c>
      <c r="U10" s="17">
        <v>0.62951200228748305</v>
      </c>
    </row>
    <row r="11" spans="2:21" x14ac:dyDescent="0.5">
      <c r="B11" s="18" t="s">
        <v>366</v>
      </c>
      <c r="C11" s="17">
        <v>0.62318264224067599</v>
      </c>
      <c r="D11" s="17">
        <v>0.60394524754937495</v>
      </c>
      <c r="E11" s="17">
        <v>0.64023678781677795</v>
      </c>
      <c r="F11" s="17"/>
      <c r="G11" s="17">
        <v>0.49857599238127198</v>
      </c>
      <c r="H11" s="17">
        <v>0.59294710073467705</v>
      </c>
      <c r="I11" s="17">
        <v>0.58294770522772899</v>
      </c>
      <c r="J11" s="17">
        <v>0.68663150201534795</v>
      </c>
      <c r="K11" s="17">
        <v>0.68806729918246701</v>
      </c>
      <c r="L11" s="17">
        <v>0.61156057628899696</v>
      </c>
      <c r="M11" s="17"/>
      <c r="N11" s="17">
        <v>0.635581764250571</v>
      </c>
      <c r="O11" s="17">
        <v>0.483293921220875</v>
      </c>
      <c r="P11" s="17">
        <v>0.65149610557049997</v>
      </c>
      <c r="Q11" s="17">
        <v>0.68503712541059003</v>
      </c>
      <c r="R11" s="17">
        <v>0.66085755296916904</v>
      </c>
      <c r="S11" s="17"/>
      <c r="T11" s="17">
        <v>0.65563977023904196</v>
      </c>
      <c r="U11" s="17">
        <v>0.61500765488946696</v>
      </c>
    </row>
    <row r="12" spans="2:21" ht="28.7" x14ac:dyDescent="0.5">
      <c r="B12" s="18" t="s">
        <v>369</v>
      </c>
      <c r="C12" s="17">
        <v>0.552641764117483</v>
      </c>
      <c r="D12" s="17">
        <v>0.58448822795450295</v>
      </c>
      <c r="E12" s="17">
        <v>0.52358057318168805</v>
      </c>
      <c r="F12" s="17"/>
      <c r="G12" s="17">
        <v>0.53736416308135604</v>
      </c>
      <c r="H12" s="17">
        <v>0.53165712533797505</v>
      </c>
      <c r="I12" s="17">
        <v>0.59645772797611396</v>
      </c>
      <c r="J12" s="17">
        <v>0.57429875219579696</v>
      </c>
      <c r="K12" s="17">
        <v>0.583208397781244</v>
      </c>
      <c r="L12" s="17">
        <v>0.509116827893068</v>
      </c>
      <c r="M12" s="17"/>
      <c r="N12" s="17">
        <v>0.579582893423227</v>
      </c>
      <c r="O12" s="17">
        <v>0.49144877828717398</v>
      </c>
      <c r="P12" s="17">
        <v>0.57085842023785704</v>
      </c>
      <c r="Q12" s="17">
        <v>0.51811835633884296</v>
      </c>
      <c r="R12" s="17">
        <v>0.63603006705340004</v>
      </c>
      <c r="S12" s="17"/>
      <c r="T12" s="17">
        <v>0.62471632756095097</v>
      </c>
      <c r="U12" s="17">
        <v>0.53448832045715799</v>
      </c>
    </row>
    <row r="13" spans="2:21" x14ac:dyDescent="0.5">
      <c r="B13" s="18" t="s">
        <v>365</v>
      </c>
      <c r="C13" s="17">
        <v>0.51759374372803402</v>
      </c>
      <c r="D13" s="17">
        <v>0.58923901272037205</v>
      </c>
      <c r="E13" s="17">
        <v>0.44713322429233798</v>
      </c>
      <c r="F13" s="17"/>
      <c r="G13" s="17">
        <v>0.65668135998645605</v>
      </c>
      <c r="H13" s="17">
        <v>0.54195333167636595</v>
      </c>
      <c r="I13" s="17">
        <v>0.52939571680215303</v>
      </c>
      <c r="J13" s="17">
        <v>0.52493882743662801</v>
      </c>
      <c r="K13" s="17">
        <v>0.53092219416284503</v>
      </c>
      <c r="L13" s="17">
        <v>0.44546709648149002</v>
      </c>
      <c r="M13" s="17"/>
      <c r="N13" s="17">
        <v>0.50890187399589604</v>
      </c>
      <c r="O13" s="17">
        <v>0.56763632186054602</v>
      </c>
      <c r="P13" s="17">
        <v>0.52206237041259096</v>
      </c>
      <c r="Q13" s="17">
        <v>0.461883907549343</v>
      </c>
      <c r="R13" s="17">
        <v>0.55923881034419698</v>
      </c>
      <c r="S13" s="17"/>
      <c r="T13" s="17">
        <v>0.60363509115953695</v>
      </c>
      <c r="U13" s="17">
        <v>0.49592248165675801</v>
      </c>
    </row>
    <row r="14" spans="2:21" x14ac:dyDescent="0.5">
      <c r="B14" s="18" t="s">
        <v>368</v>
      </c>
      <c r="C14" s="17">
        <v>0.42332250624587803</v>
      </c>
      <c r="D14" s="17">
        <v>0.42653524918833802</v>
      </c>
      <c r="E14" s="17">
        <v>0.41780237332221798</v>
      </c>
      <c r="F14" s="17"/>
      <c r="G14" s="17">
        <v>0.37866612274654499</v>
      </c>
      <c r="H14" s="17">
        <v>0.338099283039697</v>
      </c>
      <c r="I14" s="17">
        <v>0.38575814653847801</v>
      </c>
      <c r="J14" s="17">
        <v>0.473463830372292</v>
      </c>
      <c r="K14" s="17">
        <v>0.50996490349443901</v>
      </c>
      <c r="L14" s="17">
        <v>0.40664384466978498</v>
      </c>
      <c r="M14" s="17"/>
      <c r="N14" s="17">
        <v>0.397943851482637</v>
      </c>
      <c r="O14" s="17">
        <v>0.39922631964198901</v>
      </c>
      <c r="P14" s="17">
        <v>0.44056127553341001</v>
      </c>
      <c r="Q14" s="17">
        <v>0.43832378516225101</v>
      </c>
      <c r="R14" s="17">
        <v>0.46593778693768501</v>
      </c>
      <c r="S14" s="17"/>
      <c r="T14" s="17">
        <v>0.46499112490429201</v>
      </c>
      <c r="U14" s="17">
        <v>0.41282741775585402</v>
      </c>
    </row>
    <row r="15" spans="2:21" x14ac:dyDescent="0.5">
      <c r="B15" s="18" t="s">
        <v>371</v>
      </c>
      <c r="C15" s="17">
        <v>0.40887530836819003</v>
      </c>
      <c r="D15" s="17">
        <v>0.45088143634028799</v>
      </c>
      <c r="E15" s="17">
        <v>0.36515088566660903</v>
      </c>
      <c r="F15" s="17"/>
      <c r="G15" s="17">
        <v>0.37454118188994501</v>
      </c>
      <c r="H15" s="17">
        <v>0.37774845211915198</v>
      </c>
      <c r="I15" s="17">
        <v>0.41643603357173398</v>
      </c>
      <c r="J15" s="17">
        <v>0.43034799308296601</v>
      </c>
      <c r="K15" s="17">
        <v>0.45354301593194801</v>
      </c>
      <c r="L15" s="17">
        <v>0.38636531697142401</v>
      </c>
      <c r="M15" s="17"/>
      <c r="N15" s="17">
        <v>0.39701609942668797</v>
      </c>
      <c r="O15" s="17">
        <v>0.41900961850072499</v>
      </c>
      <c r="P15" s="17">
        <v>0.38402821953171801</v>
      </c>
      <c r="Q15" s="17">
        <v>0.42606578033256798</v>
      </c>
      <c r="R15" s="17">
        <v>0.428785357178811</v>
      </c>
      <c r="S15" s="17"/>
      <c r="T15" s="17">
        <v>0.46273408845104003</v>
      </c>
      <c r="U15" s="17">
        <v>0.39530987996826999</v>
      </c>
    </row>
    <row r="16" spans="2:21" x14ac:dyDescent="0.5">
      <c r="B16" s="18" t="s">
        <v>370</v>
      </c>
      <c r="C16" s="17">
        <v>0.36819470700335799</v>
      </c>
      <c r="D16" s="17">
        <v>0.41433054514437301</v>
      </c>
      <c r="E16" s="17">
        <v>0.32416442327102901</v>
      </c>
      <c r="F16" s="17"/>
      <c r="G16" s="17">
        <v>0.37619075053118001</v>
      </c>
      <c r="H16" s="17">
        <v>0.41143429912555601</v>
      </c>
      <c r="I16" s="17">
        <v>0.40264195468747599</v>
      </c>
      <c r="J16" s="17">
        <v>0.38369656634363603</v>
      </c>
      <c r="K16" s="17">
        <v>0.44908691963598502</v>
      </c>
      <c r="L16" s="17">
        <v>0.26638614902238</v>
      </c>
      <c r="M16" s="17"/>
      <c r="N16" s="17">
        <v>0.37564445053637102</v>
      </c>
      <c r="O16" s="17">
        <v>0.36722181907164902</v>
      </c>
      <c r="P16" s="17">
        <v>0.34063500965620003</v>
      </c>
      <c r="Q16" s="17">
        <v>0.35258734720428803</v>
      </c>
      <c r="R16" s="17">
        <v>0.43492075923034701</v>
      </c>
      <c r="S16" s="17"/>
      <c r="T16" s="17">
        <v>0.44104257910696598</v>
      </c>
      <c r="U16" s="17">
        <v>0.34984648984010502</v>
      </c>
    </row>
    <row r="17" spans="2:21" x14ac:dyDescent="0.5">
      <c r="B17" s="18" t="s">
        <v>367</v>
      </c>
      <c r="C17" s="17">
        <v>9.2106763261035701E-2</v>
      </c>
      <c r="D17" s="17">
        <v>7.9750048391561204E-2</v>
      </c>
      <c r="E17" s="17">
        <v>0.104328847971596</v>
      </c>
      <c r="F17" s="17"/>
      <c r="G17" s="17">
        <v>0.112165970514013</v>
      </c>
      <c r="H17" s="17">
        <v>5.8965531546679897E-2</v>
      </c>
      <c r="I17" s="17">
        <v>8.6596952007012895E-2</v>
      </c>
      <c r="J17" s="17">
        <v>8.3744223615376506E-2</v>
      </c>
      <c r="K17" s="17">
        <v>8.8527387343555405E-2</v>
      </c>
      <c r="L17" s="17">
        <v>0.111988075951449</v>
      </c>
      <c r="M17" s="17"/>
      <c r="N17" s="17">
        <v>7.3109157668261607E-2</v>
      </c>
      <c r="O17" s="17">
        <v>0.118463615479681</v>
      </c>
      <c r="P17" s="17">
        <v>8.7808065477990901E-2</v>
      </c>
      <c r="Q17" s="17">
        <v>9.9321500812944399E-2</v>
      </c>
      <c r="R17" s="17">
        <v>8.4202274858091605E-2</v>
      </c>
      <c r="S17" s="17"/>
      <c r="T17" s="17">
        <v>7.2206211263490805E-2</v>
      </c>
      <c r="U17" s="17">
        <v>9.7119121744207795E-2</v>
      </c>
    </row>
    <row r="18" spans="2:21" x14ac:dyDescent="0.5">
      <c r="B18" s="18" t="s">
        <v>64</v>
      </c>
      <c r="C18" s="19">
        <v>6.34403664507291E-3</v>
      </c>
      <c r="D18" s="19">
        <v>5.5046642440561098E-3</v>
      </c>
      <c r="E18" s="19">
        <v>7.1749476451053998E-3</v>
      </c>
      <c r="F18" s="19"/>
      <c r="G18" s="19">
        <v>1.1892729729521901E-2</v>
      </c>
      <c r="H18" s="19">
        <v>5.3034956296278898E-3</v>
      </c>
      <c r="I18" s="19">
        <v>0</v>
      </c>
      <c r="J18" s="19">
        <v>7.9104435281525092E-3</v>
      </c>
      <c r="K18" s="19">
        <v>4.1981367620582497E-3</v>
      </c>
      <c r="L18" s="19">
        <v>8.8555656202800107E-3</v>
      </c>
      <c r="M18" s="19"/>
      <c r="N18" s="19">
        <v>1.17471320000087E-2</v>
      </c>
      <c r="O18" s="19">
        <v>0</v>
      </c>
      <c r="P18" s="19">
        <v>0</v>
      </c>
      <c r="Q18" s="19">
        <v>1.0687577493500499E-2</v>
      </c>
      <c r="R18" s="19">
        <v>6.7546913486004802E-3</v>
      </c>
      <c r="S18" s="19"/>
      <c r="T18" s="19">
        <v>3.3049435041735799E-3</v>
      </c>
      <c r="U18" s="19">
        <v>7.1094940197133898E-3</v>
      </c>
    </row>
    <row r="19" spans="2:21" x14ac:dyDescent="0.5">
      <c r="B19" s="16"/>
    </row>
    <row r="20" spans="2:21" x14ac:dyDescent="0.5">
      <c r="B20" t="s">
        <v>47</v>
      </c>
    </row>
    <row r="21" spans="2:21" x14ac:dyDescent="0.5">
      <c r="B21" t="s">
        <v>48</v>
      </c>
    </row>
    <row r="23" spans="2:21" x14ac:dyDescent="0.5">
      <c r="B23"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381</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374</v>
      </c>
      <c r="C9" s="17">
        <v>0.12974917606494299</v>
      </c>
      <c r="D9" s="17">
        <v>0.14274453884943</v>
      </c>
      <c r="E9" s="17">
        <v>0.116796534223349</v>
      </c>
      <c r="F9" s="17"/>
      <c r="G9" s="17">
        <v>0.20096777323164</v>
      </c>
      <c r="H9" s="17">
        <v>0.128669712014646</v>
      </c>
      <c r="I9" s="17">
        <v>0.17618769356571501</v>
      </c>
      <c r="J9" s="17">
        <v>0.13841178037249299</v>
      </c>
      <c r="K9" s="17">
        <v>0.13650822447597999</v>
      </c>
      <c r="L9" s="17">
        <v>7.3898635478303401E-2</v>
      </c>
      <c r="M9" s="17"/>
      <c r="N9" s="17">
        <v>0.12209368787772699</v>
      </c>
      <c r="O9" s="17">
        <v>0.14660205060337</v>
      </c>
      <c r="P9" s="17">
        <v>9.9059290161891106E-2</v>
      </c>
      <c r="Q9" s="17">
        <v>0.111265216484215</v>
      </c>
      <c r="R9" s="17">
        <v>0.213556459536067</v>
      </c>
      <c r="S9" s="17"/>
      <c r="T9" s="17">
        <v>0.179148999629275</v>
      </c>
      <c r="U9" s="17">
        <v>0.11730682648889</v>
      </c>
    </row>
    <row r="10" spans="2:21" x14ac:dyDescent="0.5">
      <c r="B10" s="18" t="s">
        <v>375</v>
      </c>
      <c r="C10" s="17">
        <v>0.46136902618993902</v>
      </c>
      <c r="D10" s="17">
        <v>0.47458445890093998</v>
      </c>
      <c r="E10" s="17">
        <v>0.44870911012070602</v>
      </c>
      <c r="F10" s="17"/>
      <c r="G10" s="17">
        <v>0.41806939813524202</v>
      </c>
      <c r="H10" s="17">
        <v>0.46894976778766001</v>
      </c>
      <c r="I10" s="17">
        <v>0.50504525882594498</v>
      </c>
      <c r="J10" s="17">
        <v>0.52094877451837196</v>
      </c>
      <c r="K10" s="17">
        <v>0.39655511783435599</v>
      </c>
      <c r="L10" s="17">
        <v>0.44749264084194001</v>
      </c>
      <c r="M10" s="17"/>
      <c r="N10" s="17">
        <v>0.44312180886073999</v>
      </c>
      <c r="O10" s="17">
        <v>0.48603872841286599</v>
      </c>
      <c r="P10" s="17">
        <v>0.50951140268786199</v>
      </c>
      <c r="Q10" s="17">
        <v>0.42640874642861198</v>
      </c>
      <c r="R10" s="17">
        <v>0.44848406049158401</v>
      </c>
      <c r="S10" s="17"/>
      <c r="T10" s="17">
        <v>0.49701499400682903</v>
      </c>
      <c r="U10" s="17">
        <v>0.45239086471985002</v>
      </c>
    </row>
    <row r="11" spans="2:21" x14ac:dyDescent="0.5">
      <c r="B11" s="18" t="s">
        <v>376</v>
      </c>
      <c r="C11" s="17">
        <v>0.27729381703745498</v>
      </c>
      <c r="D11" s="17">
        <v>0.262838183562489</v>
      </c>
      <c r="E11" s="17">
        <v>0.29093517871588498</v>
      </c>
      <c r="F11" s="17"/>
      <c r="G11" s="17">
        <v>0.25002148320012901</v>
      </c>
      <c r="H11" s="17">
        <v>0.29518900079566801</v>
      </c>
      <c r="I11" s="17">
        <v>0.217047351758996</v>
      </c>
      <c r="J11" s="17">
        <v>0.20530645422858099</v>
      </c>
      <c r="K11" s="17">
        <v>0.32744701142513299</v>
      </c>
      <c r="L11" s="17">
        <v>0.32727674790911798</v>
      </c>
      <c r="M11" s="17"/>
      <c r="N11" s="17">
        <v>0.27869308156325101</v>
      </c>
      <c r="O11" s="17">
        <v>0.28352305782242099</v>
      </c>
      <c r="P11" s="17">
        <v>0.26769883907817599</v>
      </c>
      <c r="Q11" s="17">
        <v>0.29912735520266298</v>
      </c>
      <c r="R11" s="17">
        <v>0.233840435838191</v>
      </c>
      <c r="S11" s="17"/>
      <c r="T11" s="17">
        <v>0.22431393605285899</v>
      </c>
      <c r="U11" s="17">
        <v>0.290637876836568</v>
      </c>
    </row>
    <row r="12" spans="2:21" x14ac:dyDescent="0.5">
      <c r="B12" s="18" t="s">
        <v>377</v>
      </c>
      <c r="C12" s="17">
        <v>7.9211312108972198E-2</v>
      </c>
      <c r="D12" s="17">
        <v>8.0055977299638204E-2</v>
      </c>
      <c r="E12" s="17">
        <v>7.9045106334098905E-2</v>
      </c>
      <c r="F12" s="17"/>
      <c r="G12" s="17">
        <v>8.2556641021895097E-2</v>
      </c>
      <c r="H12" s="17">
        <v>4.9383698804490103E-2</v>
      </c>
      <c r="I12" s="17">
        <v>4.7861996378912898E-2</v>
      </c>
      <c r="J12" s="17">
        <v>7.4853165241119707E-2</v>
      </c>
      <c r="K12" s="17">
        <v>0.109715611904625</v>
      </c>
      <c r="L12" s="17">
        <v>9.2327329119231097E-2</v>
      </c>
      <c r="M12" s="17"/>
      <c r="N12" s="17">
        <v>0.12629142513115801</v>
      </c>
      <c r="O12" s="17">
        <v>3.9573007887090998E-2</v>
      </c>
      <c r="P12" s="17">
        <v>5.0772121791192802E-2</v>
      </c>
      <c r="Q12" s="17">
        <v>8.8789695483276504E-2</v>
      </c>
      <c r="R12" s="17">
        <v>6.5740279447621799E-2</v>
      </c>
      <c r="S12" s="17"/>
      <c r="T12" s="17">
        <v>7.3867107485515601E-2</v>
      </c>
      <c r="U12" s="17">
        <v>8.0557358660017397E-2</v>
      </c>
    </row>
    <row r="13" spans="2:21" x14ac:dyDescent="0.5">
      <c r="B13" s="18" t="s">
        <v>378</v>
      </c>
      <c r="C13" s="17">
        <v>1.6942193005590599E-2</v>
      </c>
      <c r="D13" s="17">
        <v>1.3867258279685501E-2</v>
      </c>
      <c r="E13" s="17">
        <v>1.9936833757417199E-2</v>
      </c>
      <c r="F13" s="17"/>
      <c r="G13" s="17">
        <v>8.8860599459592796E-3</v>
      </c>
      <c r="H13" s="17">
        <v>1.1266597829161401E-2</v>
      </c>
      <c r="I13" s="17">
        <v>2.5224743808701901E-2</v>
      </c>
      <c r="J13" s="17">
        <v>2.3226439392686302E-2</v>
      </c>
      <c r="K13" s="17">
        <v>0</v>
      </c>
      <c r="L13" s="17">
        <v>2.3810930995857099E-2</v>
      </c>
      <c r="M13" s="17"/>
      <c r="N13" s="17">
        <v>7.8295546043793893E-3</v>
      </c>
      <c r="O13" s="17">
        <v>1.3477871411809001E-2</v>
      </c>
      <c r="P13" s="17">
        <v>1.8338775142761998E-2</v>
      </c>
      <c r="Q13" s="17">
        <v>3.0602619683969601E-2</v>
      </c>
      <c r="R13" s="17">
        <v>1.4120451941550099E-2</v>
      </c>
      <c r="S13" s="17"/>
      <c r="T13" s="17">
        <v>1.07532839842576E-2</v>
      </c>
      <c r="U13" s="17">
        <v>1.85009955271732E-2</v>
      </c>
    </row>
    <row r="14" spans="2:21" x14ac:dyDescent="0.5">
      <c r="B14" s="18" t="s">
        <v>76</v>
      </c>
      <c r="C14" s="17">
        <v>3.54344755930995E-2</v>
      </c>
      <c r="D14" s="17">
        <v>2.5909583107816998E-2</v>
      </c>
      <c r="E14" s="17">
        <v>4.4577236848543998E-2</v>
      </c>
      <c r="F14" s="17"/>
      <c r="G14" s="17">
        <v>3.9498644465134798E-2</v>
      </c>
      <c r="H14" s="17">
        <v>4.6541222768374697E-2</v>
      </c>
      <c r="I14" s="17">
        <v>2.8632955661730301E-2</v>
      </c>
      <c r="J14" s="17">
        <v>3.7253386246748697E-2</v>
      </c>
      <c r="K14" s="17">
        <v>2.97740343599056E-2</v>
      </c>
      <c r="L14" s="17">
        <v>3.5193715655550399E-2</v>
      </c>
      <c r="M14" s="17"/>
      <c r="N14" s="17">
        <v>2.1970441962743802E-2</v>
      </c>
      <c r="O14" s="17">
        <v>3.0785283862442999E-2</v>
      </c>
      <c r="P14" s="17">
        <v>5.4619571138116697E-2</v>
      </c>
      <c r="Q14" s="17">
        <v>4.3806366717263699E-2</v>
      </c>
      <c r="R14" s="17">
        <v>2.4258312744985699E-2</v>
      </c>
      <c r="S14" s="17"/>
      <c r="T14" s="17">
        <v>1.4901678841264299E-2</v>
      </c>
      <c r="U14" s="17">
        <v>4.0606077767501803E-2</v>
      </c>
    </row>
    <row r="15" spans="2:21" x14ac:dyDescent="0.5">
      <c r="B15" s="18" t="s">
        <v>379</v>
      </c>
      <c r="C15" s="21">
        <v>0.59111820225488199</v>
      </c>
      <c r="D15" s="21">
        <v>0.61732899775036998</v>
      </c>
      <c r="E15" s="21">
        <v>0.56550564434405504</v>
      </c>
      <c r="F15" s="21"/>
      <c r="G15" s="21">
        <v>0.61903717136688197</v>
      </c>
      <c r="H15" s="21">
        <v>0.59761947980230601</v>
      </c>
      <c r="I15" s="21">
        <v>0.68123295239165904</v>
      </c>
      <c r="J15" s="21">
        <v>0.65936055489086398</v>
      </c>
      <c r="K15" s="21">
        <v>0.53306334231033603</v>
      </c>
      <c r="L15" s="21">
        <v>0.52139127632024396</v>
      </c>
      <c r="M15" s="21"/>
      <c r="N15" s="21">
        <v>0.56521549673846805</v>
      </c>
      <c r="O15" s="21">
        <v>0.63264077901623605</v>
      </c>
      <c r="P15" s="21">
        <v>0.60857069284975296</v>
      </c>
      <c r="Q15" s="21">
        <v>0.53767396291282699</v>
      </c>
      <c r="R15" s="21">
        <v>0.66204052002765101</v>
      </c>
      <c r="S15" s="21"/>
      <c r="T15" s="21">
        <v>0.67616399363610302</v>
      </c>
      <c r="U15" s="21">
        <v>0.56969769120873903</v>
      </c>
    </row>
    <row r="16" spans="2:21" x14ac:dyDescent="0.5">
      <c r="B16" s="18" t="s">
        <v>380</v>
      </c>
      <c r="C16" s="21">
        <v>9.6153505114562804E-2</v>
      </c>
      <c r="D16" s="21">
        <v>9.3923235579323694E-2</v>
      </c>
      <c r="E16" s="21">
        <v>9.8981940091516105E-2</v>
      </c>
      <c r="F16" s="21"/>
      <c r="G16" s="21">
        <v>9.1442700967854298E-2</v>
      </c>
      <c r="H16" s="21">
        <v>6.0650296633651499E-2</v>
      </c>
      <c r="I16" s="21">
        <v>7.3086740187614796E-2</v>
      </c>
      <c r="J16" s="21">
        <v>9.8079604633805995E-2</v>
      </c>
      <c r="K16" s="21">
        <v>0.109715611904625</v>
      </c>
      <c r="L16" s="21">
        <v>0.116138260115088</v>
      </c>
      <c r="M16" s="21"/>
      <c r="N16" s="21">
        <v>0.13412097973553699</v>
      </c>
      <c r="O16" s="21">
        <v>5.3050879298900101E-2</v>
      </c>
      <c r="P16" s="21">
        <v>6.9110896933954793E-2</v>
      </c>
      <c r="Q16" s="21">
        <v>0.11939231516724599</v>
      </c>
      <c r="R16" s="21">
        <v>7.9860731389171893E-2</v>
      </c>
      <c r="S16" s="21"/>
      <c r="T16" s="21">
        <v>8.4620391469773196E-2</v>
      </c>
      <c r="U16" s="21">
        <v>9.9058354187190598E-2</v>
      </c>
    </row>
    <row r="17" spans="2:21" x14ac:dyDescent="0.5">
      <c r="B17" s="18" t="s">
        <v>88</v>
      </c>
      <c r="C17" s="22">
        <v>0.49496469714031999</v>
      </c>
      <c r="D17" s="22">
        <v>0.52340576217104595</v>
      </c>
      <c r="E17" s="22">
        <v>0.46652370425253897</v>
      </c>
      <c r="F17" s="22"/>
      <c r="G17" s="22">
        <v>0.52759447039902696</v>
      </c>
      <c r="H17" s="22">
        <v>0.53696918316865405</v>
      </c>
      <c r="I17" s="22">
        <v>0.60814621220404397</v>
      </c>
      <c r="J17" s="22">
        <v>0.56128095025705804</v>
      </c>
      <c r="K17" s="22">
        <v>0.423347730405712</v>
      </c>
      <c r="L17" s="22">
        <v>0.40525301620515602</v>
      </c>
      <c r="M17" s="22"/>
      <c r="N17" s="22">
        <v>0.43109451700293</v>
      </c>
      <c r="O17" s="22">
        <v>0.57958989971733599</v>
      </c>
      <c r="P17" s="22">
        <v>0.53945979591579796</v>
      </c>
      <c r="Q17" s="22">
        <v>0.41828164774558102</v>
      </c>
      <c r="R17" s="22">
        <v>0.58217978863847897</v>
      </c>
      <c r="S17" s="22"/>
      <c r="T17" s="22">
        <v>0.59154360216632995</v>
      </c>
      <c r="U17" s="22">
        <v>0.47063933702154898</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382</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81</v>
      </c>
      <c r="C9" s="17">
        <v>0.122932594055894</v>
      </c>
      <c r="D9" s="17">
        <v>0.13844215303635701</v>
      </c>
      <c r="E9" s="17">
        <v>0.10758647823055</v>
      </c>
      <c r="F9" s="17"/>
      <c r="G9" s="17">
        <v>9.8275709581188295E-2</v>
      </c>
      <c r="H9" s="17">
        <v>8.68204119154104E-2</v>
      </c>
      <c r="I9" s="17">
        <v>0.14395455698364701</v>
      </c>
      <c r="J9" s="17">
        <v>0.16499985532701</v>
      </c>
      <c r="K9" s="17">
        <v>0.18309842925554201</v>
      </c>
      <c r="L9" s="17">
        <v>6.8777261892398994E-2</v>
      </c>
      <c r="M9" s="17"/>
      <c r="N9" s="17">
        <v>0.10822446090124101</v>
      </c>
      <c r="O9" s="17">
        <v>0.127038962108735</v>
      </c>
      <c r="P9" s="17">
        <v>0.10859470679413601</v>
      </c>
      <c r="Q9" s="17">
        <v>0.13223091512038501</v>
      </c>
      <c r="R9" s="17">
        <v>0.15827090782182099</v>
      </c>
      <c r="S9" s="17"/>
      <c r="T9" s="17">
        <v>0.15747826135851201</v>
      </c>
      <c r="U9" s="17">
        <v>0.11423156563304</v>
      </c>
    </row>
    <row r="10" spans="2:21" x14ac:dyDescent="0.5">
      <c r="B10" s="18" t="s">
        <v>82</v>
      </c>
      <c r="C10" s="17">
        <v>0.51595692968079798</v>
      </c>
      <c r="D10" s="17">
        <v>0.50839801415161101</v>
      </c>
      <c r="E10" s="17">
        <v>0.52107650998797195</v>
      </c>
      <c r="F10" s="17"/>
      <c r="G10" s="17">
        <v>0.40273529924919099</v>
      </c>
      <c r="H10" s="17">
        <v>0.502063634129155</v>
      </c>
      <c r="I10" s="17">
        <v>0.52066386970354095</v>
      </c>
      <c r="J10" s="17">
        <v>0.54299221227456995</v>
      </c>
      <c r="K10" s="17">
        <v>0.48759171581051602</v>
      </c>
      <c r="L10" s="17">
        <v>0.55281036400997796</v>
      </c>
      <c r="M10" s="17"/>
      <c r="N10" s="17">
        <v>0.50314205634421005</v>
      </c>
      <c r="O10" s="17">
        <v>0.54817240455485605</v>
      </c>
      <c r="P10" s="17">
        <v>0.49759707770247502</v>
      </c>
      <c r="Q10" s="17">
        <v>0.52420071559261106</v>
      </c>
      <c r="R10" s="17">
        <v>0.505737802551951</v>
      </c>
      <c r="S10" s="17"/>
      <c r="T10" s="17">
        <v>0.53667056654550105</v>
      </c>
      <c r="U10" s="17">
        <v>0.51073977924854097</v>
      </c>
    </row>
    <row r="11" spans="2:21" ht="28.7" x14ac:dyDescent="0.5">
      <c r="B11" s="18" t="s">
        <v>176</v>
      </c>
      <c r="C11" s="17">
        <v>0.22840980467786401</v>
      </c>
      <c r="D11" s="17">
        <v>0.214359055798097</v>
      </c>
      <c r="E11" s="17">
        <v>0.24327546170389999</v>
      </c>
      <c r="F11" s="17"/>
      <c r="G11" s="17">
        <v>0.27717787733340798</v>
      </c>
      <c r="H11" s="17">
        <v>0.28395553653602901</v>
      </c>
      <c r="I11" s="17">
        <v>0.22378747999778301</v>
      </c>
      <c r="J11" s="17">
        <v>0.15029187430307001</v>
      </c>
      <c r="K11" s="17">
        <v>0.196134931486171</v>
      </c>
      <c r="L11" s="17">
        <v>0.26483117427115299</v>
      </c>
      <c r="M11" s="17"/>
      <c r="N11" s="17">
        <v>0.23353925025945799</v>
      </c>
      <c r="O11" s="17">
        <v>0.23656564519388101</v>
      </c>
      <c r="P11" s="17">
        <v>0.22926125735460601</v>
      </c>
      <c r="Q11" s="17">
        <v>0.22320305738905499</v>
      </c>
      <c r="R11" s="17">
        <v>0.210606187831302</v>
      </c>
      <c r="S11" s="17"/>
      <c r="T11" s="17">
        <v>0.213063328616107</v>
      </c>
      <c r="U11" s="17">
        <v>0.232275126578706</v>
      </c>
    </row>
    <row r="12" spans="2:21" x14ac:dyDescent="0.5">
      <c r="B12" s="18" t="s">
        <v>84</v>
      </c>
      <c r="C12" s="17">
        <v>7.8351198358288299E-2</v>
      </c>
      <c r="D12" s="17">
        <v>9.2251441727158698E-2</v>
      </c>
      <c r="E12" s="17">
        <v>6.6026608287719807E-2</v>
      </c>
      <c r="F12" s="17"/>
      <c r="G12" s="17">
        <v>0.173095219007041</v>
      </c>
      <c r="H12" s="17">
        <v>6.3584602734066895E-2</v>
      </c>
      <c r="I12" s="17">
        <v>7.3959729923270698E-2</v>
      </c>
      <c r="J12" s="17">
        <v>6.8990423179716195E-2</v>
      </c>
      <c r="K12" s="17">
        <v>0.103244421240718</v>
      </c>
      <c r="L12" s="17">
        <v>4.9894007378522703E-2</v>
      </c>
      <c r="M12" s="17"/>
      <c r="N12" s="17">
        <v>0.106338002413027</v>
      </c>
      <c r="O12" s="17">
        <v>5.0932757077194898E-2</v>
      </c>
      <c r="P12" s="17">
        <v>8.8909491830263795E-2</v>
      </c>
      <c r="Q12" s="17">
        <v>5.74990101302379E-2</v>
      </c>
      <c r="R12" s="17">
        <v>8.3496962931146196E-2</v>
      </c>
      <c r="S12" s="17"/>
      <c r="T12" s="17">
        <v>6.5808312873703895E-2</v>
      </c>
      <c r="U12" s="17">
        <v>8.1510378991562701E-2</v>
      </c>
    </row>
    <row r="13" spans="2:21" x14ac:dyDescent="0.5">
      <c r="B13" s="18" t="s">
        <v>85</v>
      </c>
      <c r="C13" s="17">
        <v>2.8026028039878002E-2</v>
      </c>
      <c r="D13" s="17">
        <v>2.9426608940452001E-2</v>
      </c>
      <c r="E13" s="17">
        <v>2.6941775213204702E-2</v>
      </c>
      <c r="F13" s="17"/>
      <c r="G13" s="17">
        <v>3.2981232212008001E-2</v>
      </c>
      <c r="H13" s="17">
        <v>1.6086893254820302E-2</v>
      </c>
      <c r="I13" s="17">
        <v>2.25983728002132E-2</v>
      </c>
      <c r="J13" s="17">
        <v>5.0557404114943201E-2</v>
      </c>
      <c r="K13" s="17">
        <v>0</v>
      </c>
      <c r="L13" s="17">
        <v>3.7118344977257703E-2</v>
      </c>
      <c r="M13" s="17"/>
      <c r="N13" s="17">
        <v>2.8039562498888001E-2</v>
      </c>
      <c r="O13" s="17">
        <v>1.6318355451792301E-2</v>
      </c>
      <c r="P13" s="17">
        <v>3.54108221678801E-2</v>
      </c>
      <c r="Q13" s="17">
        <v>3.0630375191632999E-2</v>
      </c>
      <c r="R13" s="17">
        <v>3.00181776876987E-2</v>
      </c>
      <c r="S13" s="17"/>
      <c r="T13" s="17">
        <v>1.9762434302098401E-2</v>
      </c>
      <c r="U13" s="17">
        <v>3.01073820735831E-2</v>
      </c>
    </row>
    <row r="14" spans="2:21" x14ac:dyDescent="0.5">
      <c r="B14" s="18" t="s">
        <v>219</v>
      </c>
      <c r="C14" s="17">
        <v>2.6323445187277E-2</v>
      </c>
      <c r="D14" s="17">
        <v>1.7122726346323301E-2</v>
      </c>
      <c r="E14" s="17">
        <v>3.5093166576653803E-2</v>
      </c>
      <c r="F14" s="17"/>
      <c r="G14" s="17">
        <v>1.57346626171639E-2</v>
      </c>
      <c r="H14" s="17">
        <v>4.7488921430518798E-2</v>
      </c>
      <c r="I14" s="17">
        <v>1.50359905915453E-2</v>
      </c>
      <c r="J14" s="17">
        <v>2.2168230800690102E-2</v>
      </c>
      <c r="K14" s="17">
        <v>2.9930502207053799E-2</v>
      </c>
      <c r="L14" s="17">
        <v>2.65688474706899E-2</v>
      </c>
      <c r="M14" s="17"/>
      <c r="N14" s="17">
        <v>2.0716667583175499E-2</v>
      </c>
      <c r="O14" s="17">
        <v>2.0971875613541201E-2</v>
      </c>
      <c r="P14" s="17">
        <v>4.0226644150640103E-2</v>
      </c>
      <c r="Q14" s="17">
        <v>3.2235926576077503E-2</v>
      </c>
      <c r="R14" s="17">
        <v>1.18699611760814E-2</v>
      </c>
      <c r="S14" s="17"/>
      <c r="T14" s="17">
        <v>7.2170963040781499E-3</v>
      </c>
      <c r="U14" s="17">
        <v>3.1135767474566499E-2</v>
      </c>
    </row>
    <row r="15" spans="2:21" x14ac:dyDescent="0.5">
      <c r="B15" s="18" t="s">
        <v>86</v>
      </c>
      <c r="C15" s="21">
        <v>0.63888952373669305</v>
      </c>
      <c r="D15" s="21">
        <v>0.646840167187968</v>
      </c>
      <c r="E15" s="21">
        <v>0.62866298821852196</v>
      </c>
      <c r="F15" s="21"/>
      <c r="G15" s="21">
        <v>0.50101100883037897</v>
      </c>
      <c r="H15" s="21">
        <v>0.58888404604456501</v>
      </c>
      <c r="I15" s="21">
        <v>0.66461842668718796</v>
      </c>
      <c r="J15" s="21">
        <v>0.70799206760157996</v>
      </c>
      <c r="K15" s="21">
        <v>0.67069014506605795</v>
      </c>
      <c r="L15" s="21">
        <v>0.62158762590237704</v>
      </c>
      <c r="M15" s="21"/>
      <c r="N15" s="21">
        <v>0.61136651724545199</v>
      </c>
      <c r="O15" s="21">
        <v>0.67521136666359105</v>
      </c>
      <c r="P15" s="21">
        <v>0.60619178449661104</v>
      </c>
      <c r="Q15" s="21">
        <v>0.65643163071299604</v>
      </c>
      <c r="R15" s="21">
        <v>0.66400871037377196</v>
      </c>
      <c r="S15" s="21"/>
      <c r="T15" s="21">
        <v>0.694148827904013</v>
      </c>
      <c r="U15" s="21">
        <v>0.62497134488158201</v>
      </c>
    </row>
    <row r="16" spans="2:21" x14ac:dyDescent="0.5">
      <c r="B16" s="18" t="s">
        <v>87</v>
      </c>
      <c r="C16" s="21">
        <v>0.10637722639816601</v>
      </c>
      <c r="D16" s="21">
        <v>0.121678050667611</v>
      </c>
      <c r="E16" s="21">
        <v>9.2968383500924595E-2</v>
      </c>
      <c r="F16" s="21"/>
      <c r="G16" s="21">
        <v>0.20607645121904899</v>
      </c>
      <c r="H16" s="21">
        <v>7.9671495988887106E-2</v>
      </c>
      <c r="I16" s="21">
        <v>9.6558102723483794E-2</v>
      </c>
      <c r="J16" s="21">
        <v>0.119547827294659</v>
      </c>
      <c r="K16" s="21">
        <v>0.103244421240718</v>
      </c>
      <c r="L16" s="21">
        <v>8.7012352355780503E-2</v>
      </c>
      <c r="M16" s="21"/>
      <c r="N16" s="21">
        <v>0.13437756491191499</v>
      </c>
      <c r="O16" s="21">
        <v>6.7251112528987203E-2</v>
      </c>
      <c r="P16" s="21">
        <v>0.124320313998144</v>
      </c>
      <c r="Q16" s="21">
        <v>8.8129385321870896E-2</v>
      </c>
      <c r="R16" s="21">
        <v>0.113515140618845</v>
      </c>
      <c r="S16" s="21"/>
      <c r="T16" s="21">
        <v>8.5570747175802306E-2</v>
      </c>
      <c r="U16" s="21">
        <v>0.111617761065146</v>
      </c>
    </row>
    <row r="17" spans="2:21" x14ac:dyDescent="0.5">
      <c r="B17" s="18" t="s">
        <v>88</v>
      </c>
      <c r="C17" s="22">
        <v>0.53251229733852601</v>
      </c>
      <c r="D17" s="22">
        <v>0.52516211652035805</v>
      </c>
      <c r="E17" s="22">
        <v>0.535694604717597</v>
      </c>
      <c r="F17" s="22"/>
      <c r="G17" s="22">
        <v>0.29493455761132997</v>
      </c>
      <c r="H17" s="22">
        <v>0.509212550055678</v>
      </c>
      <c r="I17" s="22">
        <v>0.56806032396370398</v>
      </c>
      <c r="J17" s="22">
        <v>0.588444240306921</v>
      </c>
      <c r="K17" s="22">
        <v>0.56744572382533998</v>
      </c>
      <c r="L17" s="22">
        <v>0.53457527354659695</v>
      </c>
      <c r="M17" s="22"/>
      <c r="N17" s="22">
        <v>0.476988952333537</v>
      </c>
      <c r="O17" s="22">
        <v>0.60796025413460297</v>
      </c>
      <c r="P17" s="22">
        <v>0.48187147049846701</v>
      </c>
      <c r="Q17" s="22">
        <v>0.56830224539112495</v>
      </c>
      <c r="R17" s="22">
        <v>0.55049356975492703</v>
      </c>
      <c r="S17" s="22"/>
      <c r="T17" s="22">
        <v>0.60857808072821096</v>
      </c>
      <c r="U17" s="22">
        <v>0.51335358381643603</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K18"/>
  <sheetViews>
    <sheetView showGridLines="0" workbookViewId="0">
      <pane xSplit="2" topLeftCell="C1" activePane="topRight" state="frozen"/>
      <selection pane="topRight" activeCell="B12" sqref="B12"/>
    </sheetView>
  </sheetViews>
  <sheetFormatPr defaultColWidth="10.8203125" defaultRowHeight="14.35" x14ac:dyDescent="0.5"/>
  <cols>
    <col min="2" max="2" width="25.703125" customWidth="1"/>
    <col min="3" max="11" width="20.703125" customWidth="1"/>
  </cols>
  <sheetData>
    <row r="2" spans="2:11" ht="40" customHeight="1" x14ac:dyDescent="0.5">
      <c r="D2" s="30" t="s">
        <v>396</v>
      </c>
      <c r="E2" s="26"/>
      <c r="F2" s="26"/>
      <c r="G2" s="26"/>
      <c r="H2" s="26"/>
      <c r="I2" s="26"/>
      <c r="J2" s="26"/>
      <c r="K2" s="26"/>
    </row>
    <row r="6" spans="2:11" ht="50" customHeight="1" x14ac:dyDescent="0.5">
      <c r="B6" s="20" t="s">
        <v>15</v>
      </c>
      <c r="C6" s="20" t="s">
        <v>383</v>
      </c>
      <c r="D6" s="20" t="s">
        <v>384</v>
      </c>
      <c r="E6" s="20" t="s">
        <v>385</v>
      </c>
      <c r="F6" s="20" t="s">
        <v>386</v>
      </c>
      <c r="G6" s="20" t="s">
        <v>387</v>
      </c>
      <c r="H6" s="20" t="s">
        <v>388</v>
      </c>
      <c r="I6" s="20" t="s">
        <v>389</v>
      </c>
      <c r="J6" s="20" t="s">
        <v>390</v>
      </c>
    </row>
    <row r="7" spans="2:11" x14ac:dyDescent="0.5">
      <c r="B7" s="18" t="s">
        <v>391</v>
      </c>
      <c r="C7" s="17">
        <v>0.55784261234490795</v>
      </c>
      <c r="D7" s="17">
        <v>0.52047377644252901</v>
      </c>
      <c r="E7" s="17">
        <v>0.61258966228076095</v>
      </c>
      <c r="F7" s="17">
        <v>0.65998133806495896</v>
      </c>
      <c r="G7" s="17">
        <v>0.46368274252727398</v>
      </c>
      <c r="H7" s="17">
        <v>0.63921736789495698</v>
      </c>
      <c r="I7" s="17">
        <v>0.57072387077039899</v>
      </c>
      <c r="J7" s="17">
        <v>0.50990148378071798</v>
      </c>
    </row>
    <row r="8" spans="2:11" x14ac:dyDescent="0.5">
      <c r="B8" s="18" t="s">
        <v>392</v>
      </c>
      <c r="C8" s="17">
        <v>0.38617293225857902</v>
      </c>
      <c r="D8" s="17">
        <v>0.413005812479255</v>
      </c>
      <c r="E8" s="17">
        <v>0.337890857454551</v>
      </c>
      <c r="F8" s="17">
        <v>0.24535483426327401</v>
      </c>
      <c r="G8" s="17">
        <v>0.44873017896302397</v>
      </c>
      <c r="H8" s="17">
        <v>0.31323595305930801</v>
      </c>
      <c r="I8" s="17">
        <v>0.353741632652537</v>
      </c>
      <c r="J8" s="17">
        <v>0.399288263916182</v>
      </c>
    </row>
    <row r="9" spans="2:11" x14ac:dyDescent="0.5">
      <c r="B9" s="18" t="s">
        <v>393</v>
      </c>
      <c r="C9" s="17">
        <v>3.4191913055837297E-2</v>
      </c>
      <c r="D9" s="17">
        <v>2.77386131553542E-2</v>
      </c>
      <c r="E9" s="17">
        <v>3.7867199336660599E-2</v>
      </c>
      <c r="F9" s="17">
        <v>7.3626343143288295E-2</v>
      </c>
      <c r="G9" s="17">
        <v>7.5787629365723502E-2</v>
      </c>
      <c r="H9" s="17">
        <v>3.56475331943511E-2</v>
      </c>
      <c r="I9" s="17">
        <v>5.3172764741503599E-2</v>
      </c>
      <c r="J9" s="17">
        <v>9.0810252303100206E-2</v>
      </c>
    </row>
    <row r="10" spans="2:11" x14ac:dyDescent="0.5">
      <c r="B10" s="18" t="s">
        <v>394</v>
      </c>
      <c r="C10" s="17">
        <v>1.55210332612894E-2</v>
      </c>
      <c r="D10" s="17">
        <v>2.2362693613782299E-2</v>
      </c>
      <c r="E10" s="17">
        <v>9.7407880060540498E-3</v>
      </c>
      <c r="F10" s="17">
        <v>1.36579317750627E-2</v>
      </c>
      <c r="G10" s="17">
        <v>5.4253197608865999E-3</v>
      </c>
      <c r="H10" s="17">
        <v>8.0430570114817593E-3</v>
      </c>
      <c r="I10" s="17">
        <v>9.8465124035517493E-3</v>
      </c>
      <c r="J10" s="17">
        <v>0</v>
      </c>
    </row>
    <row r="11" spans="2:11" x14ac:dyDescent="0.5">
      <c r="B11" s="18" t="s">
        <v>395</v>
      </c>
      <c r="C11" s="17">
        <v>6.2715090793864304E-3</v>
      </c>
      <c r="D11" s="17">
        <v>1.6419104309080199E-2</v>
      </c>
      <c r="E11" s="17">
        <v>1.91149292197334E-3</v>
      </c>
      <c r="F11" s="17">
        <v>7.3795527534152496E-3</v>
      </c>
      <c r="G11" s="17">
        <v>6.3741293830921397E-3</v>
      </c>
      <c r="H11" s="17">
        <v>3.8560888399022299E-3</v>
      </c>
      <c r="I11" s="17">
        <v>1.25152194320091E-2</v>
      </c>
      <c r="J11" s="17">
        <v>0</v>
      </c>
    </row>
    <row r="12" spans="2:11" x14ac:dyDescent="0.5">
      <c r="B12" s="16" t="s">
        <v>532</v>
      </c>
      <c r="C12" s="16"/>
      <c r="D12" s="16"/>
      <c r="E12" s="16"/>
      <c r="F12" s="16"/>
      <c r="G12" s="16"/>
      <c r="H12" s="16"/>
      <c r="I12" s="16"/>
      <c r="J12" s="16"/>
    </row>
    <row r="13" spans="2:11" x14ac:dyDescent="0.5">
      <c r="B13" t="s">
        <v>47</v>
      </c>
    </row>
    <row r="14" spans="2:11" x14ac:dyDescent="0.5">
      <c r="B14" t="s">
        <v>48</v>
      </c>
    </row>
    <row r="18" spans="2:2" x14ac:dyDescent="0.5">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U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397</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494</v>
      </c>
      <c r="D7" s="10">
        <v>254</v>
      </c>
      <c r="E7" s="10">
        <v>238</v>
      </c>
      <c r="F7" s="10"/>
      <c r="G7" s="10">
        <v>31</v>
      </c>
      <c r="H7" s="10">
        <v>74</v>
      </c>
      <c r="I7" s="10">
        <v>71</v>
      </c>
      <c r="J7" s="10">
        <v>105</v>
      </c>
      <c r="K7" s="10">
        <v>76</v>
      </c>
      <c r="L7" s="10">
        <v>137</v>
      </c>
      <c r="M7" s="10"/>
      <c r="N7" s="10">
        <v>125</v>
      </c>
      <c r="O7" s="10">
        <v>98</v>
      </c>
      <c r="P7" s="10">
        <v>82</v>
      </c>
      <c r="Q7" s="10">
        <v>95</v>
      </c>
      <c r="R7" s="10">
        <v>94</v>
      </c>
      <c r="S7" s="10"/>
      <c r="T7" s="10">
        <v>180</v>
      </c>
      <c r="U7" s="10">
        <v>314</v>
      </c>
    </row>
    <row r="8" spans="2:21" ht="30" customHeight="1" x14ac:dyDescent="0.5">
      <c r="B8" s="11" t="s">
        <v>20</v>
      </c>
      <c r="C8" s="11">
        <v>474</v>
      </c>
      <c r="D8" s="11">
        <v>253</v>
      </c>
      <c r="E8" s="11">
        <v>219</v>
      </c>
      <c r="F8" s="11"/>
      <c r="G8" s="11">
        <v>28</v>
      </c>
      <c r="H8" s="11">
        <v>58</v>
      </c>
      <c r="I8" s="11">
        <v>69</v>
      </c>
      <c r="J8" s="11">
        <v>98</v>
      </c>
      <c r="K8" s="11">
        <v>77</v>
      </c>
      <c r="L8" s="11">
        <v>144</v>
      </c>
      <c r="M8" s="11"/>
      <c r="N8" s="11">
        <v>137</v>
      </c>
      <c r="O8" s="11">
        <v>91</v>
      </c>
      <c r="P8" s="11">
        <v>85</v>
      </c>
      <c r="Q8" s="11">
        <v>103</v>
      </c>
      <c r="R8" s="11">
        <v>58</v>
      </c>
      <c r="S8" s="11"/>
      <c r="T8" s="11">
        <v>131</v>
      </c>
      <c r="U8" s="11">
        <v>344</v>
      </c>
    </row>
    <row r="9" spans="2:21" x14ac:dyDescent="0.5">
      <c r="B9" s="18" t="s">
        <v>391</v>
      </c>
      <c r="C9" s="17">
        <v>0.55784261234490795</v>
      </c>
      <c r="D9" s="17">
        <v>0.54866974922286804</v>
      </c>
      <c r="E9" s="17">
        <v>0.56429521615568301</v>
      </c>
      <c r="F9" s="17"/>
      <c r="G9" s="17">
        <v>0.54822761568257095</v>
      </c>
      <c r="H9" s="17">
        <v>0.57965252475705098</v>
      </c>
      <c r="I9" s="17">
        <v>0.63262509718318805</v>
      </c>
      <c r="J9" s="17">
        <v>0.55475836894332298</v>
      </c>
      <c r="K9" s="17">
        <v>0.55853954839139697</v>
      </c>
      <c r="L9" s="17">
        <v>0.516583645239998</v>
      </c>
      <c r="M9" s="17"/>
      <c r="N9" s="17">
        <v>0.53844212907218703</v>
      </c>
      <c r="O9" s="17">
        <v>0.52495657609325097</v>
      </c>
      <c r="P9" s="17">
        <v>0.58163223758427496</v>
      </c>
      <c r="Q9" s="17">
        <v>0.60670598557085598</v>
      </c>
      <c r="R9" s="17">
        <v>0.53387038055769398</v>
      </c>
      <c r="S9" s="17"/>
      <c r="T9" s="17">
        <v>0.54177989224798495</v>
      </c>
      <c r="U9" s="17">
        <v>0.56394081545684804</v>
      </c>
    </row>
    <row r="10" spans="2:21" x14ac:dyDescent="0.5">
      <c r="B10" s="18" t="s">
        <v>392</v>
      </c>
      <c r="C10" s="17">
        <v>0.38617293225857902</v>
      </c>
      <c r="D10" s="17">
        <v>0.38654504610594498</v>
      </c>
      <c r="E10" s="17">
        <v>0.38936754551538399</v>
      </c>
      <c r="F10" s="17"/>
      <c r="G10" s="17">
        <v>0.27792856076316802</v>
      </c>
      <c r="H10" s="17">
        <v>0.38917034030668402</v>
      </c>
      <c r="I10" s="17">
        <v>0.30608441902557199</v>
      </c>
      <c r="J10" s="17">
        <v>0.38121412532064802</v>
      </c>
      <c r="K10" s="17">
        <v>0.403523202171512</v>
      </c>
      <c r="L10" s="17">
        <v>0.43867982150928098</v>
      </c>
      <c r="M10" s="17"/>
      <c r="N10" s="17">
        <v>0.38947261855405702</v>
      </c>
      <c r="O10" s="17">
        <v>0.44522010723087801</v>
      </c>
      <c r="P10" s="17">
        <v>0.34508786549603798</v>
      </c>
      <c r="Q10" s="17">
        <v>0.35204101643241797</v>
      </c>
      <c r="R10" s="17">
        <v>0.40661034997238199</v>
      </c>
      <c r="S10" s="17"/>
      <c r="T10" s="17">
        <v>0.42361733163024801</v>
      </c>
      <c r="U10" s="17">
        <v>0.37195718602162697</v>
      </c>
    </row>
    <row r="11" spans="2:21" x14ac:dyDescent="0.5">
      <c r="B11" s="18" t="s">
        <v>393</v>
      </c>
      <c r="C11" s="17">
        <v>3.4191913055837297E-2</v>
      </c>
      <c r="D11" s="17">
        <v>3.71655229035893E-2</v>
      </c>
      <c r="E11" s="17">
        <v>3.1075680782183701E-2</v>
      </c>
      <c r="F11" s="17"/>
      <c r="G11" s="17">
        <v>0.13856464915355601</v>
      </c>
      <c r="H11" s="17">
        <v>2.4468060383068101E-2</v>
      </c>
      <c r="I11" s="17">
        <v>4.0860615979642197E-2</v>
      </c>
      <c r="J11" s="17">
        <v>2.67026475527655E-2</v>
      </c>
      <c r="K11" s="17">
        <v>2.90982395366352E-2</v>
      </c>
      <c r="L11" s="17">
        <v>2.2400046320302701E-2</v>
      </c>
      <c r="M11" s="17"/>
      <c r="N11" s="17">
        <v>5.5033610170034802E-2</v>
      </c>
      <c r="O11" s="17">
        <v>2.1931790457759E-2</v>
      </c>
      <c r="P11" s="17">
        <v>3.8330311191142698E-2</v>
      </c>
      <c r="Q11" s="17">
        <v>1.57596596494359E-2</v>
      </c>
      <c r="R11" s="17">
        <v>3.0661485543730198E-2</v>
      </c>
      <c r="S11" s="17"/>
      <c r="T11" s="17">
        <v>2.6126871824730301E-2</v>
      </c>
      <c r="U11" s="17">
        <v>3.7253801654822699E-2</v>
      </c>
    </row>
    <row r="12" spans="2:21" x14ac:dyDescent="0.5">
      <c r="B12" s="18" t="s">
        <v>394</v>
      </c>
      <c r="C12" s="17">
        <v>1.55210332612894E-2</v>
      </c>
      <c r="D12" s="17">
        <v>1.5871551559615799E-2</v>
      </c>
      <c r="E12" s="17">
        <v>1.52615575467495E-2</v>
      </c>
      <c r="F12" s="17"/>
      <c r="G12" s="17">
        <v>3.52791744007043E-2</v>
      </c>
      <c r="H12" s="17">
        <v>6.7090745531974104E-3</v>
      </c>
      <c r="I12" s="17">
        <v>0</v>
      </c>
      <c r="J12" s="17">
        <v>2.1366782526898699E-2</v>
      </c>
      <c r="K12" s="17">
        <v>8.8390099004558402E-3</v>
      </c>
      <c r="L12" s="17">
        <v>2.2336486930418599E-2</v>
      </c>
      <c r="M12" s="17"/>
      <c r="N12" s="17">
        <v>1.70516422037204E-2</v>
      </c>
      <c r="O12" s="17">
        <v>7.8915262181118596E-3</v>
      </c>
      <c r="P12" s="17">
        <v>0</v>
      </c>
      <c r="Q12" s="17">
        <v>2.549333834729E-2</v>
      </c>
      <c r="R12" s="17">
        <v>2.8857783926193401E-2</v>
      </c>
      <c r="S12" s="17"/>
      <c r="T12" s="17">
        <v>8.4759042970365996E-3</v>
      </c>
      <c r="U12" s="17">
        <v>1.8195712712502501E-2</v>
      </c>
    </row>
    <row r="13" spans="2:21" x14ac:dyDescent="0.5">
      <c r="B13" s="18" t="s">
        <v>395</v>
      </c>
      <c r="C13" s="19">
        <v>6.2715090793864304E-3</v>
      </c>
      <c r="D13" s="19">
        <v>1.17481302079813E-2</v>
      </c>
      <c r="E13" s="19">
        <v>0</v>
      </c>
      <c r="F13" s="19"/>
      <c r="G13" s="19">
        <v>0</v>
      </c>
      <c r="H13" s="19">
        <v>0</v>
      </c>
      <c r="I13" s="19">
        <v>2.0429867811597401E-2</v>
      </c>
      <c r="J13" s="19">
        <v>1.5958075656364999E-2</v>
      </c>
      <c r="K13" s="19">
        <v>0</v>
      </c>
      <c r="L13" s="19">
        <v>0</v>
      </c>
      <c r="M13" s="19"/>
      <c r="N13" s="19">
        <v>0</v>
      </c>
      <c r="O13" s="19">
        <v>0</v>
      </c>
      <c r="P13" s="19">
        <v>3.4949585728545E-2</v>
      </c>
      <c r="Q13" s="19">
        <v>0</v>
      </c>
      <c r="R13" s="19">
        <v>0</v>
      </c>
      <c r="S13" s="19"/>
      <c r="T13" s="19">
        <v>0</v>
      </c>
      <c r="U13" s="19">
        <v>8.6524841541997001E-3</v>
      </c>
    </row>
    <row r="14" spans="2:21" x14ac:dyDescent="0.5">
      <c r="B14" s="16" t="s">
        <v>532</v>
      </c>
    </row>
    <row r="15" spans="2:21" x14ac:dyDescent="0.5">
      <c r="B15" t="s">
        <v>47</v>
      </c>
    </row>
    <row r="16" spans="2:21" x14ac:dyDescent="0.5">
      <c r="B16" t="s">
        <v>48</v>
      </c>
    </row>
    <row r="18" spans="2:2" x14ac:dyDescent="0.5">
      <c r="B18"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U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398</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125</v>
      </c>
      <c r="D7" s="10">
        <v>72</v>
      </c>
      <c r="E7" s="10">
        <v>53</v>
      </c>
      <c r="F7" s="10"/>
      <c r="G7" s="10">
        <v>11</v>
      </c>
      <c r="H7" s="10">
        <v>30</v>
      </c>
      <c r="I7" s="10">
        <v>16</v>
      </c>
      <c r="J7" s="10">
        <v>36</v>
      </c>
      <c r="K7" s="10">
        <v>18</v>
      </c>
      <c r="L7" s="10">
        <v>14</v>
      </c>
      <c r="M7" s="10"/>
      <c r="N7" s="10">
        <v>32</v>
      </c>
      <c r="O7" s="10">
        <v>22</v>
      </c>
      <c r="P7" s="10">
        <v>16</v>
      </c>
      <c r="Q7" s="10">
        <v>29</v>
      </c>
      <c r="R7" s="10">
        <v>26</v>
      </c>
      <c r="S7" s="10"/>
      <c r="T7" s="10">
        <v>46</v>
      </c>
      <c r="U7" s="10">
        <v>79</v>
      </c>
    </row>
    <row r="8" spans="2:21" ht="30" customHeight="1" x14ac:dyDescent="0.5">
      <c r="B8" s="11" t="s">
        <v>20</v>
      </c>
      <c r="C8" s="11">
        <v>116</v>
      </c>
      <c r="D8" s="11">
        <v>72</v>
      </c>
      <c r="E8" s="11">
        <v>44</v>
      </c>
      <c r="F8" s="11"/>
      <c r="G8" s="11">
        <v>9</v>
      </c>
      <c r="H8" s="11">
        <v>26</v>
      </c>
      <c r="I8" s="11">
        <v>16</v>
      </c>
      <c r="J8" s="11">
        <v>35</v>
      </c>
      <c r="K8" s="11">
        <v>17</v>
      </c>
      <c r="L8" s="11">
        <v>14</v>
      </c>
      <c r="M8" s="11"/>
      <c r="N8" s="11">
        <v>34</v>
      </c>
      <c r="O8" s="11">
        <v>20</v>
      </c>
      <c r="P8" s="11">
        <v>18</v>
      </c>
      <c r="Q8" s="11">
        <v>30</v>
      </c>
      <c r="R8" s="11">
        <v>15</v>
      </c>
      <c r="S8" s="11"/>
      <c r="T8" s="11">
        <v>32</v>
      </c>
      <c r="U8" s="11">
        <v>85</v>
      </c>
    </row>
    <row r="9" spans="2:21" x14ac:dyDescent="0.5">
      <c r="B9" s="18" t="s">
        <v>391</v>
      </c>
      <c r="C9" s="17">
        <v>0.52047377644252901</v>
      </c>
      <c r="D9" s="17">
        <v>0.46701975479788699</v>
      </c>
      <c r="E9" s="17">
        <v>0.60808276336442102</v>
      </c>
      <c r="F9" s="17"/>
      <c r="G9" s="17">
        <v>0.47894006090979802</v>
      </c>
      <c r="H9" s="17">
        <v>0.467768149578485</v>
      </c>
      <c r="I9" s="17">
        <v>0.62459704764020096</v>
      </c>
      <c r="J9" s="17">
        <v>0.57240870367080299</v>
      </c>
      <c r="K9" s="17">
        <v>0.43775589837475698</v>
      </c>
      <c r="L9" s="17">
        <v>0.50231326200758397</v>
      </c>
      <c r="M9" s="17"/>
      <c r="N9" s="17">
        <v>0.43114322001781602</v>
      </c>
      <c r="O9" s="17">
        <v>0.47486620441676403</v>
      </c>
      <c r="P9" s="17">
        <v>0.53770645630147795</v>
      </c>
      <c r="Q9" s="17">
        <v>0.60517917747993699</v>
      </c>
      <c r="R9" s="17">
        <v>0.59177748755526505</v>
      </c>
      <c r="S9" s="17"/>
      <c r="T9" s="17">
        <v>0.56367741764444701</v>
      </c>
      <c r="U9" s="17">
        <v>0.50430618509942504</v>
      </c>
    </row>
    <row r="10" spans="2:21" x14ac:dyDescent="0.5">
      <c r="B10" s="18" t="s">
        <v>392</v>
      </c>
      <c r="C10" s="17">
        <v>0.413005812479255</v>
      </c>
      <c r="D10" s="17">
        <v>0.46394558209567999</v>
      </c>
      <c r="E10" s="17">
        <v>0.32951758329047898</v>
      </c>
      <c r="F10" s="17"/>
      <c r="G10" s="17">
        <v>0.393132626508087</v>
      </c>
      <c r="H10" s="17">
        <v>0.50681328998073105</v>
      </c>
      <c r="I10" s="17">
        <v>0.34724484373198</v>
      </c>
      <c r="J10" s="17">
        <v>0.291840809880413</v>
      </c>
      <c r="K10" s="17">
        <v>0.51618007092323603</v>
      </c>
      <c r="L10" s="17">
        <v>0.49768673799241597</v>
      </c>
      <c r="M10" s="17"/>
      <c r="N10" s="17">
        <v>0.53780824080682899</v>
      </c>
      <c r="O10" s="17">
        <v>0.46630999440328602</v>
      </c>
      <c r="P10" s="17">
        <v>0.330713156471031</v>
      </c>
      <c r="Q10" s="17">
        <v>0.32454790837384301</v>
      </c>
      <c r="R10" s="17">
        <v>0.336781309612738</v>
      </c>
      <c r="S10" s="17"/>
      <c r="T10" s="17">
        <v>0.37668663731523799</v>
      </c>
      <c r="U10" s="17">
        <v>0.42659711093546798</v>
      </c>
    </row>
    <row r="11" spans="2:21" x14ac:dyDescent="0.5">
      <c r="B11" s="18" t="s">
        <v>393</v>
      </c>
      <c r="C11" s="17">
        <v>2.77386131553542E-2</v>
      </c>
      <c r="D11" s="17">
        <v>2.71690596443394E-2</v>
      </c>
      <c r="E11" s="17">
        <v>2.8672088403101301E-2</v>
      </c>
      <c r="F11" s="17"/>
      <c r="G11" s="17">
        <v>0.12792731258211501</v>
      </c>
      <c r="H11" s="17">
        <v>2.5418560440783701E-2</v>
      </c>
      <c r="I11" s="17">
        <v>0</v>
      </c>
      <c r="J11" s="17">
        <v>1.7728292526590299E-2</v>
      </c>
      <c r="K11" s="17">
        <v>4.6064030702006903E-2</v>
      </c>
      <c r="L11" s="17">
        <v>0</v>
      </c>
      <c r="M11" s="17"/>
      <c r="N11" s="17">
        <v>0</v>
      </c>
      <c r="O11" s="17">
        <v>5.88238011799498E-2</v>
      </c>
      <c r="P11" s="17">
        <v>4.4587000098003801E-2</v>
      </c>
      <c r="Q11" s="17">
        <v>2.1599162007224001E-2</v>
      </c>
      <c r="R11" s="17">
        <v>4.1548943858857601E-2</v>
      </c>
      <c r="S11" s="17"/>
      <c r="T11" s="17">
        <v>4.5746216217310398E-2</v>
      </c>
      <c r="U11" s="17">
        <v>2.0999839309560901E-2</v>
      </c>
    </row>
    <row r="12" spans="2:21" x14ac:dyDescent="0.5">
      <c r="B12" s="18" t="s">
        <v>394</v>
      </c>
      <c r="C12" s="17">
        <v>2.2362693613782299E-2</v>
      </c>
      <c r="D12" s="17">
        <v>2.1518638693422899E-2</v>
      </c>
      <c r="E12" s="17">
        <v>2.3746065607207299E-2</v>
      </c>
      <c r="F12" s="17"/>
      <c r="G12" s="17">
        <v>0</v>
      </c>
      <c r="H12" s="17">
        <v>0</v>
      </c>
      <c r="I12" s="17">
        <v>0</v>
      </c>
      <c r="J12" s="17">
        <v>7.5409618727555403E-2</v>
      </c>
      <c r="K12" s="17">
        <v>0</v>
      </c>
      <c r="L12" s="17">
        <v>0</v>
      </c>
      <c r="M12" s="17"/>
      <c r="N12" s="17">
        <v>3.1048539175355602E-2</v>
      </c>
      <c r="O12" s="17">
        <v>0</v>
      </c>
      <c r="P12" s="17">
        <v>8.6993387129486899E-2</v>
      </c>
      <c r="Q12" s="17">
        <v>0</v>
      </c>
      <c r="R12" s="17">
        <v>0</v>
      </c>
      <c r="S12" s="17"/>
      <c r="T12" s="17">
        <v>0</v>
      </c>
      <c r="U12" s="17">
        <v>3.0731221858633299E-2</v>
      </c>
    </row>
    <row r="13" spans="2:21" x14ac:dyDescent="0.5">
      <c r="B13" s="18" t="s">
        <v>395</v>
      </c>
      <c r="C13" s="19">
        <v>1.6419104309080199E-2</v>
      </c>
      <c r="D13" s="19">
        <v>2.0346964768670501E-2</v>
      </c>
      <c r="E13" s="19">
        <v>9.9814993347917703E-3</v>
      </c>
      <c r="F13" s="19"/>
      <c r="G13" s="19">
        <v>0</v>
      </c>
      <c r="H13" s="19">
        <v>0</v>
      </c>
      <c r="I13" s="19">
        <v>2.8158108627818999E-2</v>
      </c>
      <c r="J13" s="19">
        <v>4.2612575194638597E-2</v>
      </c>
      <c r="K13" s="19">
        <v>0</v>
      </c>
      <c r="L13" s="19">
        <v>0</v>
      </c>
      <c r="M13" s="19"/>
      <c r="N13" s="19">
        <v>0</v>
      </c>
      <c r="O13" s="19">
        <v>0</v>
      </c>
      <c r="P13" s="19">
        <v>0</v>
      </c>
      <c r="Q13" s="19">
        <v>4.8673752138996197E-2</v>
      </c>
      <c r="R13" s="19">
        <v>2.98922589731388E-2</v>
      </c>
      <c r="S13" s="19"/>
      <c r="T13" s="19">
        <v>1.3889728823004301E-2</v>
      </c>
      <c r="U13" s="19">
        <v>1.7365642796913099E-2</v>
      </c>
    </row>
    <row r="14" spans="2:21" x14ac:dyDescent="0.5">
      <c r="B14" s="16" t="s">
        <v>532</v>
      </c>
    </row>
    <row r="15" spans="2:21" x14ac:dyDescent="0.5">
      <c r="B15" t="s">
        <v>47</v>
      </c>
    </row>
    <row r="16" spans="2:21" x14ac:dyDescent="0.5">
      <c r="B16" t="s">
        <v>48</v>
      </c>
    </row>
    <row r="18" spans="2:2" x14ac:dyDescent="0.5">
      <c r="B18"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U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399</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481</v>
      </c>
      <c r="D7" s="10">
        <v>228</v>
      </c>
      <c r="E7" s="10">
        <v>251</v>
      </c>
      <c r="F7" s="10"/>
      <c r="G7" s="10">
        <v>38</v>
      </c>
      <c r="H7" s="10">
        <v>73</v>
      </c>
      <c r="I7" s="10">
        <v>64</v>
      </c>
      <c r="J7" s="10">
        <v>99</v>
      </c>
      <c r="K7" s="10">
        <v>89</v>
      </c>
      <c r="L7" s="10">
        <v>118</v>
      </c>
      <c r="M7" s="10"/>
      <c r="N7" s="10">
        <v>113</v>
      </c>
      <c r="O7" s="10">
        <v>86</v>
      </c>
      <c r="P7" s="10">
        <v>74</v>
      </c>
      <c r="Q7" s="10">
        <v>112</v>
      </c>
      <c r="R7" s="10">
        <v>96</v>
      </c>
      <c r="S7" s="10"/>
      <c r="T7" s="10">
        <v>146</v>
      </c>
      <c r="U7" s="10">
        <v>335</v>
      </c>
    </row>
    <row r="8" spans="2:21" ht="30" customHeight="1" x14ac:dyDescent="0.5">
      <c r="B8" s="11" t="s">
        <v>20</v>
      </c>
      <c r="C8" s="11">
        <v>467</v>
      </c>
      <c r="D8" s="11">
        <v>230</v>
      </c>
      <c r="E8" s="11">
        <v>235</v>
      </c>
      <c r="F8" s="11"/>
      <c r="G8" s="11">
        <v>32</v>
      </c>
      <c r="H8" s="11">
        <v>59</v>
      </c>
      <c r="I8" s="11">
        <v>63</v>
      </c>
      <c r="J8" s="11">
        <v>91</v>
      </c>
      <c r="K8" s="11">
        <v>94</v>
      </c>
      <c r="L8" s="11">
        <v>128</v>
      </c>
      <c r="M8" s="11"/>
      <c r="N8" s="11">
        <v>125</v>
      </c>
      <c r="O8" s="11">
        <v>82</v>
      </c>
      <c r="P8" s="11">
        <v>79</v>
      </c>
      <c r="Q8" s="11">
        <v>122</v>
      </c>
      <c r="R8" s="11">
        <v>59</v>
      </c>
      <c r="S8" s="11"/>
      <c r="T8" s="11">
        <v>103</v>
      </c>
      <c r="U8" s="11">
        <v>364</v>
      </c>
    </row>
    <row r="9" spans="2:21" x14ac:dyDescent="0.5">
      <c r="B9" s="18" t="s">
        <v>391</v>
      </c>
      <c r="C9" s="17">
        <v>0.61258966228076095</v>
      </c>
      <c r="D9" s="17">
        <v>0.60452162367627105</v>
      </c>
      <c r="E9" s="17">
        <v>0.61710470327473099</v>
      </c>
      <c r="F9" s="17"/>
      <c r="G9" s="17">
        <v>0.50044284173349096</v>
      </c>
      <c r="H9" s="17">
        <v>0.43982105984386899</v>
      </c>
      <c r="I9" s="17">
        <v>0.52284020308391399</v>
      </c>
      <c r="J9" s="17">
        <v>0.65016980435206795</v>
      </c>
      <c r="K9" s="17">
        <v>0.71987433705123605</v>
      </c>
      <c r="L9" s="17">
        <v>0.65947185411841003</v>
      </c>
      <c r="M9" s="17"/>
      <c r="N9" s="17">
        <v>0.56841299001030099</v>
      </c>
      <c r="O9" s="17">
        <v>0.56748201787903896</v>
      </c>
      <c r="P9" s="17">
        <v>0.55415640738503902</v>
      </c>
      <c r="Q9" s="17">
        <v>0.68703815297962301</v>
      </c>
      <c r="R9" s="17">
        <v>0.69319564581432203</v>
      </c>
      <c r="S9" s="17"/>
      <c r="T9" s="17">
        <v>0.54171899897448195</v>
      </c>
      <c r="U9" s="17">
        <v>0.63270657665404495</v>
      </c>
    </row>
    <row r="10" spans="2:21" x14ac:dyDescent="0.5">
      <c r="B10" s="18" t="s">
        <v>392</v>
      </c>
      <c r="C10" s="17">
        <v>0.337890857454551</v>
      </c>
      <c r="D10" s="17">
        <v>0.359202907933309</v>
      </c>
      <c r="E10" s="17">
        <v>0.31996681767790502</v>
      </c>
      <c r="F10" s="17"/>
      <c r="G10" s="17">
        <v>0.33874183014307502</v>
      </c>
      <c r="H10" s="17">
        <v>0.485517369755185</v>
      </c>
      <c r="I10" s="17">
        <v>0.39976293568523702</v>
      </c>
      <c r="J10" s="17">
        <v>0.31434270847023998</v>
      </c>
      <c r="K10" s="17">
        <v>0.26054538712953801</v>
      </c>
      <c r="L10" s="17">
        <v>0.31253861642652297</v>
      </c>
      <c r="M10" s="17"/>
      <c r="N10" s="17">
        <v>0.362850143163918</v>
      </c>
      <c r="O10" s="17">
        <v>0.38873457947390899</v>
      </c>
      <c r="P10" s="17">
        <v>0.390086369063048</v>
      </c>
      <c r="Q10" s="17">
        <v>0.26865116740227901</v>
      </c>
      <c r="R10" s="17">
        <v>0.28751469487577902</v>
      </c>
      <c r="S10" s="17"/>
      <c r="T10" s="17">
        <v>0.41653757164551602</v>
      </c>
      <c r="U10" s="17">
        <v>0.31556668068930299</v>
      </c>
    </row>
    <row r="11" spans="2:21" x14ac:dyDescent="0.5">
      <c r="B11" s="18" t="s">
        <v>393</v>
      </c>
      <c r="C11" s="17">
        <v>3.7867199336660599E-2</v>
      </c>
      <c r="D11" s="17">
        <v>3.0785233732612501E-2</v>
      </c>
      <c r="E11" s="17">
        <v>4.5137022440371703E-2</v>
      </c>
      <c r="F11" s="17"/>
      <c r="G11" s="17">
        <v>6.1659277325935999E-2</v>
      </c>
      <c r="H11" s="17">
        <v>7.4661570400945995E-2</v>
      </c>
      <c r="I11" s="17">
        <v>7.7396861230848796E-2</v>
      </c>
      <c r="J11" s="17">
        <v>3.5487487177692498E-2</v>
      </c>
      <c r="K11" s="17">
        <v>1.95802758192259E-2</v>
      </c>
      <c r="L11" s="17">
        <v>1.0376414971759101E-2</v>
      </c>
      <c r="M11" s="17"/>
      <c r="N11" s="17">
        <v>4.07060005452516E-2</v>
      </c>
      <c r="O11" s="17">
        <v>3.2715378388766599E-2</v>
      </c>
      <c r="P11" s="17">
        <v>4.2743469565061101E-2</v>
      </c>
      <c r="Q11" s="17">
        <v>4.4310679618098502E-2</v>
      </c>
      <c r="R11" s="17">
        <v>1.9289659309898701E-2</v>
      </c>
      <c r="S11" s="17"/>
      <c r="T11" s="17">
        <v>3.3097863390370998E-2</v>
      </c>
      <c r="U11" s="17">
        <v>3.9220993958763897E-2</v>
      </c>
    </row>
    <row r="12" spans="2:21" x14ac:dyDescent="0.5">
      <c r="B12" s="18" t="s">
        <v>394</v>
      </c>
      <c r="C12" s="17">
        <v>9.7407880060540498E-3</v>
      </c>
      <c r="D12" s="17">
        <v>5.4902346578072896E-3</v>
      </c>
      <c r="E12" s="17">
        <v>1.39904661997373E-2</v>
      </c>
      <c r="F12" s="17"/>
      <c r="G12" s="17">
        <v>9.9156050797498604E-2</v>
      </c>
      <c r="H12" s="17">
        <v>0</v>
      </c>
      <c r="I12" s="17">
        <v>0</v>
      </c>
      <c r="J12" s="17">
        <v>0</v>
      </c>
      <c r="K12" s="17">
        <v>0</v>
      </c>
      <c r="L12" s="17">
        <v>1.06073994624212E-2</v>
      </c>
      <c r="M12" s="17"/>
      <c r="N12" s="17">
        <v>2.0897005541544399E-2</v>
      </c>
      <c r="O12" s="17">
        <v>1.10680242582855E-2</v>
      </c>
      <c r="P12" s="17">
        <v>1.30137539868519E-2</v>
      </c>
      <c r="Q12" s="17">
        <v>0</v>
      </c>
      <c r="R12" s="17">
        <v>0</v>
      </c>
      <c r="S12" s="17"/>
      <c r="T12" s="17">
        <v>0</v>
      </c>
      <c r="U12" s="17">
        <v>1.25057486978886E-2</v>
      </c>
    </row>
    <row r="13" spans="2:21" x14ac:dyDescent="0.5">
      <c r="B13" s="18" t="s">
        <v>395</v>
      </c>
      <c r="C13" s="19">
        <v>1.91149292197334E-3</v>
      </c>
      <c r="D13" s="19">
        <v>0</v>
      </c>
      <c r="E13" s="19">
        <v>3.80099040725461E-3</v>
      </c>
      <c r="F13" s="19"/>
      <c r="G13" s="19">
        <v>0</v>
      </c>
      <c r="H13" s="19">
        <v>0</v>
      </c>
      <c r="I13" s="19">
        <v>0</v>
      </c>
      <c r="J13" s="19">
        <v>0</v>
      </c>
      <c r="K13" s="19">
        <v>0</v>
      </c>
      <c r="L13" s="19">
        <v>7.0057150208860299E-3</v>
      </c>
      <c r="M13" s="19"/>
      <c r="N13" s="19">
        <v>7.1338607389849797E-3</v>
      </c>
      <c r="O13" s="19">
        <v>0</v>
      </c>
      <c r="P13" s="19">
        <v>0</v>
      </c>
      <c r="Q13" s="19">
        <v>0</v>
      </c>
      <c r="R13" s="19">
        <v>0</v>
      </c>
      <c r="S13" s="19"/>
      <c r="T13" s="19">
        <v>8.6455659896310204E-3</v>
      </c>
      <c r="U13" s="19">
        <v>0</v>
      </c>
    </row>
    <row r="14" spans="2:21" x14ac:dyDescent="0.5">
      <c r="B14" s="16" t="s">
        <v>532</v>
      </c>
    </row>
    <row r="15" spans="2:21" x14ac:dyDescent="0.5">
      <c r="B15" t="s">
        <v>47</v>
      </c>
    </row>
    <row r="16" spans="2:21" x14ac:dyDescent="0.5">
      <c r="B16" t="s">
        <v>48</v>
      </c>
    </row>
    <row r="18" spans="2:2" x14ac:dyDescent="0.5">
      <c r="B18"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U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400</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147</v>
      </c>
      <c r="D7" s="10">
        <v>72</v>
      </c>
      <c r="E7" s="10">
        <v>75</v>
      </c>
      <c r="F7" s="10"/>
      <c r="G7" s="10">
        <v>14</v>
      </c>
      <c r="H7" s="10">
        <v>22</v>
      </c>
      <c r="I7" s="10">
        <v>22</v>
      </c>
      <c r="J7" s="10">
        <v>30</v>
      </c>
      <c r="K7" s="10">
        <v>22</v>
      </c>
      <c r="L7" s="10">
        <v>37</v>
      </c>
      <c r="M7" s="10"/>
      <c r="N7" s="10">
        <v>34</v>
      </c>
      <c r="O7" s="10">
        <v>33</v>
      </c>
      <c r="P7" s="10">
        <v>29</v>
      </c>
      <c r="Q7" s="10">
        <v>26</v>
      </c>
      <c r="R7" s="10">
        <v>25</v>
      </c>
      <c r="S7" s="10"/>
      <c r="T7" s="10">
        <v>51</v>
      </c>
      <c r="U7" s="10">
        <v>96</v>
      </c>
    </row>
    <row r="8" spans="2:21" ht="30" customHeight="1" x14ac:dyDescent="0.5">
      <c r="B8" s="11" t="s">
        <v>20</v>
      </c>
      <c r="C8" s="11">
        <v>142</v>
      </c>
      <c r="D8" s="11">
        <v>73</v>
      </c>
      <c r="E8" s="11">
        <v>68</v>
      </c>
      <c r="F8" s="11"/>
      <c r="G8" s="11">
        <v>11</v>
      </c>
      <c r="H8" s="11">
        <v>17</v>
      </c>
      <c r="I8" s="11">
        <v>21</v>
      </c>
      <c r="J8" s="11">
        <v>29</v>
      </c>
      <c r="K8" s="11">
        <v>24</v>
      </c>
      <c r="L8" s="11">
        <v>40</v>
      </c>
      <c r="M8" s="11"/>
      <c r="N8" s="11">
        <v>36</v>
      </c>
      <c r="O8" s="11">
        <v>32</v>
      </c>
      <c r="P8" s="11">
        <v>30</v>
      </c>
      <c r="Q8" s="11">
        <v>29</v>
      </c>
      <c r="R8" s="11">
        <v>15</v>
      </c>
      <c r="S8" s="11"/>
      <c r="T8" s="11">
        <v>37</v>
      </c>
      <c r="U8" s="11">
        <v>104</v>
      </c>
    </row>
    <row r="9" spans="2:21" x14ac:dyDescent="0.5">
      <c r="B9" s="18" t="s">
        <v>391</v>
      </c>
      <c r="C9" s="17">
        <v>0.65998133806495896</v>
      </c>
      <c r="D9" s="17">
        <v>0.65770844407275297</v>
      </c>
      <c r="E9" s="17">
        <v>0.66242041930402396</v>
      </c>
      <c r="F9" s="17"/>
      <c r="G9" s="17">
        <v>0.52679151022301596</v>
      </c>
      <c r="H9" s="17">
        <v>0.63639012981527199</v>
      </c>
      <c r="I9" s="17">
        <v>0.75293738394621501</v>
      </c>
      <c r="J9" s="17">
        <v>0.57755101749714</v>
      </c>
      <c r="K9" s="17">
        <v>0.87752738831467503</v>
      </c>
      <c r="L9" s="17">
        <v>0.58650450030941803</v>
      </c>
      <c r="M9" s="17"/>
      <c r="N9" s="17">
        <v>0.51642437258127305</v>
      </c>
      <c r="O9" s="17">
        <v>0.72638546396022097</v>
      </c>
      <c r="P9" s="17">
        <v>0.66741872873569097</v>
      </c>
      <c r="Q9" s="17">
        <v>0.75724248136857397</v>
      </c>
      <c r="R9" s="17">
        <v>0.66086323637434197</v>
      </c>
      <c r="S9" s="17"/>
      <c r="T9" s="17">
        <v>0.59533689785743105</v>
      </c>
      <c r="U9" s="17">
        <v>0.68307706735638996</v>
      </c>
    </row>
    <row r="10" spans="2:21" x14ac:dyDescent="0.5">
      <c r="B10" s="18" t="s">
        <v>392</v>
      </c>
      <c r="C10" s="17">
        <v>0.24535483426327401</v>
      </c>
      <c r="D10" s="17">
        <v>0.24949507533576201</v>
      </c>
      <c r="E10" s="17">
        <v>0.240911871080768</v>
      </c>
      <c r="F10" s="17"/>
      <c r="G10" s="17">
        <v>0.47320848977698399</v>
      </c>
      <c r="H10" s="17">
        <v>0.18188613554438299</v>
      </c>
      <c r="I10" s="17">
        <v>0.122729298026011</v>
      </c>
      <c r="J10" s="17">
        <v>0.27565778135329499</v>
      </c>
      <c r="K10" s="17">
        <v>7.7773964151138894E-2</v>
      </c>
      <c r="L10" s="17">
        <v>0.35342888486916801</v>
      </c>
      <c r="M10" s="17"/>
      <c r="N10" s="17">
        <v>0.35488657762395598</v>
      </c>
      <c r="O10" s="17">
        <v>0.20571964880388</v>
      </c>
      <c r="P10" s="17">
        <v>0.213547674475422</v>
      </c>
      <c r="Q10" s="17">
        <v>0.17247065749239501</v>
      </c>
      <c r="R10" s="17">
        <v>0.27109247584162099</v>
      </c>
      <c r="S10" s="17"/>
      <c r="T10" s="17">
        <v>0.34806452883299599</v>
      </c>
      <c r="U10" s="17">
        <v>0.208659407807845</v>
      </c>
    </row>
    <row r="11" spans="2:21" x14ac:dyDescent="0.5">
      <c r="B11" s="18" t="s">
        <v>393</v>
      </c>
      <c r="C11" s="17">
        <v>7.3626343143288295E-2</v>
      </c>
      <c r="D11" s="17">
        <v>9.2796480591484098E-2</v>
      </c>
      <c r="E11" s="17">
        <v>5.3054542275966898E-2</v>
      </c>
      <c r="F11" s="17"/>
      <c r="G11" s="17">
        <v>0</v>
      </c>
      <c r="H11" s="17">
        <v>0.12185406571358499</v>
      </c>
      <c r="I11" s="17">
        <v>0.124333318027774</v>
      </c>
      <c r="J11" s="17">
        <v>0.12536404560890699</v>
      </c>
      <c r="K11" s="17">
        <v>4.4698647534185801E-2</v>
      </c>
      <c r="L11" s="17">
        <v>2.7058165558169301E-2</v>
      </c>
      <c r="M11" s="17"/>
      <c r="N11" s="17">
        <v>0.128689049794771</v>
      </c>
      <c r="O11" s="17">
        <v>6.7894887235899398E-2</v>
      </c>
      <c r="P11" s="17">
        <v>8.3954305913665705E-2</v>
      </c>
      <c r="Q11" s="17">
        <v>2.4936379329352901E-2</v>
      </c>
      <c r="R11" s="17">
        <v>2.6479339789448102E-2</v>
      </c>
      <c r="S11" s="17"/>
      <c r="T11" s="17">
        <v>5.6598573309572797E-2</v>
      </c>
      <c r="U11" s="17">
        <v>7.9709909823636405E-2</v>
      </c>
    </row>
    <row r="12" spans="2:21" x14ac:dyDescent="0.5">
      <c r="B12" s="18" t="s">
        <v>394</v>
      </c>
      <c r="C12" s="17">
        <v>1.36579317750627E-2</v>
      </c>
      <c r="D12" s="17">
        <v>0</v>
      </c>
      <c r="E12" s="17">
        <v>2.83144908892226E-2</v>
      </c>
      <c r="F12" s="17"/>
      <c r="G12" s="17">
        <v>0</v>
      </c>
      <c r="H12" s="17">
        <v>0</v>
      </c>
      <c r="I12" s="17">
        <v>0</v>
      </c>
      <c r="J12" s="17">
        <v>2.1427155540658299E-2</v>
      </c>
      <c r="K12" s="17">
        <v>0</v>
      </c>
      <c r="L12" s="17">
        <v>3.30084492632449E-2</v>
      </c>
      <c r="M12" s="17"/>
      <c r="N12" s="17">
        <v>0</v>
      </c>
      <c r="O12" s="17">
        <v>0</v>
      </c>
      <c r="P12" s="17">
        <v>0</v>
      </c>
      <c r="Q12" s="17">
        <v>4.5350481809677899E-2</v>
      </c>
      <c r="R12" s="17">
        <v>4.1564947994589402E-2</v>
      </c>
      <c r="S12" s="17"/>
      <c r="T12" s="17">
        <v>0</v>
      </c>
      <c r="U12" s="17">
        <v>1.85375454579257E-2</v>
      </c>
    </row>
    <row r="13" spans="2:21" x14ac:dyDescent="0.5">
      <c r="B13" s="18" t="s">
        <v>395</v>
      </c>
      <c r="C13" s="19">
        <v>7.3795527534152496E-3</v>
      </c>
      <c r="D13" s="19">
        <v>0</v>
      </c>
      <c r="E13" s="19">
        <v>1.5298676450018599E-2</v>
      </c>
      <c r="F13" s="19"/>
      <c r="G13" s="19">
        <v>0</v>
      </c>
      <c r="H13" s="19">
        <v>5.9869668926760301E-2</v>
      </c>
      <c r="I13" s="19">
        <v>0</v>
      </c>
      <c r="J13" s="19">
        <v>0</v>
      </c>
      <c r="K13" s="19">
        <v>0</v>
      </c>
      <c r="L13" s="19">
        <v>0</v>
      </c>
      <c r="M13" s="19"/>
      <c r="N13" s="19">
        <v>0</v>
      </c>
      <c r="O13" s="19">
        <v>0</v>
      </c>
      <c r="P13" s="19">
        <v>3.5079290875221401E-2</v>
      </c>
      <c r="Q13" s="19">
        <v>0</v>
      </c>
      <c r="R13" s="19">
        <v>0</v>
      </c>
      <c r="S13" s="19"/>
      <c r="T13" s="19">
        <v>0</v>
      </c>
      <c r="U13" s="19">
        <v>1.00160695542036E-2</v>
      </c>
    </row>
    <row r="14" spans="2:21" x14ac:dyDescent="0.5">
      <c r="B14" s="16" t="s">
        <v>532</v>
      </c>
    </row>
    <row r="15" spans="2:21" x14ac:dyDescent="0.5">
      <c r="B15" t="s">
        <v>47</v>
      </c>
    </row>
    <row r="16" spans="2:21" x14ac:dyDescent="0.5">
      <c r="B16" t="s">
        <v>48</v>
      </c>
    </row>
    <row r="18" spans="2:2" x14ac:dyDescent="0.5">
      <c r="B18"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U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401</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402</v>
      </c>
      <c r="D7" s="10">
        <v>219</v>
      </c>
      <c r="E7" s="10">
        <v>182</v>
      </c>
      <c r="F7" s="10"/>
      <c r="G7" s="10">
        <v>57</v>
      </c>
      <c r="H7" s="10">
        <v>90</v>
      </c>
      <c r="I7" s="10">
        <v>59</v>
      </c>
      <c r="J7" s="10">
        <v>67</v>
      </c>
      <c r="K7" s="10">
        <v>58</v>
      </c>
      <c r="L7" s="10">
        <v>71</v>
      </c>
      <c r="M7" s="10"/>
      <c r="N7" s="10">
        <v>91</v>
      </c>
      <c r="O7" s="10">
        <v>88</v>
      </c>
      <c r="P7" s="10">
        <v>71</v>
      </c>
      <c r="Q7" s="10">
        <v>76</v>
      </c>
      <c r="R7" s="10">
        <v>76</v>
      </c>
      <c r="S7" s="10"/>
      <c r="T7" s="10">
        <v>140</v>
      </c>
      <c r="U7" s="10">
        <v>262</v>
      </c>
    </row>
    <row r="8" spans="2:21" ht="30" customHeight="1" x14ac:dyDescent="0.5">
      <c r="B8" s="11" t="s">
        <v>20</v>
      </c>
      <c r="C8" s="11">
        <v>384</v>
      </c>
      <c r="D8" s="11">
        <v>220</v>
      </c>
      <c r="E8" s="11">
        <v>164</v>
      </c>
      <c r="F8" s="11"/>
      <c r="G8" s="11">
        <v>53</v>
      </c>
      <c r="H8" s="11">
        <v>75</v>
      </c>
      <c r="I8" s="11">
        <v>59</v>
      </c>
      <c r="J8" s="11">
        <v>63</v>
      </c>
      <c r="K8" s="11">
        <v>61</v>
      </c>
      <c r="L8" s="11">
        <v>73</v>
      </c>
      <c r="M8" s="11"/>
      <c r="N8" s="11">
        <v>96</v>
      </c>
      <c r="O8" s="11">
        <v>84</v>
      </c>
      <c r="P8" s="11">
        <v>77</v>
      </c>
      <c r="Q8" s="11">
        <v>80</v>
      </c>
      <c r="R8" s="11">
        <v>47</v>
      </c>
      <c r="S8" s="11"/>
      <c r="T8" s="11">
        <v>99</v>
      </c>
      <c r="U8" s="11">
        <v>285</v>
      </c>
    </row>
    <row r="9" spans="2:21" x14ac:dyDescent="0.5">
      <c r="B9" s="18" t="s">
        <v>391</v>
      </c>
      <c r="C9" s="17">
        <v>0.46368274252727398</v>
      </c>
      <c r="D9" s="17">
        <v>0.48430000015779001</v>
      </c>
      <c r="E9" s="17">
        <v>0.43906831227858201</v>
      </c>
      <c r="F9" s="17"/>
      <c r="G9" s="17">
        <v>0.38681427158621301</v>
      </c>
      <c r="H9" s="17">
        <v>0.45437800551367702</v>
      </c>
      <c r="I9" s="17">
        <v>0.595255865198976</v>
      </c>
      <c r="J9" s="17">
        <v>0.403443092232256</v>
      </c>
      <c r="K9" s="17">
        <v>0.48128904797142902</v>
      </c>
      <c r="L9" s="17">
        <v>0.46129569847360202</v>
      </c>
      <c r="M9" s="17"/>
      <c r="N9" s="17">
        <v>0.41163476194674198</v>
      </c>
      <c r="O9" s="17">
        <v>0.35480767905375599</v>
      </c>
      <c r="P9" s="17">
        <v>0.43353249145463102</v>
      </c>
      <c r="Q9" s="17">
        <v>0.60741516126433903</v>
      </c>
      <c r="R9" s="17">
        <v>0.56795138492451103</v>
      </c>
      <c r="S9" s="17"/>
      <c r="T9" s="17">
        <v>0.49256403075758698</v>
      </c>
      <c r="U9" s="17">
        <v>0.45367404450978699</v>
      </c>
    </row>
    <row r="10" spans="2:21" x14ac:dyDescent="0.5">
      <c r="B10" s="18" t="s">
        <v>392</v>
      </c>
      <c r="C10" s="17">
        <v>0.44873017896302397</v>
      </c>
      <c r="D10" s="17">
        <v>0.41050922359902697</v>
      </c>
      <c r="E10" s="17">
        <v>0.49640957628052101</v>
      </c>
      <c r="F10" s="17"/>
      <c r="G10" s="17">
        <v>0.51616993540560796</v>
      </c>
      <c r="H10" s="17">
        <v>0.39296352264835899</v>
      </c>
      <c r="I10" s="17">
        <v>0.34088502278931798</v>
      </c>
      <c r="J10" s="17">
        <v>0.51207015465719796</v>
      </c>
      <c r="K10" s="17">
        <v>0.46177067252391002</v>
      </c>
      <c r="L10" s="17">
        <v>0.477713283527819</v>
      </c>
      <c r="M10" s="17"/>
      <c r="N10" s="17">
        <v>0.47435103482873398</v>
      </c>
      <c r="O10" s="17">
        <v>0.53449111574016905</v>
      </c>
      <c r="P10" s="17">
        <v>0.47823611509147701</v>
      </c>
      <c r="Q10" s="17">
        <v>0.35392163245784097</v>
      </c>
      <c r="R10" s="17">
        <v>0.35708437613899002</v>
      </c>
      <c r="S10" s="17"/>
      <c r="T10" s="17">
        <v>0.41598925504370698</v>
      </c>
      <c r="U10" s="17">
        <v>0.460076418705128</v>
      </c>
    </row>
    <row r="11" spans="2:21" x14ac:dyDescent="0.5">
      <c r="B11" s="18" t="s">
        <v>393</v>
      </c>
      <c r="C11" s="17">
        <v>7.5787629365723502E-2</v>
      </c>
      <c r="D11" s="17">
        <v>8.8615312884516503E-2</v>
      </c>
      <c r="E11" s="17">
        <v>5.9059840443209499E-2</v>
      </c>
      <c r="F11" s="17"/>
      <c r="G11" s="17">
        <v>9.7015793008178502E-2</v>
      </c>
      <c r="H11" s="17">
        <v>0.14277046441378899</v>
      </c>
      <c r="I11" s="17">
        <v>4.0962615697114402E-2</v>
      </c>
      <c r="J11" s="17">
        <v>5.97814119682658E-2</v>
      </c>
      <c r="K11" s="17">
        <v>5.69402795046609E-2</v>
      </c>
      <c r="L11" s="17">
        <v>4.8831778137216397E-2</v>
      </c>
      <c r="M11" s="17"/>
      <c r="N11" s="17">
        <v>9.7009243799776407E-2</v>
      </c>
      <c r="O11" s="17">
        <v>0.110701205206075</v>
      </c>
      <c r="P11" s="17">
        <v>6.8059434701601904E-2</v>
      </c>
      <c r="Q11" s="17">
        <v>2.1993462988910001E-2</v>
      </c>
      <c r="R11" s="17">
        <v>7.4964238936498603E-2</v>
      </c>
      <c r="S11" s="17"/>
      <c r="T11" s="17">
        <v>7.4895389931893194E-2</v>
      </c>
      <c r="U11" s="17">
        <v>7.6096831468527498E-2</v>
      </c>
    </row>
    <row r="12" spans="2:21" x14ac:dyDescent="0.5">
      <c r="B12" s="18" t="s">
        <v>394</v>
      </c>
      <c r="C12" s="17">
        <v>5.4253197608865999E-3</v>
      </c>
      <c r="D12" s="17">
        <v>9.4909840853618296E-3</v>
      </c>
      <c r="E12" s="17">
        <v>0</v>
      </c>
      <c r="F12" s="17"/>
      <c r="G12" s="17">
        <v>0</v>
      </c>
      <c r="H12" s="17">
        <v>9.8880074241741705E-3</v>
      </c>
      <c r="I12" s="17">
        <v>2.2896496314592299E-2</v>
      </c>
      <c r="J12" s="17">
        <v>0</v>
      </c>
      <c r="K12" s="17">
        <v>0</v>
      </c>
      <c r="L12" s="17">
        <v>0</v>
      </c>
      <c r="M12" s="17"/>
      <c r="N12" s="17">
        <v>7.7255390973219396E-3</v>
      </c>
      <c r="O12" s="17">
        <v>0</v>
      </c>
      <c r="P12" s="17">
        <v>0</v>
      </c>
      <c r="Q12" s="17">
        <v>1.6669743288910899E-2</v>
      </c>
      <c r="R12" s="17">
        <v>0</v>
      </c>
      <c r="S12" s="17"/>
      <c r="T12" s="17">
        <v>7.5194476823989996E-3</v>
      </c>
      <c r="U12" s="17">
        <v>4.6996078809571898E-3</v>
      </c>
    </row>
    <row r="13" spans="2:21" x14ac:dyDescent="0.5">
      <c r="B13" s="18" t="s">
        <v>395</v>
      </c>
      <c r="C13" s="19">
        <v>6.3741293830921397E-3</v>
      </c>
      <c r="D13" s="19">
        <v>7.0844792733052199E-3</v>
      </c>
      <c r="E13" s="19">
        <v>5.4622709976874101E-3</v>
      </c>
      <c r="F13" s="19"/>
      <c r="G13" s="19">
        <v>0</v>
      </c>
      <c r="H13" s="19">
        <v>0</v>
      </c>
      <c r="I13" s="19">
        <v>0</v>
      </c>
      <c r="J13" s="19">
        <v>2.4705341142279999E-2</v>
      </c>
      <c r="K13" s="19">
        <v>0</v>
      </c>
      <c r="L13" s="19">
        <v>1.2159239861362E-2</v>
      </c>
      <c r="M13" s="19"/>
      <c r="N13" s="19">
        <v>9.2794203274262806E-3</v>
      </c>
      <c r="O13" s="19">
        <v>0</v>
      </c>
      <c r="P13" s="19">
        <v>2.01719587522904E-2</v>
      </c>
      <c r="Q13" s="19">
        <v>0</v>
      </c>
      <c r="R13" s="19">
        <v>0</v>
      </c>
      <c r="S13" s="19"/>
      <c r="T13" s="19">
        <v>9.0318765844133193E-3</v>
      </c>
      <c r="U13" s="19">
        <v>5.4530974356001502E-3</v>
      </c>
    </row>
    <row r="14" spans="2:21" x14ac:dyDescent="0.5">
      <c r="B14" s="16" t="s">
        <v>532</v>
      </c>
    </row>
    <row r="15" spans="2:21" x14ac:dyDescent="0.5">
      <c r="B15" t="s">
        <v>47</v>
      </c>
    </row>
    <row r="16" spans="2:21" x14ac:dyDescent="0.5">
      <c r="B16" t="s">
        <v>48</v>
      </c>
    </row>
    <row r="18" spans="2:2" x14ac:dyDescent="0.5">
      <c r="B18"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U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402</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352</v>
      </c>
      <c r="D7" s="10">
        <v>148</v>
      </c>
      <c r="E7" s="10">
        <v>203</v>
      </c>
      <c r="F7" s="10"/>
      <c r="G7" s="10">
        <v>26</v>
      </c>
      <c r="H7" s="10">
        <v>49</v>
      </c>
      <c r="I7" s="10">
        <v>46</v>
      </c>
      <c r="J7" s="10">
        <v>80</v>
      </c>
      <c r="K7" s="10">
        <v>60</v>
      </c>
      <c r="L7" s="10">
        <v>91</v>
      </c>
      <c r="M7" s="10"/>
      <c r="N7" s="10">
        <v>95</v>
      </c>
      <c r="O7" s="10">
        <v>32</v>
      </c>
      <c r="P7" s="10">
        <v>49</v>
      </c>
      <c r="Q7" s="10">
        <v>95</v>
      </c>
      <c r="R7" s="10">
        <v>81</v>
      </c>
      <c r="S7" s="10"/>
      <c r="T7" s="10">
        <v>110</v>
      </c>
      <c r="U7" s="10">
        <v>242</v>
      </c>
    </row>
    <row r="8" spans="2:21" ht="30" customHeight="1" x14ac:dyDescent="0.5">
      <c r="B8" s="11" t="s">
        <v>20</v>
      </c>
      <c r="C8" s="11">
        <v>337</v>
      </c>
      <c r="D8" s="11">
        <v>147</v>
      </c>
      <c r="E8" s="11">
        <v>189</v>
      </c>
      <c r="F8" s="11"/>
      <c r="G8" s="11">
        <v>21</v>
      </c>
      <c r="H8" s="11">
        <v>39</v>
      </c>
      <c r="I8" s="11">
        <v>44</v>
      </c>
      <c r="J8" s="11">
        <v>70</v>
      </c>
      <c r="K8" s="11">
        <v>62</v>
      </c>
      <c r="L8" s="11">
        <v>100</v>
      </c>
      <c r="M8" s="11"/>
      <c r="N8" s="11">
        <v>102</v>
      </c>
      <c r="O8" s="11">
        <v>29</v>
      </c>
      <c r="P8" s="11">
        <v>50</v>
      </c>
      <c r="Q8" s="11">
        <v>106</v>
      </c>
      <c r="R8" s="11">
        <v>50</v>
      </c>
      <c r="S8" s="11"/>
      <c r="T8" s="11">
        <v>77</v>
      </c>
      <c r="U8" s="11">
        <v>259</v>
      </c>
    </row>
    <row r="9" spans="2:21" x14ac:dyDescent="0.5">
      <c r="B9" s="18" t="s">
        <v>391</v>
      </c>
      <c r="C9" s="17">
        <v>0.63921736789495698</v>
      </c>
      <c r="D9" s="17">
        <v>0.66397796609617199</v>
      </c>
      <c r="E9" s="17">
        <v>0.61800785333087005</v>
      </c>
      <c r="F9" s="17"/>
      <c r="G9" s="17">
        <v>0.61562671779400402</v>
      </c>
      <c r="H9" s="17">
        <v>0.54416203886671499</v>
      </c>
      <c r="I9" s="17">
        <v>0.67676378241350199</v>
      </c>
      <c r="J9" s="17">
        <v>0.66890948530642003</v>
      </c>
      <c r="K9" s="17">
        <v>0.62170497598573604</v>
      </c>
      <c r="L9" s="17">
        <v>0.65482662286992899</v>
      </c>
      <c r="M9" s="17"/>
      <c r="N9" s="17">
        <v>0.57328978838546896</v>
      </c>
      <c r="O9" s="17">
        <v>0.67366088493788001</v>
      </c>
      <c r="P9" s="17">
        <v>0.50089335264842805</v>
      </c>
      <c r="Q9" s="17">
        <v>0.75637122614723595</v>
      </c>
      <c r="R9" s="17">
        <v>0.64483897056106498</v>
      </c>
      <c r="S9" s="17"/>
      <c r="T9" s="17">
        <v>0.67061664707718005</v>
      </c>
      <c r="U9" s="17">
        <v>0.62982972168926799</v>
      </c>
    </row>
    <row r="10" spans="2:21" x14ac:dyDescent="0.5">
      <c r="B10" s="18" t="s">
        <v>392</v>
      </c>
      <c r="C10" s="17">
        <v>0.31323595305930801</v>
      </c>
      <c r="D10" s="17">
        <v>0.30138714756321999</v>
      </c>
      <c r="E10" s="17">
        <v>0.32415057235385297</v>
      </c>
      <c r="F10" s="17"/>
      <c r="G10" s="17">
        <v>0.38437328220599598</v>
      </c>
      <c r="H10" s="17">
        <v>0.39574223160118999</v>
      </c>
      <c r="I10" s="17">
        <v>0.20953651368696399</v>
      </c>
      <c r="J10" s="17">
        <v>0.27727125982465001</v>
      </c>
      <c r="K10" s="17">
        <v>0.33984054842807998</v>
      </c>
      <c r="L10" s="17">
        <v>0.320246380952322</v>
      </c>
      <c r="M10" s="17"/>
      <c r="N10" s="17">
        <v>0.37367636736214299</v>
      </c>
      <c r="O10" s="17">
        <v>0.32633911506211999</v>
      </c>
      <c r="P10" s="17">
        <v>0.39811234659306999</v>
      </c>
      <c r="Q10" s="17">
        <v>0.216455924859492</v>
      </c>
      <c r="R10" s="17">
        <v>0.30192066613346003</v>
      </c>
      <c r="S10" s="17"/>
      <c r="T10" s="17">
        <v>0.27778851865974502</v>
      </c>
      <c r="U10" s="17">
        <v>0.32383390249347399</v>
      </c>
    </row>
    <row r="11" spans="2:21" x14ac:dyDescent="0.5">
      <c r="B11" s="18" t="s">
        <v>393</v>
      </c>
      <c r="C11" s="17">
        <v>3.56475331943511E-2</v>
      </c>
      <c r="D11" s="17">
        <v>1.6187872534447499E-2</v>
      </c>
      <c r="E11" s="17">
        <v>5.0967222944917498E-2</v>
      </c>
      <c r="F11" s="17"/>
      <c r="G11" s="17">
        <v>0</v>
      </c>
      <c r="H11" s="17">
        <v>3.1867655989158403E-2</v>
      </c>
      <c r="I11" s="17">
        <v>0.113699703899534</v>
      </c>
      <c r="J11" s="17">
        <v>4.8032711634642698E-2</v>
      </c>
      <c r="K11" s="17">
        <v>3.8454475586184499E-2</v>
      </c>
      <c r="L11" s="17">
        <v>0</v>
      </c>
      <c r="M11" s="17"/>
      <c r="N11" s="17">
        <v>4.4246904408673599E-2</v>
      </c>
      <c r="O11" s="17">
        <v>0</v>
      </c>
      <c r="P11" s="17">
        <v>6.9070084329329498E-2</v>
      </c>
      <c r="Q11" s="17">
        <v>1.67478715377899E-2</v>
      </c>
      <c r="R11" s="17">
        <v>4.51466664896399E-2</v>
      </c>
      <c r="S11" s="17"/>
      <c r="T11" s="17">
        <v>1.41178444697712E-2</v>
      </c>
      <c r="U11" s="17">
        <v>4.2084403910141198E-2</v>
      </c>
    </row>
    <row r="12" spans="2:21" x14ac:dyDescent="0.5">
      <c r="B12" s="18" t="s">
        <v>394</v>
      </c>
      <c r="C12" s="17">
        <v>8.0430570114817593E-3</v>
      </c>
      <c r="D12" s="17">
        <v>1.8447013806160099E-2</v>
      </c>
      <c r="E12" s="17">
        <v>0</v>
      </c>
      <c r="F12" s="17"/>
      <c r="G12" s="17">
        <v>0</v>
      </c>
      <c r="H12" s="17">
        <v>2.82280735429364E-2</v>
      </c>
      <c r="I12" s="17">
        <v>0</v>
      </c>
      <c r="J12" s="17">
        <v>0</v>
      </c>
      <c r="K12" s="17">
        <v>0</v>
      </c>
      <c r="L12" s="17">
        <v>1.6014416788621599E-2</v>
      </c>
      <c r="M12" s="17"/>
      <c r="N12" s="17">
        <v>0</v>
      </c>
      <c r="O12" s="17">
        <v>0</v>
      </c>
      <c r="P12" s="17">
        <v>3.1924216429172002E-2</v>
      </c>
      <c r="Q12" s="17">
        <v>1.04249774554813E-2</v>
      </c>
      <c r="R12" s="17">
        <v>0</v>
      </c>
      <c r="S12" s="17"/>
      <c r="T12" s="17">
        <v>2.07232685349398E-2</v>
      </c>
      <c r="U12" s="17">
        <v>4.2519719071166797E-3</v>
      </c>
    </row>
    <row r="13" spans="2:21" x14ac:dyDescent="0.5">
      <c r="B13" s="18" t="s">
        <v>395</v>
      </c>
      <c r="C13" s="19">
        <v>3.8560888399022299E-3</v>
      </c>
      <c r="D13" s="19">
        <v>0</v>
      </c>
      <c r="E13" s="19">
        <v>6.8743513703597402E-3</v>
      </c>
      <c r="F13" s="19"/>
      <c r="G13" s="19">
        <v>0</v>
      </c>
      <c r="H13" s="19">
        <v>0</v>
      </c>
      <c r="I13" s="19">
        <v>0</v>
      </c>
      <c r="J13" s="19">
        <v>5.7865432342874999E-3</v>
      </c>
      <c r="K13" s="19">
        <v>0</v>
      </c>
      <c r="L13" s="19">
        <v>8.9125793891271492E-3</v>
      </c>
      <c r="M13" s="19"/>
      <c r="N13" s="19">
        <v>8.7869398437146005E-3</v>
      </c>
      <c r="O13" s="19">
        <v>0</v>
      </c>
      <c r="P13" s="19">
        <v>0</v>
      </c>
      <c r="Q13" s="19">
        <v>0</v>
      </c>
      <c r="R13" s="19">
        <v>8.0936968158356291E-3</v>
      </c>
      <c r="S13" s="19"/>
      <c r="T13" s="19">
        <v>1.6753721258363899E-2</v>
      </c>
      <c r="U13" s="19">
        <v>0</v>
      </c>
    </row>
    <row r="14" spans="2:21" x14ac:dyDescent="0.5">
      <c r="B14" s="16" t="s">
        <v>532</v>
      </c>
    </row>
    <row r="15" spans="2:21" x14ac:dyDescent="0.5">
      <c r="B15" t="s">
        <v>47</v>
      </c>
    </row>
    <row r="16" spans="2:21" x14ac:dyDescent="0.5">
      <c r="B16" t="s">
        <v>48</v>
      </c>
    </row>
    <row r="18" spans="2:2" x14ac:dyDescent="0.5">
      <c r="B18"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U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403</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133</v>
      </c>
      <c r="D7" s="10">
        <v>61</v>
      </c>
      <c r="E7" s="10">
        <v>72</v>
      </c>
      <c r="F7" s="10"/>
      <c r="G7" s="10">
        <v>14</v>
      </c>
      <c r="H7" s="10">
        <v>22</v>
      </c>
      <c r="I7" s="10">
        <v>17</v>
      </c>
      <c r="J7" s="10">
        <v>26</v>
      </c>
      <c r="K7" s="10">
        <v>22</v>
      </c>
      <c r="L7" s="10">
        <v>32</v>
      </c>
      <c r="M7" s="10"/>
      <c r="N7" s="10">
        <v>31</v>
      </c>
      <c r="O7" s="10">
        <v>24</v>
      </c>
      <c r="P7" s="10">
        <v>22</v>
      </c>
      <c r="Q7" s="10">
        <v>28</v>
      </c>
      <c r="R7" s="10">
        <v>28</v>
      </c>
      <c r="S7" s="10"/>
      <c r="T7" s="10">
        <v>53</v>
      </c>
      <c r="U7" s="10">
        <v>80</v>
      </c>
    </row>
    <row r="8" spans="2:21" ht="30" customHeight="1" x14ac:dyDescent="0.5">
      <c r="B8" s="11" t="s">
        <v>20</v>
      </c>
      <c r="C8" s="11">
        <v>124</v>
      </c>
      <c r="D8" s="11">
        <v>62</v>
      </c>
      <c r="E8" s="11">
        <v>62</v>
      </c>
      <c r="F8" s="11"/>
      <c r="G8" s="11">
        <v>13</v>
      </c>
      <c r="H8" s="11">
        <v>17</v>
      </c>
      <c r="I8" s="11">
        <v>15</v>
      </c>
      <c r="J8" s="11">
        <v>22</v>
      </c>
      <c r="K8" s="11">
        <v>23</v>
      </c>
      <c r="L8" s="11">
        <v>35</v>
      </c>
      <c r="M8" s="11"/>
      <c r="N8" s="11">
        <v>31</v>
      </c>
      <c r="O8" s="11">
        <v>22</v>
      </c>
      <c r="P8" s="11">
        <v>24</v>
      </c>
      <c r="Q8" s="11">
        <v>30</v>
      </c>
      <c r="R8" s="11">
        <v>17</v>
      </c>
      <c r="S8" s="11"/>
      <c r="T8" s="11">
        <v>37</v>
      </c>
      <c r="U8" s="11">
        <v>87</v>
      </c>
    </row>
    <row r="9" spans="2:21" x14ac:dyDescent="0.5">
      <c r="B9" s="18" t="s">
        <v>391</v>
      </c>
      <c r="C9" s="17">
        <v>0.57072387077039899</v>
      </c>
      <c r="D9" s="17">
        <v>0.50813936334183996</v>
      </c>
      <c r="E9" s="17">
        <v>0.63295382327770799</v>
      </c>
      <c r="F9" s="17"/>
      <c r="G9" s="17">
        <v>0.77340612693521904</v>
      </c>
      <c r="H9" s="17">
        <v>0.54618967747467895</v>
      </c>
      <c r="I9" s="17">
        <v>0.75836121559845404</v>
      </c>
      <c r="J9" s="17">
        <v>0.57212829209190796</v>
      </c>
      <c r="K9" s="17">
        <v>0.60344942278495906</v>
      </c>
      <c r="L9" s="17">
        <v>0.40334813300512201</v>
      </c>
      <c r="M9" s="17"/>
      <c r="N9" s="17">
        <v>0.55688019771182895</v>
      </c>
      <c r="O9" s="17">
        <v>0.63729050462313996</v>
      </c>
      <c r="P9" s="17">
        <v>0.49682948966325602</v>
      </c>
      <c r="Q9" s="17">
        <v>0.54474643812495405</v>
      </c>
      <c r="R9" s="17">
        <v>0.65815414194982802</v>
      </c>
      <c r="S9" s="17"/>
      <c r="T9" s="17">
        <v>0.58213633659657404</v>
      </c>
      <c r="U9" s="17">
        <v>0.56588871362715798</v>
      </c>
    </row>
    <row r="10" spans="2:21" x14ac:dyDescent="0.5">
      <c r="B10" s="18" t="s">
        <v>392</v>
      </c>
      <c r="C10" s="17">
        <v>0.353741632652537</v>
      </c>
      <c r="D10" s="17">
        <v>0.39385275578417001</v>
      </c>
      <c r="E10" s="17">
        <v>0.313857747805385</v>
      </c>
      <c r="F10" s="17"/>
      <c r="G10" s="17">
        <v>9.8158346518707001E-2</v>
      </c>
      <c r="H10" s="17">
        <v>0.31024909343441998</v>
      </c>
      <c r="I10" s="17">
        <v>0.24163878440154599</v>
      </c>
      <c r="J10" s="17">
        <v>0.239108894427081</v>
      </c>
      <c r="K10" s="17">
        <v>0.34407353839164301</v>
      </c>
      <c r="L10" s="17">
        <v>0.59665186699487804</v>
      </c>
      <c r="M10" s="17"/>
      <c r="N10" s="17">
        <v>0.421776744375426</v>
      </c>
      <c r="O10" s="17">
        <v>0.26994748836661098</v>
      </c>
      <c r="P10" s="17">
        <v>0.38653811456407899</v>
      </c>
      <c r="Q10" s="17">
        <v>0.392493687906318</v>
      </c>
      <c r="R10" s="17">
        <v>0.22367778216883899</v>
      </c>
      <c r="S10" s="17"/>
      <c r="T10" s="17">
        <v>0.34277530332209499</v>
      </c>
      <c r="U10" s="17">
        <v>0.35838777367103702</v>
      </c>
    </row>
    <row r="11" spans="2:21" x14ac:dyDescent="0.5">
      <c r="B11" s="18" t="s">
        <v>393</v>
      </c>
      <c r="C11" s="17">
        <v>5.3172764741503599E-2</v>
      </c>
      <c r="D11" s="17">
        <v>7.2906136594149601E-2</v>
      </c>
      <c r="E11" s="17">
        <v>3.3551186755913197E-2</v>
      </c>
      <c r="F11" s="17"/>
      <c r="G11" s="17">
        <v>0.12843552654607401</v>
      </c>
      <c r="H11" s="17">
        <v>0.14356122909090099</v>
      </c>
      <c r="I11" s="17">
        <v>0</v>
      </c>
      <c r="J11" s="17">
        <v>6.2882013850983895E-2</v>
      </c>
      <c r="K11" s="17">
        <v>5.24770388233987E-2</v>
      </c>
      <c r="L11" s="17">
        <v>0</v>
      </c>
      <c r="M11" s="17"/>
      <c r="N11" s="17">
        <v>2.1343057912745399E-2</v>
      </c>
      <c r="O11" s="17">
        <v>9.2762007010248698E-2</v>
      </c>
      <c r="P11" s="17">
        <v>5.0962108339517101E-2</v>
      </c>
      <c r="Q11" s="17">
        <v>6.27598739687278E-2</v>
      </c>
      <c r="R11" s="17">
        <v>4.5674504908761598E-2</v>
      </c>
      <c r="S11" s="17"/>
      <c r="T11" s="17">
        <v>7.5088360081330893E-2</v>
      </c>
      <c r="U11" s="17">
        <v>4.3887711978172497E-2</v>
      </c>
    </row>
    <row r="12" spans="2:21" x14ac:dyDescent="0.5">
      <c r="B12" s="18" t="s">
        <v>394</v>
      </c>
      <c r="C12" s="17">
        <v>9.8465124035517493E-3</v>
      </c>
      <c r="D12" s="17">
        <v>0</v>
      </c>
      <c r="E12" s="17">
        <v>1.9637242160993901E-2</v>
      </c>
      <c r="F12" s="17"/>
      <c r="G12" s="17">
        <v>0</v>
      </c>
      <c r="H12" s="17">
        <v>0</v>
      </c>
      <c r="I12" s="17">
        <v>0</v>
      </c>
      <c r="J12" s="17">
        <v>5.5428929388866802E-2</v>
      </c>
      <c r="K12" s="17">
        <v>0</v>
      </c>
      <c r="L12" s="17">
        <v>0</v>
      </c>
      <c r="M12" s="17"/>
      <c r="N12" s="17">
        <v>0</v>
      </c>
      <c r="O12" s="17">
        <v>0</v>
      </c>
      <c r="P12" s="17">
        <v>0</v>
      </c>
      <c r="Q12" s="17">
        <v>0</v>
      </c>
      <c r="R12" s="17">
        <v>7.2493570972571503E-2</v>
      </c>
      <c r="S12" s="17"/>
      <c r="T12" s="17">
        <v>0</v>
      </c>
      <c r="U12" s="17">
        <v>1.4018216880848099E-2</v>
      </c>
    </row>
    <row r="13" spans="2:21" x14ac:dyDescent="0.5">
      <c r="B13" s="18" t="s">
        <v>395</v>
      </c>
      <c r="C13" s="19">
        <v>1.25152194320091E-2</v>
      </c>
      <c r="D13" s="19">
        <v>2.51017442798405E-2</v>
      </c>
      <c r="E13" s="19">
        <v>0</v>
      </c>
      <c r="F13" s="19"/>
      <c r="G13" s="19">
        <v>0</v>
      </c>
      <c r="H13" s="19">
        <v>0</v>
      </c>
      <c r="I13" s="19">
        <v>0</v>
      </c>
      <c r="J13" s="19">
        <v>7.0451870241160397E-2</v>
      </c>
      <c r="K13" s="19">
        <v>0</v>
      </c>
      <c r="L13" s="19">
        <v>0</v>
      </c>
      <c r="M13" s="19"/>
      <c r="N13" s="19">
        <v>0</v>
      </c>
      <c r="O13" s="19">
        <v>0</v>
      </c>
      <c r="P13" s="19">
        <v>6.5670287433148303E-2</v>
      </c>
      <c r="Q13" s="19">
        <v>0</v>
      </c>
      <c r="R13" s="19">
        <v>0</v>
      </c>
      <c r="S13" s="19"/>
      <c r="T13" s="19">
        <v>0</v>
      </c>
      <c r="U13" s="19">
        <v>1.78175838427851E-2</v>
      </c>
    </row>
    <row r="14" spans="2:21" x14ac:dyDescent="0.5">
      <c r="B14" s="16" t="s">
        <v>532</v>
      </c>
    </row>
    <row r="15" spans="2:21" x14ac:dyDescent="0.5">
      <c r="B15" t="s">
        <v>47</v>
      </c>
    </row>
    <row r="16" spans="2:21" x14ac:dyDescent="0.5">
      <c r="B16" t="s">
        <v>48</v>
      </c>
    </row>
    <row r="18" spans="2:2" x14ac:dyDescent="0.5">
      <c r="B18"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U18"/>
  <sheetViews>
    <sheetView showGridLines="0" workbookViewId="0">
      <pane xSplit="2" topLeftCell="C1" activePane="topRight" state="frozen"/>
      <selection pane="topRight" activeCell="B14" sqref="B14"/>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404</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40</v>
      </c>
      <c r="D7" s="10">
        <v>23</v>
      </c>
      <c r="E7" s="10">
        <v>17</v>
      </c>
      <c r="F7" s="10"/>
      <c r="G7" s="10">
        <v>10</v>
      </c>
      <c r="H7" s="10">
        <v>7</v>
      </c>
      <c r="I7" s="10">
        <v>7</v>
      </c>
      <c r="J7" s="10">
        <v>6</v>
      </c>
      <c r="K7" s="10">
        <v>3</v>
      </c>
      <c r="L7" s="10">
        <v>7</v>
      </c>
      <c r="M7" s="10"/>
      <c r="N7" s="10">
        <v>8</v>
      </c>
      <c r="O7" s="10">
        <v>17</v>
      </c>
      <c r="P7" s="10">
        <v>4</v>
      </c>
      <c r="Q7" s="10">
        <v>6</v>
      </c>
      <c r="R7" s="10">
        <v>5</v>
      </c>
      <c r="S7" s="10"/>
      <c r="T7" s="10">
        <v>15</v>
      </c>
      <c r="U7" s="10">
        <v>25</v>
      </c>
    </row>
    <row r="8" spans="2:21" ht="30" customHeight="1" x14ac:dyDescent="0.5">
      <c r="B8" s="11" t="s">
        <v>20</v>
      </c>
      <c r="C8" s="11">
        <v>38</v>
      </c>
      <c r="D8" s="11">
        <v>23</v>
      </c>
      <c r="E8" s="11">
        <v>15</v>
      </c>
      <c r="F8" s="11"/>
      <c r="G8" s="11">
        <v>8</v>
      </c>
      <c r="H8" s="11">
        <v>6</v>
      </c>
      <c r="I8" s="11">
        <v>7</v>
      </c>
      <c r="J8" s="11">
        <v>6</v>
      </c>
      <c r="K8" s="11">
        <v>4</v>
      </c>
      <c r="L8" s="11">
        <v>7</v>
      </c>
      <c r="M8" s="11"/>
      <c r="N8" s="11">
        <v>8</v>
      </c>
      <c r="O8" s="11">
        <v>16</v>
      </c>
      <c r="P8" s="11">
        <v>4</v>
      </c>
      <c r="Q8" s="11">
        <v>7</v>
      </c>
      <c r="R8" s="11">
        <v>3</v>
      </c>
      <c r="S8" s="11"/>
      <c r="T8" s="11">
        <v>11</v>
      </c>
      <c r="U8" s="11">
        <v>28</v>
      </c>
    </row>
    <row r="9" spans="2:21" x14ac:dyDescent="0.5">
      <c r="B9" s="18" t="s">
        <v>391</v>
      </c>
      <c r="C9" s="17">
        <v>0.50990148378071798</v>
      </c>
      <c r="D9" s="17">
        <v>0.49267174523308099</v>
      </c>
      <c r="E9" s="17">
        <v>0.53592858858083903</v>
      </c>
      <c r="F9" s="17"/>
      <c r="G9" s="17">
        <v>0.70358032737221399</v>
      </c>
      <c r="H9" s="17">
        <v>0.27649826651368198</v>
      </c>
      <c r="I9" s="17">
        <v>0.62332118303478301</v>
      </c>
      <c r="J9" s="17">
        <v>0.46377337910904098</v>
      </c>
      <c r="K9" s="17">
        <v>0.65943879808723704</v>
      </c>
      <c r="L9" s="17">
        <v>0.34569997500992899</v>
      </c>
      <c r="M9" s="17"/>
      <c r="N9" s="17">
        <v>0.51701579279544996</v>
      </c>
      <c r="O9" s="17">
        <v>0.45528444378626498</v>
      </c>
      <c r="P9" s="17">
        <v>0.456254602670078</v>
      </c>
      <c r="Q9" s="17">
        <v>0.71421826256410104</v>
      </c>
      <c r="R9" s="17">
        <v>0.38241695842438</v>
      </c>
      <c r="S9" s="17"/>
      <c r="T9" s="17">
        <v>0.46341753917003498</v>
      </c>
      <c r="U9" s="17">
        <v>0.528046867402857</v>
      </c>
    </row>
    <row r="10" spans="2:21" x14ac:dyDescent="0.5">
      <c r="B10" s="18" t="s">
        <v>392</v>
      </c>
      <c r="C10" s="17">
        <v>0.399288263916182</v>
      </c>
      <c r="D10" s="17">
        <v>0.414773542611793</v>
      </c>
      <c r="E10" s="17">
        <v>0.375896326171134</v>
      </c>
      <c r="F10" s="17"/>
      <c r="G10" s="17">
        <v>0.29641967262778601</v>
      </c>
      <c r="H10" s="17">
        <v>0.485690249807812</v>
      </c>
      <c r="I10" s="17">
        <v>0.37667881696521699</v>
      </c>
      <c r="J10" s="17">
        <v>0.20828275549702899</v>
      </c>
      <c r="K10" s="17">
        <v>0.34056120191276301</v>
      </c>
      <c r="L10" s="17">
        <v>0.65430002499007101</v>
      </c>
      <c r="M10" s="17"/>
      <c r="N10" s="17">
        <v>0.305827260239871</v>
      </c>
      <c r="O10" s="17">
        <v>0.45997004248080797</v>
      </c>
      <c r="P10" s="17">
        <v>0.543745397329922</v>
      </c>
      <c r="Q10" s="17">
        <v>0.191343189985585</v>
      </c>
      <c r="R10" s="17">
        <v>0.61758304157562005</v>
      </c>
      <c r="S10" s="17"/>
      <c r="T10" s="17">
        <v>0.34232472468013297</v>
      </c>
      <c r="U10" s="17">
        <v>0.42152444203251399</v>
      </c>
    </row>
    <row r="11" spans="2:21" x14ac:dyDescent="0.5">
      <c r="B11" s="18" t="s">
        <v>393</v>
      </c>
      <c r="C11" s="17">
        <v>9.0810252303100206E-2</v>
      </c>
      <c r="D11" s="17">
        <v>9.2554712155125396E-2</v>
      </c>
      <c r="E11" s="17">
        <v>8.81750852480266E-2</v>
      </c>
      <c r="F11" s="17"/>
      <c r="G11" s="17">
        <v>0</v>
      </c>
      <c r="H11" s="17">
        <v>0.23781148367850499</v>
      </c>
      <c r="I11" s="17">
        <v>0</v>
      </c>
      <c r="J11" s="17">
        <v>0.32794386539393</v>
      </c>
      <c r="K11" s="17">
        <v>0</v>
      </c>
      <c r="L11" s="17">
        <v>0</v>
      </c>
      <c r="M11" s="17"/>
      <c r="N11" s="17">
        <v>0.17715694696468001</v>
      </c>
      <c r="O11" s="17">
        <v>8.47455137329262E-2</v>
      </c>
      <c r="P11" s="17">
        <v>0</v>
      </c>
      <c r="Q11" s="17">
        <v>9.4438547450314297E-2</v>
      </c>
      <c r="R11" s="17">
        <v>0</v>
      </c>
      <c r="S11" s="17"/>
      <c r="T11" s="17">
        <v>0.19425773614983299</v>
      </c>
      <c r="U11" s="17">
        <v>5.0428690564628599E-2</v>
      </c>
    </row>
    <row r="12" spans="2:21" x14ac:dyDescent="0.5">
      <c r="B12" s="18" t="s">
        <v>394</v>
      </c>
      <c r="C12" s="17">
        <v>0</v>
      </c>
      <c r="D12" s="17">
        <v>0</v>
      </c>
      <c r="E12" s="17">
        <v>0</v>
      </c>
      <c r="F12" s="17"/>
      <c r="G12" s="17">
        <v>0</v>
      </c>
      <c r="H12" s="17">
        <v>0</v>
      </c>
      <c r="I12" s="17">
        <v>0</v>
      </c>
      <c r="J12" s="17">
        <v>0</v>
      </c>
      <c r="K12" s="17">
        <v>0</v>
      </c>
      <c r="L12" s="17">
        <v>0</v>
      </c>
      <c r="M12" s="17"/>
      <c r="N12" s="17">
        <v>0</v>
      </c>
      <c r="O12" s="17">
        <v>0</v>
      </c>
      <c r="P12" s="17">
        <v>0</v>
      </c>
      <c r="Q12" s="17">
        <v>0</v>
      </c>
      <c r="R12" s="17">
        <v>0</v>
      </c>
      <c r="S12" s="17"/>
      <c r="T12" s="17">
        <v>0</v>
      </c>
      <c r="U12" s="17">
        <v>0</v>
      </c>
    </row>
    <row r="13" spans="2:21" x14ac:dyDescent="0.5">
      <c r="B13" s="18" t="s">
        <v>395</v>
      </c>
      <c r="C13" s="19">
        <v>0</v>
      </c>
      <c r="D13" s="19">
        <v>0</v>
      </c>
      <c r="E13" s="19">
        <v>0</v>
      </c>
      <c r="F13" s="19"/>
      <c r="G13" s="19">
        <v>0</v>
      </c>
      <c r="H13" s="19">
        <v>0</v>
      </c>
      <c r="I13" s="19">
        <v>0</v>
      </c>
      <c r="J13" s="19">
        <v>0</v>
      </c>
      <c r="K13" s="19">
        <v>0</v>
      </c>
      <c r="L13" s="19">
        <v>0</v>
      </c>
      <c r="M13" s="19"/>
      <c r="N13" s="19">
        <v>0</v>
      </c>
      <c r="O13" s="19">
        <v>0</v>
      </c>
      <c r="P13" s="19">
        <v>0</v>
      </c>
      <c r="Q13" s="19">
        <v>0</v>
      </c>
      <c r="R13" s="19">
        <v>0</v>
      </c>
      <c r="S13" s="19"/>
      <c r="T13" s="19">
        <v>0</v>
      </c>
      <c r="U13" s="19">
        <v>0</v>
      </c>
    </row>
    <row r="14" spans="2:21" x14ac:dyDescent="0.5">
      <c r="B14" s="16" t="s">
        <v>532</v>
      </c>
    </row>
    <row r="15" spans="2:21" x14ac:dyDescent="0.5">
      <c r="B15" t="s">
        <v>47</v>
      </c>
    </row>
    <row r="16" spans="2:21" x14ac:dyDescent="0.5">
      <c r="B16" t="s">
        <v>48</v>
      </c>
    </row>
    <row r="18" spans="2:2" x14ac:dyDescent="0.5">
      <c r="B18"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U15"/>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93</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71.7" x14ac:dyDescent="0.5">
      <c r="B9" s="18" t="s">
        <v>405</v>
      </c>
      <c r="C9" s="17">
        <v>0.63453540947924403</v>
      </c>
      <c r="D9" s="17">
        <v>0.62627016370014599</v>
      </c>
      <c r="E9" s="17">
        <v>0.64344969531889395</v>
      </c>
      <c r="F9" s="17"/>
      <c r="G9" s="17">
        <v>0.734211241196569</v>
      </c>
      <c r="H9" s="17">
        <v>0.61068274202133599</v>
      </c>
      <c r="I9" s="17">
        <v>0.58407620704850505</v>
      </c>
      <c r="J9" s="17">
        <v>0.66677830601771304</v>
      </c>
      <c r="K9" s="17">
        <v>0.64037352336808195</v>
      </c>
      <c r="L9" s="17">
        <v>0.61712355304266298</v>
      </c>
      <c r="M9" s="17"/>
      <c r="N9" s="17">
        <v>0.66056043473717896</v>
      </c>
      <c r="O9" s="17">
        <v>0.65253213719264502</v>
      </c>
      <c r="P9" s="17">
        <v>0.67656839923072698</v>
      </c>
      <c r="Q9" s="17">
        <v>0.56064681799737104</v>
      </c>
      <c r="R9" s="17">
        <v>0.61811270053473899</v>
      </c>
      <c r="S9" s="17"/>
      <c r="T9" s="17">
        <v>0.58908456488984395</v>
      </c>
      <c r="U9" s="17">
        <v>0.64598312844066397</v>
      </c>
    </row>
    <row r="10" spans="2:21" ht="43" x14ac:dyDescent="0.5">
      <c r="B10" s="18" t="s">
        <v>406</v>
      </c>
      <c r="C10" s="19">
        <v>0.36546459052075603</v>
      </c>
      <c r="D10" s="19">
        <v>0.37372983629985401</v>
      </c>
      <c r="E10" s="19">
        <v>0.35655030468110599</v>
      </c>
      <c r="F10" s="19"/>
      <c r="G10" s="19">
        <v>0.265788758803431</v>
      </c>
      <c r="H10" s="19">
        <v>0.38931725797866401</v>
      </c>
      <c r="I10" s="19">
        <v>0.41592379295149501</v>
      </c>
      <c r="J10" s="19">
        <v>0.33322169398228701</v>
      </c>
      <c r="K10" s="19">
        <v>0.35962647663191799</v>
      </c>
      <c r="L10" s="19">
        <v>0.38287644695733603</v>
      </c>
      <c r="M10" s="19"/>
      <c r="N10" s="19">
        <v>0.33943956526282099</v>
      </c>
      <c r="O10" s="19">
        <v>0.34746786280735498</v>
      </c>
      <c r="P10" s="19">
        <v>0.32343160076927302</v>
      </c>
      <c r="Q10" s="19">
        <v>0.43935318200262902</v>
      </c>
      <c r="R10" s="19">
        <v>0.38188729946526101</v>
      </c>
      <c r="S10" s="19"/>
      <c r="T10" s="19">
        <v>0.41091543511015599</v>
      </c>
      <c r="U10" s="19">
        <v>0.35401687155933598</v>
      </c>
    </row>
    <row r="11" spans="2:21" x14ac:dyDescent="0.5">
      <c r="B11" s="16"/>
    </row>
    <row r="12" spans="2:21" x14ac:dyDescent="0.5">
      <c r="B12" t="s">
        <v>47</v>
      </c>
    </row>
    <row r="13" spans="2:21" x14ac:dyDescent="0.5">
      <c r="B13" t="s">
        <v>48</v>
      </c>
    </row>
    <row r="15" spans="2:21" x14ac:dyDescent="0.5">
      <c r="B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U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412</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407</v>
      </c>
      <c r="C9" s="17">
        <v>0.40637984329396198</v>
      </c>
      <c r="D9" s="17">
        <v>0.39013994882937297</v>
      </c>
      <c r="E9" s="17">
        <v>0.41883290204095902</v>
      </c>
      <c r="F9" s="17"/>
      <c r="G9" s="17">
        <v>0.27689807741418399</v>
      </c>
      <c r="H9" s="17">
        <v>0.34995927077494299</v>
      </c>
      <c r="I9" s="17">
        <v>0.42420247445535902</v>
      </c>
      <c r="J9" s="17">
        <v>0.45075527399791099</v>
      </c>
      <c r="K9" s="17">
        <v>0.44910775007376902</v>
      </c>
      <c r="L9" s="17">
        <v>0.40370127404509798</v>
      </c>
      <c r="M9" s="17"/>
      <c r="N9" s="17">
        <v>0.40784047175250498</v>
      </c>
      <c r="O9" s="17">
        <v>0.37153204754450903</v>
      </c>
      <c r="P9" s="17">
        <v>0.40266435550803897</v>
      </c>
      <c r="Q9" s="17">
        <v>0.43469693678864402</v>
      </c>
      <c r="R9" s="17">
        <v>0.412035627030855</v>
      </c>
      <c r="S9" s="17"/>
      <c r="T9" s="17">
        <v>0.443056133178659</v>
      </c>
      <c r="U9" s="17">
        <v>0.39714217427063497</v>
      </c>
    </row>
    <row r="10" spans="2:21" x14ac:dyDescent="0.5">
      <c r="B10" s="18" t="s">
        <v>408</v>
      </c>
      <c r="C10" s="17">
        <v>0.39352520368430099</v>
      </c>
      <c r="D10" s="17">
        <v>0.43229266806737798</v>
      </c>
      <c r="E10" s="17">
        <v>0.358538191451859</v>
      </c>
      <c r="F10" s="17"/>
      <c r="G10" s="17">
        <v>0.39391214845407801</v>
      </c>
      <c r="H10" s="17">
        <v>0.40685832752494999</v>
      </c>
      <c r="I10" s="17">
        <v>0.422461149761718</v>
      </c>
      <c r="J10" s="17">
        <v>0.34953098031542301</v>
      </c>
      <c r="K10" s="17">
        <v>0.38298178776244002</v>
      </c>
      <c r="L10" s="17">
        <v>0.40842816701340501</v>
      </c>
      <c r="M10" s="17"/>
      <c r="N10" s="17">
        <v>0.38568588592922598</v>
      </c>
      <c r="O10" s="17">
        <v>0.41529022902814799</v>
      </c>
      <c r="P10" s="17">
        <v>0.410162522345832</v>
      </c>
      <c r="Q10" s="17">
        <v>0.36781653555267602</v>
      </c>
      <c r="R10" s="17">
        <v>0.39799654288626302</v>
      </c>
      <c r="S10" s="17"/>
      <c r="T10" s="17">
        <v>0.39452772946617398</v>
      </c>
      <c r="U10" s="17">
        <v>0.39327269719061297</v>
      </c>
    </row>
    <row r="11" spans="2:21" x14ac:dyDescent="0.5">
      <c r="B11" s="18" t="s">
        <v>409</v>
      </c>
      <c r="C11" s="17">
        <v>0.13362437618947301</v>
      </c>
      <c r="D11" s="17">
        <v>0.117373555263961</v>
      </c>
      <c r="E11" s="17">
        <v>0.149795905110476</v>
      </c>
      <c r="F11" s="17"/>
      <c r="G11" s="17">
        <v>0.25249881781896</v>
      </c>
      <c r="H11" s="17">
        <v>0.159888262801789</v>
      </c>
      <c r="I11" s="17">
        <v>0.12963983671913701</v>
      </c>
      <c r="J11" s="17">
        <v>0.13352935450216399</v>
      </c>
      <c r="K11" s="17">
        <v>8.7259060976906597E-2</v>
      </c>
      <c r="L11" s="17">
        <v>0.11773488561687399</v>
      </c>
      <c r="M11" s="17"/>
      <c r="N11" s="17">
        <v>0.13402113898057399</v>
      </c>
      <c r="O11" s="17">
        <v>0.14963040846787701</v>
      </c>
      <c r="P11" s="17">
        <v>0.128143021585476</v>
      </c>
      <c r="Q11" s="17">
        <v>0.14196024052466999</v>
      </c>
      <c r="R11" s="17">
        <v>9.6226191721448098E-2</v>
      </c>
      <c r="S11" s="17"/>
      <c r="T11" s="17">
        <v>0.111843421331157</v>
      </c>
      <c r="U11" s="17">
        <v>0.139110352350794</v>
      </c>
    </row>
    <row r="12" spans="2:21" x14ac:dyDescent="0.5">
      <c r="B12" s="18" t="s">
        <v>410</v>
      </c>
      <c r="C12" s="17">
        <v>3.6888049696056802E-2</v>
      </c>
      <c r="D12" s="17">
        <v>3.7317818269987597E-2</v>
      </c>
      <c r="E12" s="17">
        <v>3.6776755290677997E-2</v>
      </c>
      <c r="F12" s="17"/>
      <c r="G12" s="17">
        <v>5.7759954907541503E-2</v>
      </c>
      <c r="H12" s="17">
        <v>5.7162045264446397E-2</v>
      </c>
      <c r="I12" s="17">
        <v>5.5680575580714098E-3</v>
      </c>
      <c r="J12" s="17">
        <v>3.6350608157188401E-2</v>
      </c>
      <c r="K12" s="17">
        <v>5.90033646925682E-2</v>
      </c>
      <c r="L12" s="17">
        <v>2.48484019664422E-2</v>
      </c>
      <c r="M12" s="17"/>
      <c r="N12" s="17">
        <v>4.6841911790458199E-2</v>
      </c>
      <c r="O12" s="17">
        <v>3.1099900992635501E-2</v>
      </c>
      <c r="P12" s="17">
        <v>3.6250984577749397E-2</v>
      </c>
      <c r="Q12" s="17">
        <v>2.4815559954301701E-2</v>
      </c>
      <c r="R12" s="17">
        <v>4.9489374030408297E-2</v>
      </c>
      <c r="S12" s="17"/>
      <c r="T12" s="17">
        <v>2.86230171895492E-2</v>
      </c>
      <c r="U12" s="17">
        <v>3.8969766112907797E-2</v>
      </c>
    </row>
    <row r="13" spans="2:21" x14ac:dyDescent="0.5">
      <c r="B13" s="18" t="s">
        <v>411</v>
      </c>
      <c r="C13" s="17">
        <v>1.15089574582894E-2</v>
      </c>
      <c r="D13" s="17">
        <v>1.6843475019042702E-2</v>
      </c>
      <c r="E13" s="17">
        <v>6.6338638362489098E-3</v>
      </c>
      <c r="F13" s="17"/>
      <c r="G13" s="17">
        <v>1.00449414592776E-2</v>
      </c>
      <c r="H13" s="17">
        <v>1.78245574713061E-2</v>
      </c>
      <c r="I13" s="17">
        <v>1.0527730030428501E-2</v>
      </c>
      <c r="J13" s="17">
        <v>1.6136235233994E-2</v>
      </c>
      <c r="K13" s="17">
        <v>0</v>
      </c>
      <c r="L13" s="17">
        <v>1.37058638020181E-2</v>
      </c>
      <c r="M13" s="17"/>
      <c r="N13" s="17">
        <v>1.16547103335901E-2</v>
      </c>
      <c r="O13" s="17">
        <v>1.0040597265464499E-2</v>
      </c>
      <c r="P13" s="17">
        <v>3.9227162911889997E-3</v>
      </c>
      <c r="Q13" s="17">
        <v>9.5073934164520806E-3</v>
      </c>
      <c r="R13" s="17">
        <v>3.1863912762121298E-2</v>
      </c>
      <c r="S13" s="17"/>
      <c r="T13" s="17">
        <v>2.1949698834461202E-2</v>
      </c>
      <c r="U13" s="17">
        <v>8.8792445430939705E-3</v>
      </c>
    </row>
    <row r="14" spans="2:21" x14ac:dyDescent="0.5">
      <c r="B14" s="18" t="s">
        <v>219</v>
      </c>
      <c r="C14" s="19">
        <v>1.8073569677917799E-2</v>
      </c>
      <c r="D14" s="19">
        <v>6.0325345502575296E-3</v>
      </c>
      <c r="E14" s="19">
        <v>2.9422382269779401E-2</v>
      </c>
      <c r="F14" s="19"/>
      <c r="G14" s="19">
        <v>8.8860599459592796E-3</v>
      </c>
      <c r="H14" s="19">
        <v>8.3075361625651305E-3</v>
      </c>
      <c r="I14" s="19">
        <v>7.6007514752862099E-3</v>
      </c>
      <c r="J14" s="19">
        <v>1.36975477933195E-2</v>
      </c>
      <c r="K14" s="19">
        <v>2.1648036494316E-2</v>
      </c>
      <c r="L14" s="19">
        <v>3.1581407556162303E-2</v>
      </c>
      <c r="M14" s="19"/>
      <c r="N14" s="19">
        <v>1.39558812136465E-2</v>
      </c>
      <c r="O14" s="19">
        <v>2.2406816701365899E-2</v>
      </c>
      <c r="P14" s="19">
        <v>1.8856399691715198E-2</v>
      </c>
      <c r="Q14" s="19">
        <v>2.12033337632563E-2</v>
      </c>
      <c r="R14" s="19">
        <v>1.23883515689044E-2</v>
      </c>
      <c r="S14" s="19"/>
      <c r="T14" s="19">
        <v>0</v>
      </c>
      <c r="U14" s="19">
        <v>2.2625765531956998E-2</v>
      </c>
    </row>
    <row r="15" spans="2:21" x14ac:dyDescent="0.5">
      <c r="B15" s="16"/>
    </row>
    <row r="16" spans="2:21" x14ac:dyDescent="0.5">
      <c r="B16" t="s">
        <v>47</v>
      </c>
    </row>
    <row r="17" spans="2:2" x14ac:dyDescent="0.5">
      <c r="B17" t="s">
        <v>48</v>
      </c>
    </row>
    <row r="19" spans="2:2" x14ac:dyDescent="0.5">
      <c r="B19"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P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16" width="20.703125" customWidth="1"/>
  </cols>
  <sheetData>
    <row r="2" spans="2:16" ht="40" customHeight="1" x14ac:dyDescent="0.5">
      <c r="D2" s="30" t="s">
        <v>430</v>
      </c>
      <c r="E2" s="26"/>
      <c r="F2" s="26"/>
      <c r="G2" s="26"/>
      <c r="H2" s="26"/>
      <c r="I2" s="26"/>
      <c r="J2" s="26"/>
      <c r="K2" s="26"/>
      <c r="L2" s="26"/>
      <c r="M2" s="26"/>
      <c r="N2" s="26"/>
      <c r="O2" s="26"/>
      <c r="P2" s="26"/>
    </row>
    <row r="6" spans="2:16" ht="50" customHeight="1" x14ac:dyDescent="0.5">
      <c r="B6" s="20" t="s">
        <v>15</v>
      </c>
      <c r="C6" s="20" t="s">
        <v>413</v>
      </c>
      <c r="D6" s="20" t="s">
        <v>414</v>
      </c>
      <c r="E6" s="20" t="s">
        <v>415</v>
      </c>
      <c r="F6" s="20" t="s">
        <v>416</v>
      </c>
      <c r="G6" s="20" t="s">
        <v>417</v>
      </c>
      <c r="H6" s="20" t="s">
        <v>418</v>
      </c>
      <c r="I6" s="20" t="s">
        <v>419</v>
      </c>
      <c r="J6" s="20" t="s">
        <v>420</v>
      </c>
      <c r="K6" s="20" t="s">
        <v>421</v>
      </c>
      <c r="L6" s="20" t="s">
        <v>422</v>
      </c>
      <c r="M6" s="20" t="s">
        <v>423</v>
      </c>
      <c r="N6" s="20" t="s">
        <v>424</v>
      </c>
      <c r="O6" s="20" t="s">
        <v>425</v>
      </c>
    </row>
    <row r="7" spans="2:16" ht="28.7" x14ac:dyDescent="0.5">
      <c r="B7" s="18" t="s">
        <v>426</v>
      </c>
      <c r="C7" s="17">
        <v>0.11515944341090099</v>
      </c>
      <c r="D7" s="17">
        <v>3.4842691047802798E-2</v>
      </c>
      <c r="E7" s="17">
        <v>4.9565906032104201E-2</v>
      </c>
      <c r="F7" s="17">
        <v>3.6692617081549403E-2</v>
      </c>
      <c r="G7" s="17">
        <v>6.3953542096343893E-2</v>
      </c>
      <c r="H7" s="17">
        <v>9.6610196779852803E-2</v>
      </c>
      <c r="I7" s="17">
        <v>3.9929156616700601E-2</v>
      </c>
      <c r="J7" s="17">
        <v>6.7037225102736506E-2</v>
      </c>
      <c r="K7" s="17">
        <v>4.7290535077133697E-2</v>
      </c>
      <c r="L7" s="17">
        <v>3.6650833497480502E-2</v>
      </c>
      <c r="M7" s="17">
        <v>5.0440575540816303E-2</v>
      </c>
      <c r="N7" s="17">
        <v>6.2187613264296102E-2</v>
      </c>
      <c r="O7" s="17">
        <v>2.6873026049581399E-2</v>
      </c>
    </row>
    <row r="8" spans="2:16" ht="28.7" x14ac:dyDescent="0.5">
      <c r="B8" s="18" t="s">
        <v>427</v>
      </c>
      <c r="C8" s="17">
        <v>0.392380437318404</v>
      </c>
      <c r="D8" s="17">
        <v>0.13800703080597901</v>
      </c>
      <c r="E8" s="17">
        <v>0.213260903918634</v>
      </c>
      <c r="F8" s="17">
        <v>0.18970227442711399</v>
      </c>
      <c r="G8" s="17">
        <v>0.23010922151501201</v>
      </c>
      <c r="H8" s="17">
        <v>0.36739421072411999</v>
      </c>
      <c r="I8" s="17">
        <v>0.188011455182616</v>
      </c>
      <c r="J8" s="17">
        <v>0.24615476235035899</v>
      </c>
      <c r="K8" s="17">
        <v>0.19532395340790701</v>
      </c>
      <c r="L8" s="17">
        <v>0.13320842655798501</v>
      </c>
      <c r="M8" s="17">
        <v>0.168560031729067</v>
      </c>
      <c r="N8" s="17">
        <v>0.18376030151248601</v>
      </c>
      <c r="O8" s="17">
        <v>8.7916840185445905E-2</v>
      </c>
    </row>
    <row r="9" spans="2:16" ht="28.7" x14ac:dyDescent="0.5">
      <c r="B9" s="18" t="s">
        <v>428</v>
      </c>
      <c r="C9" s="17">
        <v>0.47997013312787201</v>
      </c>
      <c r="D9" s="17">
        <v>0.69552071005557703</v>
      </c>
      <c r="E9" s="17">
        <v>0.66169768727409095</v>
      </c>
      <c r="F9" s="17">
        <v>0.48488777130564198</v>
      </c>
      <c r="G9" s="17">
        <v>0.60392519542647705</v>
      </c>
      <c r="H9" s="17">
        <v>0.49536088348707302</v>
      </c>
      <c r="I9" s="17">
        <v>0.66235214359555095</v>
      </c>
      <c r="J9" s="17">
        <v>0.57871659147290599</v>
      </c>
      <c r="K9" s="17">
        <v>0.61140686896177798</v>
      </c>
      <c r="L9" s="17">
        <v>0.69678562909192499</v>
      </c>
      <c r="M9" s="17">
        <v>0.52242848851583801</v>
      </c>
      <c r="N9" s="17">
        <v>0.55573532783263002</v>
      </c>
      <c r="O9" s="17">
        <v>0.57202324862994702</v>
      </c>
    </row>
    <row r="10" spans="2:16" x14ac:dyDescent="0.5">
      <c r="B10" s="18" t="s">
        <v>429</v>
      </c>
      <c r="C10" s="17">
        <v>1.2489986142822899E-2</v>
      </c>
      <c r="D10" s="17">
        <v>0.131629568090641</v>
      </c>
      <c r="E10" s="17">
        <v>7.54755027751709E-2</v>
      </c>
      <c r="F10" s="17">
        <v>0.28871733718569398</v>
      </c>
      <c r="G10" s="17">
        <v>0.102012040962167</v>
      </c>
      <c r="H10" s="17">
        <v>4.0634709008954398E-2</v>
      </c>
      <c r="I10" s="17">
        <v>0.10970724460513299</v>
      </c>
      <c r="J10" s="17">
        <v>0.10809142107399899</v>
      </c>
      <c r="K10" s="17">
        <v>0.14597864255318199</v>
      </c>
      <c r="L10" s="17">
        <v>0.13335511085260901</v>
      </c>
      <c r="M10" s="17">
        <v>0.25857090421427797</v>
      </c>
      <c r="N10" s="17">
        <v>0.19831675739058799</v>
      </c>
      <c r="O10" s="17">
        <v>0.31318688513502602</v>
      </c>
    </row>
    <row r="11" spans="2:16" x14ac:dyDescent="0.5">
      <c r="B11" s="16"/>
      <c r="C11" s="16"/>
      <c r="D11" s="16"/>
      <c r="E11" s="16"/>
      <c r="F11" s="16"/>
      <c r="G11" s="16"/>
      <c r="H11" s="16"/>
      <c r="I11" s="16"/>
      <c r="J11" s="16"/>
      <c r="K11" s="16"/>
      <c r="L11" s="16"/>
      <c r="M11" s="16"/>
      <c r="N11" s="16"/>
      <c r="O11" s="16"/>
    </row>
    <row r="12" spans="2:16" x14ac:dyDescent="0.5">
      <c r="B12" t="s">
        <v>47</v>
      </c>
    </row>
    <row r="13" spans="2:16" x14ac:dyDescent="0.5">
      <c r="B13" t="s">
        <v>48</v>
      </c>
    </row>
    <row r="17" spans="2:2" x14ac:dyDescent="0.5">
      <c r="B17" s="8" t="str">
        <f>HYPERLINK("#'Contents'!A1", "Return to Contents")</f>
        <v>Return to Contents</v>
      </c>
    </row>
  </sheetData>
  <mergeCells count="1">
    <mergeCell ref="D2:P2"/>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U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431</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426</v>
      </c>
      <c r="C9" s="17">
        <v>0.11515944341090099</v>
      </c>
      <c r="D9" s="17">
        <v>0.148087516165194</v>
      </c>
      <c r="E9" s="17">
        <v>8.3539975685658699E-2</v>
      </c>
      <c r="F9" s="17"/>
      <c r="G9" s="17">
        <v>0.21442649501830799</v>
      </c>
      <c r="H9" s="17">
        <v>0.25674454553201198</v>
      </c>
      <c r="I9" s="17">
        <v>0.114696755988871</v>
      </c>
      <c r="J9" s="17">
        <v>9.5613338896736302E-2</v>
      </c>
      <c r="K9" s="17">
        <v>7.7684321459943903E-2</v>
      </c>
      <c r="L9" s="17">
        <v>5.8878636439887298E-2</v>
      </c>
      <c r="M9" s="17"/>
      <c r="N9" s="17">
        <v>0.11265416073524701</v>
      </c>
      <c r="O9" s="17">
        <v>0.161478103032627</v>
      </c>
      <c r="P9" s="17">
        <v>0.10597980907782301</v>
      </c>
      <c r="Q9" s="17">
        <v>9.0572598889773301E-2</v>
      </c>
      <c r="R9" s="17">
        <v>0.107090934778169</v>
      </c>
      <c r="S9" s="17"/>
      <c r="T9" s="17">
        <v>0.234134908151239</v>
      </c>
      <c r="U9" s="17">
        <v>8.5193054536152502E-2</v>
      </c>
    </row>
    <row r="10" spans="2:21" ht="28.7" x14ac:dyDescent="0.5">
      <c r="B10" s="18" t="s">
        <v>427</v>
      </c>
      <c r="C10" s="17">
        <v>0.392380437318404</v>
      </c>
      <c r="D10" s="17">
        <v>0.43775261058571502</v>
      </c>
      <c r="E10" s="17">
        <v>0.35112281085000502</v>
      </c>
      <c r="F10" s="17"/>
      <c r="G10" s="17">
        <v>0.46496664975764301</v>
      </c>
      <c r="H10" s="17">
        <v>0.43847604158840903</v>
      </c>
      <c r="I10" s="17">
        <v>0.50070506284504701</v>
      </c>
      <c r="J10" s="17">
        <v>0.36532360860438801</v>
      </c>
      <c r="K10" s="17">
        <v>0.337318280934715</v>
      </c>
      <c r="L10" s="17">
        <v>0.34474497259548897</v>
      </c>
      <c r="M10" s="17"/>
      <c r="N10" s="17">
        <v>0.378555784550965</v>
      </c>
      <c r="O10" s="17">
        <v>0.44129946460124198</v>
      </c>
      <c r="P10" s="17">
        <v>0.37094425531592101</v>
      </c>
      <c r="Q10" s="17">
        <v>0.36279938785010102</v>
      </c>
      <c r="R10" s="17">
        <v>0.44051563901287999</v>
      </c>
      <c r="S10" s="17"/>
      <c r="T10" s="17">
        <v>0.409475937737449</v>
      </c>
      <c r="U10" s="17">
        <v>0.38807458808567702</v>
      </c>
    </row>
    <row r="11" spans="2:21" ht="28.7" x14ac:dyDescent="0.5">
      <c r="B11" s="18" t="s">
        <v>428</v>
      </c>
      <c r="C11" s="17">
        <v>0.47997013312787201</v>
      </c>
      <c r="D11" s="17">
        <v>0.40766456871461898</v>
      </c>
      <c r="E11" s="17">
        <v>0.547169840386589</v>
      </c>
      <c r="F11" s="17"/>
      <c r="G11" s="17">
        <v>0.30656283809226398</v>
      </c>
      <c r="H11" s="17">
        <v>0.30477941287957899</v>
      </c>
      <c r="I11" s="17">
        <v>0.37673478601299598</v>
      </c>
      <c r="J11" s="17">
        <v>0.53444130509436505</v>
      </c>
      <c r="K11" s="17">
        <v>0.58499739760534097</v>
      </c>
      <c r="L11" s="17">
        <v>0.56301859290305101</v>
      </c>
      <c r="M11" s="17"/>
      <c r="N11" s="17">
        <v>0.50376268152893999</v>
      </c>
      <c r="O11" s="17">
        <v>0.37933644632498298</v>
      </c>
      <c r="P11" s="17">
        <v>0.51009880831677701</v>
      </c>
      <c r="Q11" s="17">
        <v>0.53518771366343498</v>
      </c>
      <c r="R11" s="17">
        <v>0.429838412970248</v>
      </c>
      <c r="S11" s="17"/>
      <c r="T11" s="17">
        <v>0.356389154111312</v>
      </c>
      <c r="U11" s="17">
        <v>0.511096514376432</v>
      </c>
    </row>
    <row r="12" spans="2:21" x14ac:dyDescent="0.5">
      <c r="B12" s="18" t="s">
        <v>429</v>
      </c>
      <c r="C12" s="19">
        <v>1.2489986142822899E-2</v>
      </c>
      <c r="D12" s="19">
        <v>6.4953045344723201E-3</v>
      </c>
      <c r="E12" s="19">
        <v>1.8167373077747399E-2</v>
      </c>
      <c r="F12" s="19"/>
      <c r="G12" s="19">
        <v>1.4044017131783699E-2</v>
      </c>
      <c r="H12" s="19">
        <v>0</v>
      </c>
      <c r="I12" s="19">
        <v>7.8633951530865092E-3</v>
      </c>
      <c r="J12" s="19">
        <v>4.6217474045109602E-3</v>
      </c>
      <c r="K12" s="19">
        <v>0</v>
      </c>
      <c r="L12" s="19">
        <v>3.3357798061572901E-2</v>
      </c>
      <c r="M12" s="19"/>
      <c r="N12" s="19">
        <v>5.0273731848479997E-3</v>
      </c>
      <c r="O12" s="19">
        <v>1.7885986041148098E-2</v>
      </c>
      <c r="P12" s="19">
        <v>1.29771272894791E-2</v>
      </c>
      <c r="Q12" s="19">
        <v>1.1440299596690399E-2</v>
      </c>
      <c r="R12" s="19">
        <v>2.2555013238702501E-2</v>
      </c>
      <c r="S12" s="19"/>
      <c r="T12" s="19">
        <v>0</v>
      </c>
      <c r="U12" s="19">
        <v>1.5635843001738401E-2</v>
      </c>
    </row>
    <row r="13" spans="2:21" x14ac:dyDescent="0.5">
      <c r="B13" s="16"/>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U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432</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426</v>
      </c>
      <c r="C9" s="17">
        <v>3.4842691047802798E-2</v>
      </c>
      <c r="D9" s="17">
        <v>5.2122660039231501E-2</v>
      </c>
      <c r="E9" s="17">
        <v>1.9031840673305499E-2</v>
      </c>
      <c r="F9" s="17"/>
      <c r="G9" s="17">
        <v>0.107472556872095</v>
      </c>
      <c r="H9" s="17">
        <v>5.3389861878599301E-2</v>
      </c>
      <c r="I9" s="17">
        <v>2.87101480509078E-2</v>
      </c>
      <c r="J9" s="17">
        <v>4.2796665686744603E-2</v>
      </c>
      <c r="K9" s="17">
        <v>1.47372503205641E-2</v>
      </c>
      <c r="L9" s="17">
        <v>1.5370583507777799E-2</v>
      </c>
      <c r="M9" s="17"/>
      <c r="N9" s="17">
        <v>2.9910951356981699E-2</v>
      </c>
      <c r="O9" s="17">
        <v>6.2012199938351401E-2</v>
      </c>
      <c r="P9" s="17">
        <v>2.0970355783279999E-2</v>
      </c>
      <c r="Q9" s="17">
        <v>3.0381840700024101E-2</v>
      </c>
      <c r="R9" s="17">
        <v>3.2998452944083802E-2</v>
      </c>
      <c r="S9" s="17"/>
      <c r="T9" s="17">
        <v>9.5108249575954595E-2</v>
      </c>
      <c r="U9" s="17">
        <v>1.9663585283854298E-2</v>
      </c>
    </row>
    <row r="10" spans="2:21" ht="28.7" x14ac:dyDescent="0.5">
      <c r="B10" s="18" t="s">
        <v>427</v>
      </c>
      <c r="C10" s="17">
        <v>0.13800703080597901</v>
      </c>
      <c r="D10" s="17">
        <v>0.158248140683827</v>
      </c>
      <c r="E10" s="17">
        <v>0.118149523945449</v>
      </c>
      <c r="F10" s="17"/>
      <c r="G10" s="17">
        <v>0.245191171332451</v>
      </c>
      <c r="H10" s="17">
        <v>0.22068833400111501</v>
      </c>
      <c r="I10" s="17">
        <v>0.18731478044568101</v>
      </c>
      <c r="J10" s="17">
        <v>0.109519952241475</v>
      </c>
      <c r="K10" s="17">
        <v>9.4093043322839506E-2</v>
      </c>
      <c r="L10" s="17">
        <v>8.9291046107787903E-2</v>
      </c>
      <c r="M10" s="17"/>
      <c r="N10" s="17">
        <v>0.13235889039568</v>
      </c>
      <c r="O10" s="17">
        <v>0.158593384991221</v>
      </c>
      <c r="P10" s="17">
        <v>0.181709174723935</v>
      </c>
      <c r="Q10" s="17">
        <v>9.46972662732814E-2</v>
      </c>
      <c r="R10" s="17">
        <v>0.12717389519062899</v>
      </c>
      <c r="S10" s="17"/>
      <c r="T10" s="17">
        <v>0.19176200601830701</v>
      </c>
      <c r="U10" s="17">
        <v>0.12446774777245</v>
      </c>
    </row>
    <row r="11" spans="2:21" ht="28.7" x14ac:dyDescent="0.5">
      <c r="B11" s="18" t="s">
        <v>428</v>
      </c>
      <c r="C11" s="17">
        <v>0.69552071005557703</v>
      </c>
      <c r="D11" s="17">
        <v>0.67549885609485205</v>
      </c>
      <c r="E11" s="17">
        <v>0.71387118295568397</v>
      </c>
      <c r="F11" s="17"/>
      <c r="G11" s="17">
        <v>0.57013397999134297</v>
      </c>
      <c r="H11" s="17">
        <v>0.64994376173692103</v>
      </c>
      <c r="I11" s="17">
        <v>0.66605752953457797</v>
      </c>
      <c r="J11" s="17">
        <v>0.71163378591237703</v>
      </c>
      <c r="K11" s="17">
        <v>0.75011101608645303</v>
      </c>
      <c r="L11" s="17">
        <v>0.72397015765971795</v>
      </c>
      <c r="M11" s="17"/>
      <c r="N11" s="17">
        <v>0.698534547126619</v>
      </c>
      <c r="O11" s="17">
        <v>0.65653173057595005</v>
      </c>
      <c r="P11" s="17">
        <v>0.65919074151415402</v>
      </c>
      <c r="Q11" s="17">
        <v>0.75027122381278699</v>
      </c>
      <c r="R11" s="17">
        <v>0.70817529995703699</v>
      </c>
      <c r="S11" s="17"/>
      <c r="T11" s="17">
        <v>0.61350626200643399</v>
      </c>
      <c r="U11" s="17">
        <v>0.71617771567393995</v>
      </c>
    </row>
    <row r="12" spans="2:21" x14ac:dyDescent="0.5">
      <c r="B12" s="18" t="s">
        <v>429</v>
      </c>
      <c r="C12" s="19">
        <v>0.131629568090641</v>
      </c>
      <c r="D12" s="19">
        <v>0.11413034318209</v>
      </c>
      <c r="E12" s="19">
        <v>0.14894745242556201</v>
      </c>
      <c r="F12" s="19"/>
      <c r="G12" s="19">
        <v>7.7202291804110396E-2</v>
      </c>
      <c r="H12" s="19">
        <v>7.5978042383364502E-2</v>
      </c>
      <c r="I12" s="19">
        <v>0.117917541968833</v>
      </c>
      <c r="J12" s="19">
        <v>0.13604959615940401</v>
      </c>
      <c r="K12" s="19">
        <v>0.14105869027014301</v>
      </c>
      <c r="L12" s="19">
        <v>0.171368212724717</v>
      </c>
      <c r="M12" s="19"/>
      <c r="N12" s="19">
        <v>0.13919561112071999</v>
      </c>
      <c r="O12" s="19">
        <v>0.122862684494477</v>
      </c>
      <c r="P12" s="19">
        <v>0.13812972797863099</v>
      </c>
      <c r="Q12" s="19">
        <v>0.12464966921390699</v>
      </c>
      <c r="R12" s="19">
        <v>0.13165235190825</v>
      </c>
      <c r="S12" s="19"/>
      <c r="T12" s="19">
        <v>9.9623482399304505E-2</v>
      </c>
      <c r="U12" s="19">
        <v>0.139690951269756</v>
      </c>
    </row>
    <row r="13" spans="2:21" x14ac:dyDescent="0.5">
      <c r="B13" s="16"/>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U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433</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426</v>
      </c>
      <c r="C9" s="17">
        <v>4.9565906032104201E-2</v>
      </c>
      <c r="D9" s="17">
        <v>6.6653568372783301E-2</v>
      </c>
      <c r="E9" s="17">
        <v>3.2176717246558198E-2</v>
      </c>
      <c r="F9" s="17"/>
      <c r="G9" s="17">
        <v>0.144291174160387</v>
      </c>
      <c r="H9" s="17">
        <v>0.11246806129608899</v>
      </c>
      <c r="I9" s="17">
        <v>6.11493851719958E-2</v>
      </c>
      <c r="J9" s="17">
        <v>2.5006862494063298E-2</v>
      </c>
      <c r="K9" s="17">
        <v>2.4984058790584601E-2</v>
      </c>
      <c r="L9" s="17">
        <v>1.8946918592758301E-2</v>
      </c>
      <c r="M9" s="17"/>
      <c r="N9" s="17">
        <v>3.1596823109720201E-2</v>
      </c>
      <c r="O9" s="17">
        <v>9.6596485704530402E-2</v>
      </c>
      <c r="P9" s="17">
        <v>2.3863169828157501E-2</v>
      </c>
      <c r="Q9" s="17">
        <v>3.9017904647609299E-2</v>
      </c>
      <c r="R9" s="17">
        <v>7.8721960612719299E-2</v>
      </c>
      <c r="S9" s="17"/>
      <c r="T9" s="17">
        <v>0.10659559857070899</v>
      </c>
      <c r="U9" s="17">
        <v>3.5201818883976901E-2</v>
      </c>
    </row>
    <row r="10" spans="2:21" ht="28.7" x14ac:dyDescent="0.5">
      <c r="B10" s="18" t="s">
        <v>427</v>
      </c>
      <c r="C10" s="17">
        <v>0.213260903918634</v>
      </c>
      <c r="D10" s="17">
        <v>0.259019648787218</v>
      </c>
      <c r="E10" s="17">
        <v>0.170241523486585</v>
      </c>
      <c r="F10" s="17"/>
      <c r="G10" s="17">
        <v>0.337019630821009</v>
      </c>
      <c r="H10" s="17">
        <v>0.30958534970320301</v>
      </c>
      <c r="I10" s="17">
        <v>0.23799852234308799</v>
      </c>
      <c r="J10" s="17">
        <v>0.163854440048947</v>
      </c>
      <c r="K10" s="17">
        <v>0.15983915673364801</v>
      </c>
      <c r="L10" s="17">
        <v>0.186902721629498</v>
      </c>
      <c r="M10" s="17"/>
      <c r="N10" s="17">
        <v>0.230825587959337</v>
      </c>
      <c r="O10" s="17">
        <v>0.24472854538048899</v>
      </c>
      <c r="P10" s="17">
        <v>0.20816830143416401</v>
      </c>
      <c r="Q10" s="17">
        <v>0.17851326838822701</v>
      </c>
      <c r="R10" s="17">
        <v>0.19643298273000201</v>
      </c>
      <c r="S10" s="17"/>
      <c r="T10" s="17">
        <v>0.25022475909700198</v>
      </c>
      <c r="U10" s="17">
        <v>0.20395080573156399</v>
      </c>
    </row>
    <row r="11" spans="2:21" ht="28.7" x14ac:dyDescent="0.5">
      <c r="B11" s="18" t="s">
        <v>428</v>
      </c>
      <c r="C11" s="17">
        <v>0.66169768727409095</v>
      </c>
      <c r="D11" s="17">
        <v>0.61958912284726597</v>
      </c>
      <c r="E11" s="17">
        <v>0.70221349688456303</v>
      </c>
      <c r="F11" s="17"/>
      <c r="G11" s="17">
        <v>0.48386638821133898</v>
      </c>
      <c r="H11" s="17">
        <v>0.52903466119734999</v>
      </c>
      <c r="I11" s="17">
        <v>0.64216648765251105</v>
      </c>
      <c r="J11" s="17">
        <v>0.73248585977075398</v>
      </c>
      <c r="K11" s="17">
        <v>0.77347060135643098</v>
      </c>
      <c r="L11" s="17">
        <v>0.666501777711623</v>
      </c>
      <c r="M11" s="17"/>
      <c r="N11" s="17">
        <v>0.64776779272389096</v>
      </c>
      <c r="O11" s="17">
        <v>0.56531293097556601</v>
      </c>
      <c r="P11" s="17">
        <v>0.70666780443913302</v>
      </c>
      <c r="Q11" s="17">
        <v>0.713057738132168</v>
      </c>
      <c r="R11" s="17">
        <v>0.67813285085889496</v>
      </c>
      <c r="S11" s="17"/>
      <c r="T11" s="17">
        <v>0.58335960240072005</v>
      </c>
      <c r="U11" s="17">
        <v>0.68142872610753302</v>
      </c>
    </row>
    <row r="12" spans="2:21" x14ac:dyDescent="0.5">
      <c r="B12" s="18" t="s">
        <v>429</v>
      </c>
      <c r="C12" s="19">
        <v>7.54755027751709E-2</v>
      </c>
      <c r="D12" s="19">
        <v>5.4737659992733403E-2</v>
      </c>
      <c r="E12" s="19">
        <v>9.5368262382294205E-2</v>
      </c>
      <c r="F12" s="19"/>
      <c r="G12" s="19">
        <v>3.4822806807264899E-2</v>
      </c>
      <c r="H12" s="19">
        <v>4.8911927803357902E-2</v>
      </c>
      <c r="I12" s="19">
        <v>5.8685604832405702E-2</v>
      </c>
      <c r="J12" s="19">
        <v>7.8652837686235905E-2</v>
      </c>
      <c r="K12" s="19">
        <v>4.17061831193365E-2</v>
      </c>
      <c r="L12" s="19">
        <v>0.12764858206612001</v>
      </c>
      <c r="M12" s="19"/>
      <c r="N12" s="19">
        <v>8.9809796207052095E-2</v>
      </c>
      <c r="O12" s="19">
        <v>9.3362037939414805E-2</v>
      </c>
      <c r="P12" s="19">
        <v>6.1300724298544898E-2</v>
      </c>
      <c r="Q12" s="19">
        <v>6.9411088831996204E-2</v>
      </c>
      <c r="R12" s="19">
        <v>4.6712205798383401E-2</v>
      </c>
      <c r="S12" s="19"/>
      <c r="T12" s="19">
        <v>5.9820039931568703E-2</v>
      </c>
      <c r="U12" s="19">
        <v>7.9418649276926101E-2</v>
      </c>
    </row>
    <row r="13" spans="2:21" x14ac:dyDescent="0.5">
      <c r="B13" s="16"/>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U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434</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426</v>
      </c>
      <c r="C9" s="17">
        <v>3.6692617081549403E-2</v>
      </c>
      <c r="D9" s="17">
        <v>4.8971408367312001E-2</v>
      </c>
      <c r="E9" s="17">
        <v>2.55511582398553E-2</v>
      </c>
      <c r="F9" s="17"/>
      <c r="G9" s="17">
        <v>0.113718156589547</v>
      </c>
      <c r="H9" s="17">
        <v>7.6533024985230402E-2</v>
      </c>
      <c r="I9" s="17">
        <v>4.4182374448182397E-2</v>
      </c>
      <c r="J9" s="17">
        <v>2.7222136573581301E-2</v>
      </c>
      <c r="K9" s="17">
        <v>1.03425074624335E-2</v>
      </c>
      <c r="L9" s="17">
        <v>1.4776979564288001E-2</v>
      </c>
      <c r="M9" s="17"/>
      <c r="N9" s="17">
        <v>2.7382948400606601E-2</v>
      </c>
      <c r="O9" s="17">
        <v>4.7449836975918203E-2</v>
      </c>
      <c r="P9" s="17">
        <v>4.6261865229769598E-2</v>
      </c>
      <c r="Q9" s="17">
        <v>2.5308241116277299E-2</v>
      </c>
      <c r="R9" s="17">
        <v>4.7053515502046797E-2</v>
      </c>
      <c r="S9" s="17"/>
      <c r="T9" s="17">
        <v>7.8843976813384495E-2</v>
      </c>
      <c r="U9" s="17">
        <v>2.60759404408628E-2</v>
      </c>
    </row>
    <row r="10" spans="2:21" ht="28.7" x14ac:dyDescent="0.5">
      <c r="B10" s="18" t="s">
        <v>427</v>
      </c>
      <c r="C10" s="17">
        <v>0.18970227442711399</v>
      </c>
      <c r="D10" s="17">
        <v>0.232194983572201</v>
      </c>
      <c r="E10" s="17">
        <v>0.14766584217196299</v>
      </c>
      <c r="F10" s="17"/>
      <c r="G10" s="17">
        <v>0.40271920773884301</v>
      </c>
      <c r="H10" s="17">
        <v>0.27542230255401601</v>
      </c>
      <c r="I10" s="17">
        <v>0.225770973504166</v>
      </c>
      <c r="J10" s="17">
        <v>0.19420276540797499</v>
      </c>
      <c r="K10" s="17">
        <v>0.12370404814383799</v>
      </c>
      <c r="L10" s="17">
        <v>0.10663363833612299</v>
      </c>
      <c r="M10" s="17"/>
      <c r="N10" s="17">
        <v>0.188831387912029</v>
      </c>
      <c r="O10" s="17">
        <v>0.27641297375798302</v>
      </c>
      <c r="P10" s="17">
        <v>0.18013397090966499</v>
      </c>
      <c r="Q10" s="17">
        <v>0.14458743079251499</v>
      </c>
      <c r="R10" s="17">
        <v>0.149350256430757</v>
      </c>
      <c r="S10" s="17"/>
      <c r="T10" s="17">
        <v>0.272261668421239</v>
      </c>
      <c r="U10" s="17">
        <v>0.16890801309692299</v>
      </c>
    </row>
    <row r="11" spans="2:21" ht="28.7" x14ac:dyDescent="0.5">
      <c r="B11" s="18" t="s">
        <v>428</v>
      </c>
      <c r="C11" s="17">
        <v>0.48488777130564198</v>
      </c>
      <c r="D11" s="17">
        <v>0.45438240000032798</v>
      </c>
      <c r="E11" s="17">
        <v>0.51321988502961902</v>
      </c>
      <c r="F11" s="17"/>
      <c r="G11" s="17">
        <v>0.32374731571757198</v>
      </c>
      <c r="H11" s="17">
        <v>0.49279829621235399</v>
      </c>
      <c r="I11" s="17">
        <v>0.48246800080520302</v>
      </c>
      <c r="J11" s="17">
        <v>0.51836920418331001</v>
      </c>
      <c r="K11" s="17">
        <v>0.52520830174772504</v>
      </c>
      <c r="L11" s="17">
        <v>0.48245298008731502</v>
      </c>
      <c r="M11" s="17"/>
      <c r="N11" s="17">
        <v>0.48159424844783</v>
      </c>
      <c r="O11" s="17">
        <v>0.44934221701028698</v>
      </c>
      <c r="P11" s="17">
        <v>0.51103511386557499</v>
      </c>
      <c r="Q11" s="17">
        <v>0.475443377133489</v>
      </c>
      <c r="R11" s="17">
        <v>0.52917595636833903</v>
      </c>
      <c r="S11" s="17"/>
      <c r="T11" s="17">
        <v>0.47116603870179302</v>
      </c>
      <c r="U11" s="17">
        <v>0.48834386854501499</v>
      </c>
    </row>
    <row r="12" spans="2:21" x14ac:dyDescent="0.5">
      <c r="B12" s="18" t="s">
        <v>429</v>
      </c>
      <c r="C12" s="19">
        <v>0.28871733718569398</v>
      </c>
      <c r="D12" s="19">
        <v>0.26445120806015898</v>
      </c>
      <c r="E12" s="19">
        <v>0.31356311455856201</v>
      </c>
      <c r="F12" s="19"/>
      <c r="G12" s="19">
        <v>0.159815319954039</v>
      </c>
      <c r="H12" s="19">
        <v>0.15524637624839999</v>
      </c>
      <c r="I12" s="19">
        <v>0.24757865124244899</v>
      </c>
      <c r="J12" s="19">
        <v>0.26020589383513398</v>
      </c>
      <c r="K12" s="19">
        <v>0.34074514264600297</v>
      </c>
      <c r="L12" s="19">
        <v>0.39613640201227401</v>
      </c>
      <c r="M12" s="19"/>
      <c r="N12" s="19">
        <v>0.30219141523953502</v>
      </c>
      <c r="O12" s="19">
        <v>0.22679497225581199</v>
      </c>
      <c r="P12" s="19">
        <v>0.26256904999499098</v>
      </c>
      <c r="Q12" s="19">
        <v>0.35466095095771799</v>
      </c>
      <c r="R12" s="19">
        <v>0.27442027169885702</v>
      </c>
      <c r="S12" s="19"/>
      <c r="T12" s="19">
        <v>0.177728316063584</v>
      </c>
      <c r="U12" s="19">
        <v>0.31667217791719898</v>
      </c>
    </row>
    <row r="13" spans="2:21" x14ac:dyDescent="0.5">
      <c r="B13" s="16"/>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U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435</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426</v>
      </c>
      <c r="C9" s="17">
        <v>6.3953542096343893E-2</v>
      </c>
      <c r="D9" s="17">
        <v>6.9059923985004504E-2</v>
      </c>
      <c r="E9" s="17">
        <v>5.7603275878591799E-2</v>
      </c>
      <c r="F9" s="17"/>
      <c r="G9" s="17">
        <v>0.160492374104139</v>
      </c>
      <c r="H9" s="17">
        <v>0.145999800267122</v>
      </c>
      <c r="I9" s="17">
        <v>7.6256608711958801E-2</v>
      </c>
      <c r="J9" s="17">
        <v>5.7799234087101997E-2</v>
      </c>
      <c r="K9" s="17">
        <v>1.8983849016247001E-2</v>
      </c>
      <c r="L9" s="17">
        <v>2.4050626407398999E-2</v>
      </c>
      <c r="M9" s="17"/>
      <c r="N9" s="17">
        <v>4.6032840817090498E-2</v>
      </c>
      <c r="O9" s="17">
        <v>8.0701501391218095E-2</v>
      </c>
      <c r="P9" s="17">
        <v>6.18190026899436E-2</v>
      </c>
      <c r="Q9" s="17">
        <v>4.63030559479378E-2</v>
      </c>
      <c r="R9" s="17">
        <v>0.11944012565025</v>
      </c>
      <c r="S9" s="17"/>
      <c r="T9" s="17">
        <v>0.10497956692475099</v>
      </c>
      <c r="U9" s="17">
        <v>5.3620303922605597E-2</v>
      </c>
    </row>
    <row r="10" spans="2:21" ht="28.7" x14ac:dyDescent="0.5">
      <c r="B10" s="18" t="s">
        <v>427</v>
      </c>
      <c r="C10" s="17">
        <v>0.23010922151501201</v>
      </c>
      <c r="D10" s="17">
        <v>0.27566035643422099</v>
      </c>
      <c r="E10" s="17">
        <v>0.18764036977818599</v>
      </c>
      <c r="F10" s="17"/>
      <c r="G10" s="17">
        <v>0.48751859229004901</v>
      </c>
      <c r="H10" s="17">
        <v>0.34102024135881898</v>
      </c>
      <c r="I10" s="17">
        <v>0.27362862017742101</v>
      </c>
      <c r="J10" s="17">
        <v>0.25693401489152101</v>
      </c>
      <c r="K10" s="17">
        <v>0.14952324678276899</v>
      </c>
      <c r="L10" s="17">
        <v>0.112415694282268</v>
      </c>
      <c r="M10" s="17"/>
      <c r="N10" s="17">
        <v>0.189219592124799</v>
      </c>
      <c r="O10" s="17">
        <v>0.309865945427242</v>
      </c>
      <c r="P10" s="17">
        <v>0.287319097259015</v>
      </c>
      <c r="Q10" s="17">
        <v>0.190784601078337</v>
      </c>
      <c r="R10" s="17">
        <v>0.16693111166649599</v>
      </c>
      <c r="S10" s="17"/>
      <c r="T10" s="17">
        <v>0.31632648794157903</v>
      </c>
      <c r="U10" s="17">
        <v>0.20839365066941801</v>
      </c>
    </row>
    <row r="11" spans="2:21" ht="28.7" x14ac:dyDescent="0.5">
      <c r="B11" s="18" t="s">
        <v>428</v>
      </c>
      <c r="C11" s="17">
        <v>0.60392519542647705</v>
      </c>
      <c r="D11" s="17">
        <v>0.58252234985044204</v>
      </c>
      <c r="E11" s="17">
        <v>0.62471670456980299</v>
      </c>
      <c r="F11" s="17"/>
      <c r="G11" s="17">
        <v>0.29195650346965402</v>
      </c>
      <c r="H11" s="17">
        <v>0.48512618408547498</v>
      </c>
      <c r="I11" s="17">
        <v>0.57583881054684605</v>
      </c>
      <c r="J11" s="17">
        <v>0.62591783703622605</v>
      </c>
      <c r="K11" s="17">
        <v>0.75020507029161099</v>
      </c>
      <c r="L11" s="17">
        <v>0.658574539692661</v>
      </c>
      <c r="M11" s="17"/>
      <c r="N11" s="17">
        <v>0.63175188893607503</v>
      </c>
      <c r="O11" s="17">
        <v>0.52306875872385095</v>
      </c>
      <c r="P11" s="17">
        <v>0.57977104344492603</v>
      </c>
      <c r="Q11" s="17">
        <v>0.65247185446635503</v>
      </c>
      <c r="R11" s="17">
        <v>0.621470610635662</v>
      </c>
      <c r="S11" s="17"/>
      <c r="T11" s="17">
        <v>0.52469745945882895</v>
      </c>
      <c r="U11" s="17">
        <v>0.62388031096945096</v>
      </c>
    </row>
    <row r="12" spans="2:21" x14ac:dyDescent="0.5">
      <c r="B12" s="18" t="s">
        <v>429</v>
      </c>
      <c r="C12" s="19">
        <v>0.102012040962167</v>
      </c>
      <c r="D12" s="19">
        <v>7.2757369730331506E-2</v>
      </c>
      <c r="E12" s="19">
        <v>0.130039649773419</v>
      </c>
      <c r="F12" s="19"/>
      <c r="G12" s="19">
        <v>6.00325301361576E-2</v>
      </c>
      <c r="H12" s="19">
        <v>2.7853774288584002E-2</v>
      </c>
      <c r="I12" s="19">
        <v>7.4275960563774002E-2</v>
      </c>
      <c r="J12" s="19">
        <v>5.9348913985151401E-2</v>
      </c>
      <c r="K12" s="19">
        <v>8.12878339093729E-2</v>
      </c>
      <c r="L12" s="19">
        <v>0.20495913961767201</v>
      </c>
      <c r="M12" s="19"/>
      <c r="N12" s="19">
        <v>0.132995678122035</v>
      </c>
      <c r="O12" s="19">
        <v>8.6363794457689103E-2</v>
      </c>
      <c r="P12" s="19">
        <v>7.1090856606115499E-2</v>
      </c>
      <c r="Q12" s="19">
        <v>0.11044048850737</v>
      </c>
      <c r="R12" s="19">
        <v>9.21581520475932E-2</v>
      </c>
      <c r="S12" s="19"/>
      <c r="T12" s="19">
        <v>5.39964856748417E-2</v>
      </c>
      <c r="U12" s="19">
        <v>0.11410573443852599</v>
      </c>
    </row>
    <row r="13" spans="2:21" x14ac:dyDescent="0.5">
      <c r="B13" s="16"/>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U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436</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426</v>
      </c>
      <c r="C9" s="17">
        <v>9.6610196779852803E-2</v>
      </c>
      <c r="D9" s="17">
        <v>0.104997341955859</v>
      </c>
      <c r="E9" s="17">
        <v>8.9559906876841705E-2</v>
      </c>
      <c r="F9" s="17"/>
      <c r="G9" s="17">
        <v>0.20492707868496901</v>
      </c>
      <c r="H9" s="17">
        <v>0.17234621532175201</v>
      </c>
      <c r="I9" s="17">
        <v>0.12512695261801901</v>
      </c>
      <c r="J9" s="17">
        <v>6.8796940417663502E-2</v>
      </c>
      <c r="K9" s="17">
        <v>6.4207110743610907E-2</v>
      </c>
      <c r="L9" s="17">
        <v>5.4180213809805297E-2</v>
      </c>
      <c r="M9" s="17"/>
      <c r="N9" s="17">
        <v>9.7923560693026795E-2</v>
      </c>
      <c r="O9" s="17">
        <v>0.11183795537503501</v>
      </c>
      <c r="P9" s="17">
        <v>0.117292044333833</v>
      </c>
      <c r="Q9" s="17">
        <v>5.0091576466124201E-2</v>
      </c>
      <c r="R9" s="17">
        <v>0.127002353792532</v>
      </c>
      <c r="S9" s="17"/>
      <c r="T9" s="17">
        <v>0.15656885802755099</v>
      </c>
      <c r="U9" s="17">
        <v>8.1508389333424996E-2</v>
      </c>
    </row>
    <row r="10" spans="2:21" ht="28.7" x14ac:dyDescent="0.5">
      <c r="B10" s="18" t="s">
        <v>427</v>
      </c>
      <c r="C10" s="17">
        <v>0.36739421072411999</v>
      </c>
      <c r="D10" s="17">
        <v>0.37497620045572799</v>
      </c>
      <c r="E10" s="17">
        <v>0.361114733816218</v>
      </c>
      <c r="F10" s="17"/>
      <c r="G10" s="17">
        <v>0.48975527189357598</v>
      </c>
      <c r="H10" s="17">
        <v>0.50676642443624398</v>
      </c>
      <c r="I10" s="17">
        <v>0.37009352895269898</v>
      </c>
      <c r="J10" s="17">
        <v>0.40362609933308302</v>
      </c>
      <c r="K10" s="17">
        <v>0.28135329560580902</v>
      </c>
      <c r="L10" s="17">
        <v>0.29605817426207298</v>
      </c>
      <c r="M10" s="17"/>
      <c r="N10" s="17">
        <v>0.31045918064307099</v>
      </c>
      <c r="O10" s="17">
        <v>0.45720345167220799</v>
      </c>
      <c r="P10" s="17">
        <v>0.353049390682174</v>
      </c>
      <c r="Q10" s="17">
        <v>0.35544034728650198</v>
      </c>
      <c r="R10" s="17">
        <v>0.39817427122274901</v>
      </c>
      <c r="S10" s="17"/>
      <c r="T10" s="17">
        <v>0.44711803070937101</v>
      </c>
      <c r="U10" s="17">
        <v>0.34731414633880697</v>
      </c>
    </row>
    <row r="11" spans="2:21" ht="28.7" x14ac:dyDescent="0.5">
      <c r="B11" s="18" t="s">
        <v>428</v>
      </c>
      <c r="C11" s="17">
        <v>0.49536088348707302</v>
      </c>
      <c r="D11" s="17">
        <v>0.48227052673950699</v>
      </c>
      <c r="E11" s="17">
        <v>0.50569314635713702</v>
      </c>
      <c r="F11" s="17"/>
      <c r="G11" s="17">
        <v>0.27243246881375399</v>
      </c>
      <c r="H11" s="17">
        <v>0.29577852451206199</v>
      </c>
      <c r="I11" s="17">
        <v>0.47855389188382302</v>
      </c>
      <c r="J11" s="17">
        <v>0.50521628165851395</v>
      </c>
      <c r="K11" s="17">
        <v>0.60553189760207704</v>
      </c>
      <c r="L11" s="17">
        <v>0.584817551353631</v>
      </c>
      <c r="M11" s="17"/>
      <c r="N11" s="17">
        <v>0.55720087846565602</v>
      </c>
      <c r="O11" s="17">
        <v>0.38389676112205301</v>
      </c>
      <c r="P11" s="17">
        <v>0.48296442271484302</v>
      </c>
      <c r="Q11" s="17">
        <v>0.55224803468675998</v>
      </c>
      <c r="R11" s="17">
        <v>0.44479484738720099</v>
      </c>
      <c r="S11" s="17"/>
      <c r="T11" s="17">
        <v>0.37289133953387898</v>
      </c>
      <c r="U11" s="17">
        <v>0.52620732722590702</v>
      </c>
    </row>
    <row r="12" spans="2:21" x14ac:dyDescent="0.5">
      <c r="B12" s="18" t="s">
        <v>429</v>
      </c>
      <c r="C12" s="19">
        <v>4.0634709008954398E-2</v>
      </c>
      <c r="D12" s="19">
        <v>3.7755930848905599E-2</v>
      </c>
      <c r="E12" s="19">
        <v>4.36322129498029E-2</v>
      </c>
      <c r="F12" s="19"/>
      <c r="G12" s="19">
        <v>3.2885180607700702E-2</v>
      </c>
      <c r="H12" s="19">
        <v>2.5108835729942498E-2</v>
      </c>
      <c r="I12" s="19">
        <v>2.6225626545458999E-2</v>
      </c>
      <c r="J12" s="19">
        <v>2.2360678590739799E-2</v>
      </c>
      <c r="K12" s="19">
        <v>4.8907696048503403E-2</v>
      </c>
      <c r="L12" s="19">
        <v>6.49440605744913E-2</v>
      </c>
      <c r="M12" s="19"/>
      <c r="N12" s="19">
        <v>3.4416380198246103E-2</v>
      </c>
      <c r="O12" s="19">
        <v>4.7061831830705003E-2</v>
      </c>
      <c r="P12" s="19">
        <v>4.6694142269150099E-2</v>
      </c>
      <c r="Q12" s="19">
        <v>4.2220041560613999E-2</v>
      </c>
      <c r="R12" s="19">
        <v>3.0028527597517899E-2</v>
      </c>
      <c r="S12" s="19"/>
      <c r="T12" s="19">
        <v>2.3421771729198598E-2</v>
      </c>
      <c r="U12" s="19">
        <v>4.49701371018605E-2</v>
      </c>
    </row>
    <row r="13" spans="2:21" x14ac:dyDescent="0.5">
      <c r="B13" s="16"/>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U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437</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426</v>
      </c>
      <c r="C9" s="17">
        <v>3.9929156616700601E-2</v>
      </c>
      <c r="D9" s="17">
        <v>5.9989987643156099E-2</v>
      </c>
      <c r="E9" s="17">
        <v>2.15697932377312E-2</v>
      </c>
      <c r="F9" s="17"/>
      <c r="G9" s="17">
        <v>0.13702606240788601</v>
      </c>
      <c r="H9" s="17">
        <v>9.4289074784802501E-2</v>
      </c>
      <c r="I9" s="17">
        <v>4.2938377102262497E-2</v>
      </c>
      <c r="J9" s="17">
        <v>2.8612561249558001E-2</v>
      </c>
      <c r="K9" s="17">
        <v>8.3962735241164994E-3</v>
      </c>
      <c r="L9" s="17">
        <v>1.24157225499643E-2</v>
      </c>
      <c r="M9" s="17"/>
      <c r="N9" s="17">
        <v>3.2727386419390603E-2</v>
      </c>
      <c r="O9" s="17">
        <v>5.8671472465516697E-2</v>
      </c>
      <c r="P9" s="17">
        <v>2.6497127230244399E-2</v>
      </c>
      <c r="Q9" s="17">
        <v>3.8132415306474099E-2</v>
      </c>
      <c r="R9" s="17">
        <v>5.2358750451608399E-2</v>
      </c>
      <c r="S9" s="17"/>
      <c r="T9" s="17">
        <v>7.1540002379331696E-2</v>
      </c>
      <c r="U9" s="17">
        <v>3.1967322646561699E-2</v>
      </c>
    </row>
    <row r="10" spans="2:21" ht="28.7" x14ac:dyDescent="0.5">
      <c r="B10" s="18" t="s">
        <v>427</v>
      </c>
      <c r="C10" s="17">
        <v>0.188011455182616</v>
      </c>
      <c r="D10" s="17">
        <v>0.23801594727325101</v>
      </c>
      <c r="E10" s="17">
        <v>0.13897009762905799</v>
      </c>
      <c r="F10" s="17"/>
      <c r="G10" s="17">
        <v>0.33467972154836501</v>
      </c>
      <c r="H10" s="17">
        <v>0.29681245308968401</v>
      </c>
      <c r="I10" s="17">
        <v>0.19595490848106001</v>
      </c>
      <c r="J10" s="17">
        <v>0.15595133047292201</v>
      </c>
      <c r="K10" s="17">
        <v>0.14532927913355001</v>
      </c>
      <c r="L10" s="17">
        <v>0.139674528793261</v>
      </c>
      <c r="M10" s="17"/>
      <c r="N10" s="17">
        <v>0.172182686435116</v>
      </c>
      <c r="O10" s="17">
        <v>0.22609997123647199</v>
      </c>
      <c r="P10" s="17">
        <v>0.22292228852584101</v>
      </c>
      <c r="Q10" s="17">
        <v>0.169472248887923</v>
      </c>
      <c r="R10" s="17">
        <v>0.134365245913936</v>
      </c>
      <c r="S10" s="17"/>
      <c r="T10" s="17">
        <v>0.22871201612096401</v>
      </c>
      <c r="U10" s="17">
        <v>0.17776019170437801</v>
      </c>
    </row>
    <row r="11" spans="2:21" ht="28.7" x14ac:dyDescent="0.5">
      <c r="B11" s="18" t="s">
        <v>428</v>
      </c>
      <c r="C11" s="17">
        <v>0.66235214359555095</v>
      </c>
      <c r="D11" s="17">
        <v>0.62001458900292905</v>
      </c>
      <c r="E11" s="17">
        <v>0.70308621118735304</v>
      </c>
      <c r="F11" s="17"/>
      <c r="G11" s="17">
        <v>0.48351630570652698</v>
      </c>
      <c r="H11" s="17">
        <v>0.54824899848147102</v>
      </c>
      <c r="I11" s="17">
        <v>0.63013883633886902</v>
      </c>
      <c r="J11" s="17">
        <v>0.71470484129239598</v>
      </c>
      <c r="K11" s="17">
        <v>0.74609417469004602</v>
      </c>
      <c r="L11" s="17">
        <v>0.69608503106158404</v>
      </c>
      <c r="M11" s="17"/>
      <c r="N11" s="17">
        <v>0.65760510243758896</v>
      </c>
      <c r="O11" s="17">
        <v>0.60167582130352104</v>
      </c>
      <c r="P11" s="17">
        <v>0.63771100920314605</v>
      </c>
      <c r="Q11" s="17">
        <v>0.72023684534227905</v>
      </c>
      <c r="R11" s="17">
        <v>0.70512266887507402</v>
      </c>
      <c r="S11" s="17"/>
      <c r="T11" s="17">
        <v>0.63723021292528603</v>
      </c>
      <c r="U11" s="17">
        <v>0.66867961241773799</v>
      </c>
    </row>
    <row r="12" spans="2:21" x14ac:dyDescent="0.5">
      <c r="B12" s="18" t="s">
        <v>429</v>
      </c>
      <c r="C12" s="19">
        <v>0.10970724460513299</v>
      </c>
      <c r="D12" s="19">
        <v>8.1979476080664304E-2</v>
      </c>
      <c r="E12" s="19">
        <v>0.136373897945858</v>
      </c>
      <c r="F12" s="19"/>
      <c r="G12" s="19">
        <v>4.4777910337222601E-2</v>
      </c>
      <c r="H12" s="19">
        <v>6.0649473644041899E-2</v>
      </c>
      <c r="I12" s="19">
        <v>0.13096787807780799</v>
      </c>
      <c r="J12" s="19">
        <v>0.100731266985124</v>
      </c>
      <c r="K12" s="19">
        <v>0.100180272652288</v>
      </c>
      <c r="L12" s="19">
        <v>0.15182471759519101</v>
      </c>
      <c r="M12" s="19"/>
      <c r="N12" s="19">
        <v>0.13748482470790399</v>
      </c>
      <c r="O12" s="19">
        <v>0.11355273499449101</v>
      </c>
      <c r="P12" s="19">
        <v>0.112869575040769</v>
      </c>
      <c r="Q12" s="19">
        <v>7.2158490463323094E-2</v>
      </c>
      <c r="R12" s="19">
        <v>0.10815333475938201</v>
      </c>
      <c r="S12" s="19"/>
      <c r="T12" s="19">
        <v>6.25177685744185E-2</v>
      </c>
      <c r="U12" s="19">
        <v>0.12159287323132199</v>
      </c>
    </row>
    <row r="13" spans="2:21" x14ac:dyDescent="0.5">
      <c r="B13" s="16"/>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U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438</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426</v>
      </c>
      <c r="C9" s="17">
        <v>6.7037225102736506E-2</v>
      </c>
      <c r="D9" s="17">
        <v>8.8336352079029207E-2</v>
      </c>
      <c r="E9" s="17">
        <v>4.5639482571184602E-2</v>
      </c>
      <c r="F9" s="17"/>
      <c r="G9" s="17">
        <v>0.21197474248137901</v>
      </c>
      <c r="H9" s="17">
        <v>0.160295136751371</v>
      </c>
      <c r="I9" s="17">
        <v>6.6034837310096295E-2</v>
      </c>
      <c r="J9" s="17">
        <v>6.0191488308850398E-2</v>
      </c>
      <c r="K9" s="17">
        <v>1.8983849016247001E-2</v>
      </c>
      <c r="L9" s="17">
        <v>1.7235283334342301E-2</v>
      </c>
      <c r="M9" s="17"/>
      <c r="N9" s="17">
        <v>5.05083177596133E-2</v>
      </c>
      <c r="O9" s="17">
        <v>7.2382032534549404E-2</v>
      </c>
      <c r="P9" s="17">
        <v>7.6465094947834794E-2</v>
      </c>
      <c r="Q9" s="17">
        <v>5.7289885292281302E-2</v>
      </c>
      <c r="R9" s="17">
        <v>0.101710944269434</v>
      </c>
      <c r="S9" s="17"/>
      <c r="T9" s="17">
        <v>0.125755895489084</v>
      </c>
      <c r="U9" s="17">
        <v>5.2247734556549297E-2</v>
      </c>
    </row>
    <row r="10" spans="2:21" ht="28.7" x14ac:dyDescent="0.5">
      <c r="B10" s="18" t="s">
        <v>427</v>
      </c>
      <c r="C10" s="17">
        <v>0.24615476235035899</v>
      </c>
      <c r="D10" s="17">
        <v>0.28194998551616601</v>
      </c>
      <c r="E10" s="17">
        <v>0.21289194122135399</v>
      </c>
      <c r="F10" s="17"/>
      <c r="G10" s="17">
        <v>0.478272696861684</v>
      </c>
      <c r="H10" s="17">
        <v>0.39158620445071002</v>
      </c>
      <c r="I10" s="17">
        <v>0.32681451386251298</v>
      </c>
      <c r="J10" s="17">
        <v>0.23751233304948699</v>
      </c>
      <c r="K10" s="17">
        <v>0.17944649590811601</v>
      </c>
      <c r="L10" s="17">
        <v>0.115885823796135</v>
      </c>
      <c r="M10" s="17"/>
      <c r="N10" s="17">
        <v>0.231235451649141</v>
      </c>
      <c r="O10" s="17">
        <v>0.321958712470724</v>
      </c>
      <c r="P10" s="17">
        <v>0.28686863615526198</v>
      </c>
      <c r="Q10" s="17">
        <v>0.18293492855282101</v>
      </c>
      <c r="R10" s="17">
        <v>0.20676257265322701</v>
      </c>
      <c r="S10" s="17"/>
      <c r="T10" s="17">
        <v>0.308409556648293</v>
      </c>
      <c r="U10" s="17">
        <v>0.23047462712818501</v>
      </c>
    </row>
    <row r="11" spans="2:21" ht="28.7" x14ac:dyDescent="0.5">
      <c r="B11" s="18" t="s">
        <v>428</v>
      </c>
      <c r="C11" s="17">
        <v>0.57871659147290599</v>
      </c>
      <c r="D11" s="17">
        <v>0.54762299247674195</v>
      </c>
      <c r="E11" s="17">
        <v>0.608330592948084</v>
      </c>
      <c r="F11" s="17"/>
      <c r="G11" s="17">
        <v>0.28381581379563198</v>
      </c>
      <c r="H11" s="17">
        <v>0.41317421763263601</v>
      </c>
      <c r="I11" s="17">
        <v>0.54863952743288802</v>
      </c>
      <c r="J11" s="17">
        <v>0.62529563719629799</v>
      </c>
      <c r="K11" s="17">
        <v>0.70477107529229499</v>
      </c>
      <c r="L11" s="17">
        <v>0.64639342795591304</v>
      </c>
      <c r="M11" s="17"/>
      <c r="N11" s="17">
        <v>0.57371424551592798</v>
      </c>
      <c r="O11" s="17">
        <v>0.51871487715303699</v>
      </c>
      <c r="P11" s="17">
        <v>0.56592981840702905</v>
      </c>
      <c r="Q11" s="17">
        <v>0.63567655854536897</v>
      </c>
      <c r="R11" s="17">
        <v>0.60125216437602302</v>
      </c>
      <c r="S11" s="17"/>
      <c r="T11" s="17">
        <v>0.52540116696466499</v>
      </c>
      <c r="U11" s="17">
        <v>0.59214516472809897</v>
      </c>
    </row>
    <row r="12" spans="2:21" x14ac:dyDescent="0.5">
      <c r="B12" s="18" t="s">
        <v>429</v>
      </c>
      <c r="C12" s="19">
        <v>0.10809142107399899</v>
      </c>
      <c r="D12" s="19">
        <v>8.2090669928062299E-2</v>
      </c>
      <c r="E12" s="19">
        <v>0.13313798325937801</v>
      </c>
      <c r="F12" s="19"/>
      <c r="G12" s="19">
        <v>2.59367468613056E-2</v>
      </c>
      <c r="H12" s="19">
        <v>3.4944441165283002E-2</v>
      </c>
      <c r="I12" s="19">
        <v>5.8511121394503103E-2</v>
      </c>
      <c r="J12" s="19">
        <v>7.7000541445364903E-2</v>
      </c>
      <c r="K12" s="19">
        <v>9.6798579783341901E-2</v>
      </c>
      <c r="L12" s="19">
        <v>0.22048546491360899</v>
      </c>
      <c r="M12" s="19"/>
      <c r="N12" s="19">
        <v>0.14454198507531801</v>
      </c>
      <c r="O12" s="19">
        <v>8.6944377841689402E-2</v>
      </c>
      <c r="P12" s="19">
        <v>7.0736450489873898E-2</v>
      </c>
      <c r="Q12" s="19">
        <v>0.124098627609529</v>
      </c>
      <c r="R12" s="19">
        <v>9.0274318701315096E-2</v>
      </c>
      <c r="S12" s="19"/>
      <c r="T12" s="19">
        <v>4.04333808979579E-2</v>
      </c>
      <c r="U12" s="19">
        <v>0.125132473587166</v>
      </c>
    </row>
    <row r="13" spans="2:21" x14ac:dyDescent="0.5">
      <c r="B13" s="16"/>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U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439</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426</v>
      </c>
      <c r="C9" s="17">
        <v>4.7290535077133697E-2</v>
      </c>
      <c r="D9" s="17">
        <v>6.3105326909816503E-2</v>
      </c>
      <c r="E9" s="17">
        <v>3.2940845544475697E-2</v>
      </c>
      <c r="F9" s="17"/>
      <c r="G9" s="17">
        <v>0.13909738256635401</v>
      </c>
      <c r="H9" s="17">
        <v>6.3913393651843703E-2</v>
      </c>
      <c r="I9" s="17">
        <v>6.8792030209808994E-2</v>
      </c>
      <c r="J9" s="17">
        <v>3.7391841432049197E-2</v>
      </c>
      <c r="K9" s="17">
        <v>2.77656627490281E-2</v>
      </c>
      <c r="L9" s="17">
        <v>1.99068168882056E-2</v>
      </c>
      <c r="M9" s="17"/>
      <c r="N9" s="17">
        <v>4.4995698627537703E-2</v>
      </c>
      <c r="O9" s="17">
        <v>6.9761400041554497E-2</v>
      </c>
      <c r="P9" s="17">
        <v>5.0731055872475402E-2</v>
      </c>
      <c r="Q9" s="17">
        <v>1.3968325816512001E-2</v>
      </c>
      <c r="R9" s="17">
        <v>7.7028666634391105E-2</v>
      </c>
      <c r="S9" s="17"/>
      <c r="T9" s="17">
        <v>9.4216463554920499E-2</v>
      </c>
      <c r="U9" s="17">
        <v>3.5471286258539098E-2</v>
      </c>
    </row>
    <row r="10" spans="2:21" ht="28.7" x14ac:dyDescent="0.5">
      <c r="B10" s="18" t="s">
        <v>427</v>
      </c>
      <c r="C10" s="17">
        <v>0.19532395340790701</v>
      </c>
      <c r="D10" s="17">
        <v>0.243394689198975</v>
      </c>
      <c r="E10" s="17">
        <v>0.148139699194972</v>
      </c>
      <c r="F10" s="17"/>
      <c r="G10" s="17">
        <v>0.27289083049708401</v>
      </c>
      <c r="H10" s="17">
        <v>0.317040703974104</v>
      </c>
      <c r="I10" s="17">
        <v>0.248959359868864</v>
      </c>
      <c r="J10" s="17">
        <v>0.22818737292835001</v>
      </c>
      <c r="K10" s="17">
        <v>0.12894383840136001</v>
      </c>
      <c r="L10" s="17">
        <v>0.107822359496774</v>
      </c>
      <c r="M10" s="17"/>
      <c r="N10" s="17">
        <v>0.16210900670109399</v>
      </c>
      <c r="O10" s="17">
        <v>0.29092416512421498</v>
      </c>
      <c r="P10" s="17">
        <v>0.22834055287613</v>
      </c>
      <c r="Q10" s="17">
        <v>0.125027493370581</v>
      </c>
      <c r="R10" s="17">
        <v>0.19458477183908901</v>
      </c>
      <c r="S10" s="17"/>
      <c r="T10" s="17">
        <v>0.31078914752152997</v>
      </c>
      <c r="U10" s="17">
        <v>0.166241697533902</v>
      </c>
    </row>
    <row r="11" spans="2:21" ht="28.7" x14ac:dyDescent="0.5">
      <c r="B11" s="18" t="s">
        <v>428</v>
      </c>
      <c r="C11" s="17">
        <v>0.61140686896177798</v>
      </c>
      <c r="D11" s="17">
        <v>0.58793726275957903</v>
      </c>
      <c r="E11" s="17">
        <v>0.63418060109918395</v>
      </c>
      <c r="F11" s="17"/>
      <c r="G11" s="17">
        <v>0.52230310767204302</v>
      </c>
      <c r="H11" s="17">
        <v>0.58330633661450804</v>
      </c>
      <c r="I11" s="17">
        <v>0.58527293516718104</v>
      </c>
      <c r="J11" s="17">
        <v>0.61348489066433598</v>
      </c>
      <c r="K11" s="17">
        <v>0.682249480789346</v>
      </c>
      <c r="L11" s="17">
        <v>0.61872892570877103</v>
      </c>
      <c r="M11" s="17"/>
      <c r="N11" s="17">
        <v>0.59071156298505101</v>
      </c>
      <c r="O11" s="17">
        <v>0.51115453734331096</v>
      </c>
      <c r="P11" s="17">
        <v>0.58970161124637799</v>
      </c>
      <c r="Q11" s="17">
        <v>0.74283108891287197</v>
      </c>
      <c r="R11" s="17">
        <v>0.60321625337671003</v>
      </c>
      <c r="S11" s="17"/>
      <c r="T11" s="17">
        <v>0.50998553180449502</v>
      </c>
      <c r="U11" s="17">
        <v>0.63695189403131802</v>
      </c>
    </row>
    <row r="12" spans="2:21" x14ac:dyDescent="0.5">
      <c r="B12" s="18" t="s">
        <v>429</v>
      </c>
      <c r="C12" s="19">
        <v>0.14597864255318199</v>
      </c>
      <c r="D12" s="19">
        <v>0.105562721131629</v>
      </c>
      <c r="E12" s="19">
        <v>0.18473885416136901</v>
      </c>
      <c r="F12" s="19"/>
      <c r="G12" s="19">
        <v>6.5708679264518302E-2</v>
      </c>
      <c r="H12" s="19">
        <v>3.5739565759543603E-2</v>
      </c>
      <c r="I12" s="19">
        <v>9.6975674754146701E-2</v>
      </c>
      <c r="J12" s="19">
        <v>0.120935894975264</v>
      </c>
      <c r="K12" s="19">
        <v>0.16104101806026599</v>
      </c>
      <c r="L12" s="19">
        <v>0.25354189790624898</v>
      </c>
      <c r="M12" s="19"/>
      <c r="N12" s="19">
        <v>0.20218373168631701</v>
      </c>
      <c r="O12" s="19">
        <v>0.12815989749091999</v>
      </c>
      <c r="P12" s="19">
        <v>0.131226780005017</v>
      </c>
      <c r="Q12" s="19">
        <v>0.118173091900035</v>
      </c>
      <c r="R12" s="19">
        <v>0.12517030814981001</v>
      </c>
      <c r="S12" s="19"/>
      <c r="T12" s="19">
        <v>8.5008857119055106E-2</v>
      </c>
      <c r="U12" s="19">
        <v>0.16133512217624099</v>
      </c>
    </row>
    <row r="13" spans="2:21" x14ac:dyDescent="0.5">
      <c r="B13" s="16"/>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U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440</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426</v>
      </c>
      <c r="C9" s="17">
        <v>3.6650833497480502E-2</v>
      </c>
      <c r="D9" s="17">
        <v>4.30852700121842E-2</v>
      </c>
      <c r="E9" s="17">
        <v>3.09487582219652E-2</v>
      </c>
      <c r="F9" s="17"/>
      <c r="G9" s="17">
        <v>6.5466332521231907E-2</v>
      </c>
      <c r="H9" s="17">
        <v>6.2231593062160098E-2</v>
      </c>
      <c r="I9" s="17">
        <v>5.8861497467099497E-2</v>
      </c>
      <c r="J9" s="17">
        <v>3.3470275332536999E-2</v>
      </c>
      <c r="K9" s="17">
        <v>1.1082178490146999E-2</v>
      </c>
      <c r="L9" s="17">
        <v>2.2823901611216699E-2</v>
      </c>
      <c r="M9" s="17"/>
      <c r="N9" s="17">
        <v>3.7099078607449598E-2</v>
      </c>
      <c r="O9" s="17">
        <v>4.5572451121231698E-2</v>
      </c>
      <c r="P9" s="17">
        <v>5.2486347911474003E-2</v>
      </c>
      <c r="Q9" s="17">
        <v>1.70835519727386E-2</v>
      </c>
      <c r="R9" s="17">
        <v>3.2162966561157302E-2</v>
      </c>
      <c r="S9" s="17"/>
      <c r="T9" s="17">
        <v>8.0765209062446303E-2</v>
      </c>
      <c r="U9" s="17">
        <v>2.5539731422513999E-2</v>
      </c>
    </row>
    <row r="10" spans="2:21" ht="28.7" x14ac:dyDescent="0.5">
      <c r="B10" s="18" t="s">
        <v>427</v>
      </c>
      <c r="C10" s="17">
        <v>0.13320842655798501</v>
      </c>
      <c r="D10" s="17">
        <v>0.158061881098055</v>
      </c>
      <c r="E10" s="17">
        <v>0.111118351147393</v>
      </c>
      <c r="F10" s="17"/>
      <c r="G10" s="17">
        <v>0.24575220089721</v>
      </c>
      <c r="H10" s="17">
        <v>0.19561517493900701</v>
      </c>
      <c r="I10" s="17">
        <v>0.12186410689791</v>
      </c>
      <c r="J10" s="17">
        <v>0.133261933848386</v>
      </c>
      <c r="K10" s="17">
        <v>0.106989721460217</v>
      </c>
      <c r="L10" s="17">
        <v>9.4103604855251197E-2</v>
      </c>
      <c r="M10" s="17"/>
      <c r="N10" s="17">
        <v>0.13576579778360001</v>
      </c>
      <c r="O10" s="17">
        <v>0.208510908839905</v>
      </c>
      <c r="P10" s="17">
        <v>0.100177859861104</v>
      </c>
      <c r="Q10" s="17">
        <v>0.106677676154445</v>
      </c>
      <c r="R10" s="17">
        <v>0.108235669358393</v>
      </c>
      <c r="S10" s="17"/>
      <c r="T10" s="17">
        <v>0.225741867667968</v>
      </c>
      <c r="U10" s="17">
        <v>0.10990199874724201</v>
      </c>
    </row>
    <row r="11" spans="2:21" ht="28.7" x14ac:dyDescent="0.5">
      <c r="B11" s="18" t="s">
        <v>428</v>
      </c>
      <c r="C11" s="17">
        <v>0.69678562909192499</v>
      </c>
      <c r="D11" s="17">
        <v>0.68462475120549804</v>
      </c>
      <c r="E11" s="17">
        <v>0.70573130434474796</v>
      </c>
      <c r="F11" s="17"/>
      <c r="G11" s="17">
        <v>0.63012246107937198</v>
      </c>
      <c r="H11" s="17">
        <v>0.62501238080873001</v>
      </c>
      <c r="I11" s="17">
        <v>0.69985890537579598</v>
      </c>
      <c r="J11" s="17">
        <v>0.70456167884458898</v>
      </c>
      <c r="K11" s="17">
        <v>0.73099432000303299</v>
      </c>
      <c r="L11" s="17">
        <v>0.72054712630775297</v>
      </c>
      <c r="M11" s="17"/>
      <c r="N11" s="17">
        <v>0.67355224569946504</v>
      </c>
      <c r="O11" s="17">
        <v>0.64581851432314097</v>
      </c>
      <c r="P11" s="17">
        <v>0.71169421328643601</v>
      </c>
      <c r="Q11" s="17">
        <v>0.74710344598493506</v>
      </c>
      <c r="R11" s="17">
        <v>0.711674942163396</v>
      </c>
      <c r="S11" s="17"/>
      <c r="T11" s="17">
        <v>0.60496985048836205</v>
      </c>
      <c r="U11" s="17">
        <v>0.719911299014518</v>
      </c>
    </row>
    <row r="12" spans="2:21" x14ac:dyDescent="0.5">
      <c r="B12" s="18" t="s">
        <v>429</v>
      </c>
      <c r="C12" s="19">
        <v>0.13335511085260901</v>
      </c>
      <c r="D12" s="19">
        <v>0.11422809768426299</v>
      </c>
      <c r="E12" s="19">
        <v>0.152201586285893</v>
      </c>
      <c r="F12" s="19"/>
      <c r="G12" s="19">
        <v>5.8659005502186397E-2</v>
      </c>
      <c r="H12" s="19">
        <v>0.11714085119010401</v>
      </c>
      <c r="I12" s="19">
        <v>0.119415490259195</v>
      </c>
      <c r="J12" s="19">
        <v>0.128706111974488</v>
      </c>
      <c r="K12" s="19">
        <v>0.15093378004660299</v>
      </c>
      <c r="L12" s="19">
        <v>0.16252536722577901</v>
      </c>
      <c r="M12" s="19"/>
      <c r="N12" s="19">
        <v>0.15358287790948599</v>
      </c>
      <c r="O12" s="19">
        <v>0.10009812571572201</v>
      </c>
      <c r="P12" s="19">
        <v>0.135641578940986</v>
      </c>
      <c r="Q12" s="19">
        <v>0.12913532588787999</v>
      </c>
      <c r="R12" s="19">
        <v>0.14792642191705399</v>
      </c>
      <c r="S12" s="19"/>
      <c r="T12" s="19">
        <v>8.8523072781223899E-2</v>
      </c>
      <c r="U12" s="19">
        <v>0.144646970815726</v>
      </c>
    </row>
    <row r="13" spans="2:21" x14ac:dyDescent="0.5">
      <c r="B13" s="16"/>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U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441</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426</v>
      </c>
      <c r="C9" s="17">
        <v>5.0440575540816303E-2</v>
      </c>
      <c r="D9" s="17">
        <v>4.9275528636627201E-2</v>
      </c>
      <c r="E9" s="17">
        <v>5.1919750773307898E-2</v>
      </c>
      <c r="F9" s="17"/>
      <c r="G9" s="17">
        <v>0.13173035644079101</v>
      </c>
      <c r="H9" s="17">
        <v>8.0400075249571906E-2</v>
      </c>
      <c r="I9" s="17">
        <v>5.8441808959268302E-2</v>
      </c>
      <c r="J9" s="17">
        <v>6.82491751412133E-2</v>
      </c>
      <c r="K9" s="17">
        <v>1.5930876323440899E-2</v>
      </c>
      <c r="L9" s="17">
        <v>1.7979936157012998E-2</v>
      </c>
      <c r="M9" s="17"/>
      <c r="N9" s="17">
        <v>4.5880198840548198E-2</v>
      </c>
      <c r="O9" s="17">
        <v>6.71359718186441E-2</v>
      </c>
      <c r="P9" s="17">
        <v>4.7223081972166701E-2</v>
      </c>
      <c r="Q9" s="17">
        <v>4.5637695876529202E-2</v>
      </c>
      <c r="R9" s="17">
        <v>4.77787153315926E-2</v>
      </c>
      <c r="S9" s="17"/>
      <c r="T9" s="17">
        <v>8.4360658059966606E-2</v>
      </c>
      <c r="U9" s="17">
        <v>4.1897113360182398E-2</v>
      </c>
    </row>
    <row r="10" spans="2:21" ht="28.7" x14ac:dyDescent="0.5">
      <c r="B10" s="18" t="s">
        <v>427</v>
      </c>
      <c r="C10" s="17">
        <v>0.168560031729067</v>
      </c>
      <c r="D10" s="17">
        <v>0.202356319403076</v>
      </c>
      <c r="E10" s="17">
        <v>0.13842298876442699</v>
      </c>
      <c r="F10" s="17"/>
      <c r="G10" s="17">
        <v>0.28398591426571701</v>
      </c>
      <c r="H10" s="17">
        <v>0.30562302439699601</v>
      </c>
      <c r="I10" s="17">
        <v>0.18038628856792199</v>
      </c>
      <c r="J10" s="17">
        <v>0.123238899255984</v>
      </c>
      <c r="K10" s="17">
        <v>0.13019678495203699</v>
      </c>
      <c r="L10" s="17">
        <v>0.12101293125502301</v>
      </c>
      <c r="M10" s="17"/>
      <c r="N10" s="17">
        <v>0.123135584563197</v>
      </c>
      <c r="O10" s="17">
        <v>0.24242582064305501</v>
      </c>
      <c r="P10" s="17">
        <v>0.1522866261684</v>
      </c>
      <c r="Q10" s="17">
        <v>0.16775431738133401</v>
      </c>
      <c r="R10" s="17">
        <v>0.17942724206727001</v>
      </c>
      <c r="S10" s="17"/>
      <c r="T10" s="17">
        <v>0.22074011117619499</v>
      </c>
      <c r="U10" s="17">
        <v>0.155417418202484</v>
      </c>
    </row>
    <row r="11" spans="2:21" ht="28.7" x14ac:dyDescent="0.5">
      <c r="B11" s="18" t="s">
        <v>428</v>
      </c>
      <c r="C11" s="17">
        <v>0.52242848851583801</v>
      </c>
      <c r="D11" s="17">
        <v>0.53576315420629606</v>
      </c>
      <c r="E11" s="17">
        <v>0.51013549993577001</v>
      </c>
      <c r="F11" s="17"/>
      <c r="G11" s="17">
        <v>0.44008513771598801</v>
      </c>
      <c r="H11" s="17">
        <v>0.45902121719599398</v>
      </c>
      <c r="I11" s="17">
        <v>0.55175679313751602</v>
      </c>
      <c r="J11" s="17">
        <v>0.55500932286881099</v>
      </c>
      <c r="K11" s="17">
        <v>0.50173451195100904</v>
      </c>
      <c r="L11" s="17">
        <v>0.55056906544041695</v>
      </c>
      <c r="M11" s="17"/>
      <c r="N11" s="17">
        <v>0.519845373770221</v>
      </c>
      <c r="O11" s="17">
        <v>0.45400748908046901</v>
      </c>
      <c r="P11" s="17">
        <v>0.52898968298267701</v>
      </c>
      <c r="Q11" s="17">
        <v>0.565052677393863</v>
      </c>
      <c r="R11" s="17">
        <v>0.54923854557363105</v>
      </c>
      <c r="S11" s="17"/>
      <c r="T11" s="17">
        <v>0.50570274919841496</v>
      </c>
      <c r="U11" s="17">
        <v>0.52664120590002705</v>
      </c>
    </row>
    <row r="12" spans="2:21" x14ac:dyDescent="0.5">
      <c r="B12" s="18" t="s">
        <v>429</v>
      </c>
      <c r="C12" s="19">
        <v>0.25857090421427797</v>
      </c>
      <c r="D12" s="19">
        <v>0.21260499775399999</v>
      </c>
      <c r="E12" s="19">
        <v>0.29952176052649598</v>
      </c>
      <c r="F12" s="19"/>
      <c r="G12" s="19">
        <v>0.144198591577504</v>
      </c>
      <c r="H12" s="19">
        <v>0.15495568315743799</v>
      </c>
      <c r="I12" s="19">
        <v>0.209415109335293</v>
      </c>
      <c r="J12" s="19">
        <v>0.253502602733992</v>
      </c>
      <c r="K12" s="19">
        <v>0.35213782677351302</v>
      </c>
      <c r="L12" s="19">
        <v>0.31043806714754701</v>
      </c>
      <c r="M12" s="19"/>
      <c r="N12" s="19">
        <v>0.31113884282603299</v>
      </c>
      <c r="O12" s="19">
        <v>0.23643071845783101</v>
      </c>
      <c r="P12" s="19">
        <v>0.27150060887675598</v>
      </c>
      <c r="Q12" s="19">
        <v>0.221555309348274</v>
      </c>
      <c r="R12" s="19">
        <v>0.22355549702750599</v>
      </c>
      <c r="S12" s="19"/>
      <c r="T12" s="19">
        <v>0.18919648156542301</v>
      </c>
      <c r="U12" s="19">
        <v>0.27604426253730602</v>
      </c>
    </row>
    <row r="13" spans="2:21" x14ac:dyDescent="0.5">
      <c r="B13" s="16"/>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U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442</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426</v>
      </c>
      <c r="C9" s="17">
        <v>6.2187613264296102E-2</v>
      </c>
      <c r="D9" s="17">
        <v>9.8903531467536498E-2</v>
      </c>
      <c r="E9" s="17">
        <v>2.85005212263734E-2</v>
      </c>
      <c r="F9" s="17"/>
      <c r="G9" s="17">
        <v>0.16454057244775699</v>
      </c>
      <c r="H9" s="17">
        <v>0.11714611043148</v>
      </c>
      <c r="I9" s="17">
        <v>6.6618030982565496E-2</v>
      </c>
      <c r="J9" s="17">
        <v>7.3296385471605899E-2</v>
      </c>
      <c r="K9" s="17">
        <v>2.3735759949764599E-2</v>
      </c>
      <c r="L9" s="17">
        <v>2.11460974057169E-2</v>
      </c>
      <c r="M9" s="17"/>
      <c r="N9" s="17">
        <v>5.3846543103571697E-2</v>
      </c>
      <c r="O9" s="17">
        <v>6.2032469390009198E-2</v>
      </c>
      <c r="P9" s="17">
        <v>7.3690370520467896E-2</v>
      </c>
      <c r="Q9" s="17">
        <v>5.7868533050269497E-2</v>
      </c>
      <c r="R9" s="17">
        <v>7.1233714061433806E-2</v>
      </c>
      <c r="S9" s="17"/>
      <c r="T9" s="17">
        <v>0.110218505496028</v>
      </c>
      <c r="U9" s="17">
        <v>5.0090056866777602E-2</v>
      </c>
    </row>
    <row r="10" spans="2:21" ht="28.7" x14ac:dyDescent="0.5">
      <c r="B10" s="18" t="s">
        <v>427</v>
      </c>
      <c r="C10" s="17">
        <v>0.18376030151248601</v>
      </c>
      <c r="D10" s="17">
        <v>0.229226327870202</v>
      </c>
      <c r="E10" s="17">
        <v>0.142880465430196</v>
      </c>
      <c r="F10" s="17"/>
      <c r="G10" s="17">
        <v>0.37725603509473798</v>
      </c>
      <c r="H10" s="17">
        <v>0.29700497251876501</v>
      </c>
      <c r="I10" s="17">
        <v>0.24763817254511</v>
      </c>
      <c r="J10" s="17">
        <v>0.18721825863588501</v>
      </c>
      <c r="K10" s="17">
        <v>0.140870832076125</v>
      </c>
      <c r="L10" s="17">
        <v>6.5319561367281301E-2</v>
      </c>
      <c r="M10" s="17"/>
      <c r="N10" s="17">
        <v>0.19071075136989701</v>
      </c>
      <c r="O10" s="17">
        <v>0.232488425116359</v>
      </c>
      <c r="P10" s="17">
        <v>0.193571598206107</v>
      </c>
      <c r="Q10" s="17">
        <v>0.124767956342505</v>
      </c>
      <c r="R10" s="17">
        <v>0.18639144095913199</v>
      </c>
      <c r="S10" s="17"/>
      <c r="T10" s="17">
        <v>0.273596278275206</v>
      </c>
      <c r="U10" s="17">
        <v>0.16113328492137699</v>
      </c>
    </row>
    <row r="11" spans="2:21" ht="28.7" x14ac:dyDescent="0.5">
      <c r="B11" s="18" t="s">
        <v>428</v>
      </c>
      <c r="C11" s="17">
        <v>0.55573532783263002</v>
      </c>
      <c r="D11" s="17">
        <v>0.53463695057871796</v>
      </c>
      <c r="E11" s="17">
        <v>0.57376828224698695</v>
      </c>
      <c r="F11" s="17"/>
      <c r="G11" s="17">
        <v>0.386474876264365</v>
      </c>
      <c r="H11" s="17">
        <v>0.47757445906507201</v>
      </c>
      <c r="I11" s="17">
        <v>0.53441313305326799</v>
      </c>
      <c r="J11" s="17">
        <v>0.54653598315291696</v>
      </c>
      <c r="K11" s="17">
        <v>0.63008374603602502</v>
      </c>
      <c r="L11" s="17">
        <v>0.61238694402915905</v>
      </c>
      <c r="M11" s="17"/>
      <c r="N11" s="17">
        <v>0.53345132748438695</v>
      </c>
      <c r="O11" s="17">
        <v>0.51479635393230405</v>
      </c>
      <c r="P11" s="17">
        <v>0.56798054354189997</v>
      </c>
      <c r="Q11" s="17">
        <v>0.60154098015183</v>
      </c>
      <c r="R11" s="17">
        <v>0.56470932973805099</v>
      </c>
      <c r="S11" s="17"/>
      <c r="T11" s="17">
        <v>0.48574263084135999</v>
      </c>
      <c r="U11" s="17">
        <v>0.57336441111472003</v>
      </c>
    </row>
    <row r="12" spans="2:21" x14ac:dyDescent="0.5">
      <c r="B12" s="18" t="s">
        <v>429</v>
      </c>
      <c r="C12" s="19">
        <v>0.19831675739058799</v>
      </c>
      <c r="D12" s="19">
        <v>0.13723319008354401</v>
      </c>
      <c r="E12" s="19">
        <v>0.25485073109644402</v>
      </c>
      <c r="F12" s="19"/>
      <c r="G12" s="19">
        <v>7.1728516193139399E-2</v>
      </c>
      <c r="H12" s="19">
        <v>0.10827445798468401</v>
      </c>
      <c r="I12" s="19">
        <v>0.15133066341905599</v>
      </c>
      <c r="J12" s="19">
        <v>0.19294937273959201</v>
      </c>
      <c r="K12" s="19">
        <v>0.205309661938086</v>
      </c>
      <c r="L12" s="19">
        <v>0.301147397197842</v>
      </c>
      <c r="M12" s="19"/>
      <c r="N12" s="19">
        <v>0.221991378042144</v>
      </c>
      <c r="O12" s="19">
        <v>0.190682751561328</v>
      </c>
      <c r="P12" s="19">
        <v>0.16475748773152499</v>
      </c>
      <c r="Q12" s="19">
        <v>0.21582253045539601</v>
      </c>
      <c r="R12" s="19">
        <v>0.17766551524138299</v>
      </c>
      <c r="S12" s="19"/>
      <c r="T12" s="19">
        <v>0.130442585387405</v>
      </c>
      <c r="U12" s="19">
        <v>0.215412247097126</v>
      </c>
    </row>
    <row r="13" spans="2:21" x14ac:dyDescent="0.5">
      <c r="B13" s="16"/>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U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443</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426</v>
      </c>
      <c r="C9" s="17">
        <v>2.6873026049581399E-2</v>
      </c>
      <c r="D9" s="17">
        <v>3.7998498107729102E-2</v>
      </c>
      <c r="E9" s="17">
        <v>1.67281775792535E-2</v>
      </c>
      <c r="F9" s="17"/>
      <c r="G9" s="17">
        <v>6.0538042448285E-2</v>
      </c>
      <c r="H9" s="17">
        <v>6.2459702104187102E-2</v>
      </c>
      <c r="I9" s="17">
        <v>3.3676171477608499E-2</v>
      </c>
      <c r="J9" s="17">
        <v>1.5364229229944E-2</v>
      </c>
      <c r="K9" s="17">
        <v>1.6486878162808801E-2</v>
      </c>
      <c r="L9" s="17">
        <v>1.15109989692778E-2</v>
      </c>
      <c r="M9" s="17"/>
      <c r="N9" s="17">
        <v>3.6966161710620199E-2</v>
      </c>
      <c r="O9" s="17">
        <v>4.14903698354269E-2</v>
      </c>
      <c r="P9" s="17">
        <v>9.4239517098850204E-3</v>
      </c>
      <c r="Q9" s="17">
        <v>1.7487493935326399E-2</v>
      </c>
      <c r="R9" s="17">
        <v>2.7457772672184601E-2</v>
      </c>
      <c r="S9" s="17"/>
      <c r="T9" s="17">
        <v>5.9192002556459497E-2</v>
      </c>
      <c r="U9" s="17">
        <v>1.8732834959320401E-2</v>
      </c>
    </row>
    <row r="10" spans="2:21" ht="28.7" x14ac:dyDescent="0.5">
      <c r="B10" s="18" t="s">
        <v>427</v>
      </c>
      <c r="C10" s="17">
        <v>8.7916840185445905E-2</v>
      </c>
      <c r="D10" s="17">
        <v>0.11544202142832199</v>
      </c>
      <c r="E10" s="17">
        <v>6.2985527893513804E-2</v>
      </c>
      <c r="F10" s="17"/>
      <c r="G10" s="17">
        <v>0.22067209706409799</v>
      </c>
      <c r="H10" s="17">
        <v>0.140581473734567</v>
      </c>
      <c r="I10" s="17">
        <v>0.13474841326927001</v>
      </c>
      <c r="J10" s="17">
        <v>7.7948387791114501E-2</v>
      </c>
      <c r="K10" s="17">
        <v>4.7154810088309601E-2</v>
      </c>
      <c r="L10" s="17">
        <v>3.1857138226899097E-2</v>
      </c>
      <c r="M10" s="17"/>
      <c r="N10" s="17">
        <v>8.4325492794363396E-2</v>
      </c>
      <c r="O10" s="17">
        <v>0.109603791735695</v>
      </c>
      <c r="P10" s="17">
        <v>0.103020699258021</v>
      </c>
      <c r="Q10" s="17">
        <v>7.3183617994413502E-2</v>
      </c>
      <c r="R10" s="17">
        <v>6.1561431953015701E-2</v>
      </c>
      <c r="S10" s="17"/>
      <c r="T10" s="17">
        <v>0.13222831430844001</v>
      </c>
      <c r="U10" s="17">
        <v>7.6756094832771501E-2</v>
      </c>
    </row>
    <row r="11" spans="2:21" ht="28.7" x14ac:dyDescent="0.5">
      <c r="B11" s="18" t="s">
        <v>428</v>
      </c>
      <c r="C11" s="17">
        <v>0.57202324862994702</v>
      </c>
      <c r="D11" s="17">
        <v>0.524413188387166</v>
      </c>
      <c r="E11" s="17">
        <v>0.61497097588907701</v>
      </c>
      <c r="F11" s="17"/>
      <c r="G11" s="17">
        <v>0.51415203145065203</v>
      </c>
      <c r="H11" s="17">
        <v>0.62085884943935898</v>
      </c>
      <c r="I11" s="17">
        <v>0.58656519937302598</v>
      </c>
      <c r="J11" s="17">
        <v>0.54987839647453396</v>
      </c>
      <c r="K11" s="17">
        <v>0.61627964007215397</v>
      </c>
      <c r="L11" s="17">
        <v>0.54668312144368703</v>
      </c>
      <c r="M11" s="17"/>
      <c r="N11" s="17">
        <v>0.55360831591761295</v>
      </c>
      <c r="O11" s="17">
        <v>0.54769318770302999</v>
      </c>
      <c r="P11" s="17">
        <v>0.589941046026766</v>
      </c>
      <c r="Q11" s="17">
        <v>0.579713787265564</v>
      </c>
      <c r="R11" s="17">
        <v>0.61214656957532998</v>
      </c>
      <c r="S11" s="17"/>
      <c r="T11" s="17">
        <v>0.53620206666840198</v>
      </c>
      <c r="U11" s="17">
        <v>0.58104554134345399</v>
      </c>
    </row>
    <row r="12" spans="2:21" x14ac:dyDescent="0.5">
      <c r="B12" s="18" t="s">
        <v>429</v>
      </c>
      <c r="C12" s="19">
        <v>0.31318688513502602</v>
      </c>
      <c r="D12" s="19">
        <v>0.32214629207678203</v>
      </c>
      <c r="E12" s="19">
        <v>0.30531531863815597</v>
      </c>
      <c r="F12" s="19"/>
      <c r="G12" s="19">
        <v>0.20463782903696501</v>
      </c>
      <c r="H12" s="19">
        <v>0.17609997472188599</v>
      </c>
      <c r="I12" s="19">
        <v>0.245010215880095</v>
      </c>
      <c r="J12" s="19">
        <v>0.35680898650440701</v>
      </c>
      <c r="K12" s="19">
        <v>0.32007867167672799</v>
      </c>
      <c r="L12" s="19">
        <v>0.40994874136013598</v>
      </c>
      <c r="M12" s="19"/>
      <c r="N12" s="19">
        <v>0.32510002957740303</v>
      </c>
      <c r="O12" s="19">
        <v>0.30121265072584902</v>
      </c>
      <c r="P12" s="19">
        <v>0.29761430300532798</v>
      </c>
      <c r="Q12" s="19">
        <v>0.32961510080469603</v>
      </c>
      <c r="R12" s="19">
        <v>0.29883422579947</v>
      </c>
      <c r="S12" s="19"/>
      <c r="T12" s="19">
        <v>0.272377616466699</v>
      </c>
      <c r="U12" s="19">
        <v>0.32346552886445401</v>
      </c>
    </row>
    <row r="13" spans="2:21" x14ac:dyDescent="0.5">
      <c r="B13" s="16"/>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P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16" width="20.703125" customWidth="1"/>
  </cols>
  <sheetData>
    <row r="2" spans="2:16" ht="40" customHeight="1" x14ac:dyDescent="0.5">
      <c r="D2" s="30" t="s">
        <v>447</v>
      </c>
      <c r="E2" s="26"/>
      <c r="F2" s="26"/>
      <c r="G2" s="26"/>
      <c r="H2" s="26"/>
      <c r="I2" s="26"/>
      <c r="J2" s="26"/>
      <c r="K2" s="26"/>
      <c r="L2" s="26"/>
      <c r="M2" s="26"/>
      <c r="N2" s="26"/>
      <c r="O2" s="26"/>
      <c r="P2" s="26"/>
    </row>
    <row r="6" spans="2:16" ht="50" customHeight="1" x14ac:dyDescent="0.5">
      <c r="B6" s="20" t="s">
        <v>15</v>
      </c>
      <c r="C6" s="20" t="s">
        <v>413</v>
      </c>
      <c r="D6" s="20" t="s">
        <v>414</v>
      </c>
      <c r="E6" s="20" t="s">
        <v>415</v>
      </c>
      <c r="F6" s="20" t="s">
        <v>416</v>
      </c>
      <c r="G6" s="20" t="s">
        <v>417</v>
      </c>
      <c r="H6" s="20" t="s">
        <v>420</v>
      </c>
      <c r="I6" s="20" t="s">
        <v>421</v>
      </c>
      <c r="J6" s="20" t="s">
        <v>422</v>
      </c>
      <c r="K6" s="20" t="s">
        <v>423</v>
      </c>
      <c r="L6" s="20" t="s">
        <v>424</v>
      </c>
      <c r="M6" s="20" t="s">
        <v>418</v>
      </c>
      <c r="N6" s="20" t="s">
        <v>419</v>
      </c>
      <c r="O6" s="20" t="s">
        <v>425</v>
      </c>
    </row>
    <row r="7" spans="2:16" ht="28.7" x14ac:dyDescent="0.5">
      <c r="B7" s="18" t="s">
        <v>444</v>
      </c>
      <c r="C7" s="17">
        <v>0.204800135996657</v>
      </c>
      <c r="D7" s="17">
        <v>4.9513896570965901E-2</v>
      </c>
      <c r="E7" s="17">
        <v>7.6316455831372906E-2</v>
      </c>
      <c r="F7" s="17">
        <v>5.7284595426747097E-2</v>
      </c>
      <c r="G7" s="17">
        <v>0.10441522283929</v>
      </c>
      <c r="H7" s="17">
        <v>0.110288908167353</v>
      </c>
      <c r="I7" s="17">
        <v>6.2552106516553102E-2</v>
      </c>
      <c r="J7" s="17">
        <v>6.3154155041110299E-2</v>
      </c>
      <c r="K7" s="17">
        <v>6.8781063515103102E-2</v>
      </c>
      <c r="L7" s="17">
        <v>7.4454572933567997E-2</v>
      </c>
      <c r="M7" s="17">
        <v>0.156624601991635</v>
      </c>
      <c r="N7" s="17">
        <v>9.3756102245625403E-2</v>
      </c>
      <c r="O7" s="17">
        <v>8.0101851526527504E-2</v>
      </c>
    </row>
    <row r="8" spans="2:16" ht="28.7" x14ac:dyDescent="0.5">
      <c r="B8" s="18" t="s">
        <v>445</v>
      </c>
      <c r="C8" s="17">
        <v>0.39788568403153002</v>
      </c>
      <c r="D8" s="17">
        <v>0.17306100267646601</v>
      </c>
      <c r="E8" s="17">
        <v>0.21381230251143701</v>
      </c>
      <c r="F8" s="17">
        <v>0.18703615473400101</v>
      </c>
      <c r="G8" s="17">
        <v>0.28906180180380397</v>
      </c>
      <c r="H8" s="17">
        <v>0.29023522815917902</v>
      </c>
      <c r="I8" s="17">
        <v>0.26661647436720098</v>
      </c>
      <c r="J8" s="17">
        <v>0.24816015599461799</v>
      </c>
      <c r="K8" s="17">
        <v>0.25109325792856002</v>
      </c>
      <c r="L8" s="17">
        <v>0.188519211337901</v>
      </c>
      <c r="M8" s="17">
        <v>0.40665034525306198</v>
      </c>
      <c r="N8" s="17">
        <v>0.29540624795883502</v>
      </c>
      <c r="O8" s="17">
        <v>0.21978489374381199</v>
      </c>
    </row>
    <row r="9" spans="2:16" ht="28.7" x14ac:dyDescent="0.5">
      <c r="B9" s="18" t="s">
        <v>446</v>
      </c>
      <c r="C9" s="17">
        <v>0.37435625358941599</v>
      </c>
      <c r="D9" s="17">
        <v>0.67111989792229398</v>
      </c>
      <c r="E9" s="17">
        <v>0.63201696243498695</v>
      </c>
      <c r="F9" s="17">
        <v>0.47180705749521001</v>
      </c>
      <c r="G9" s="17">
        <v>0.48158187127895402</v>
      </c>
      <c r="H9" s="17">
        <v>0.477039336451061</v>
      </c>
      <c r="I9" s="17">
        <v>0.52875329610630495</v>
      </c>
      <c r="J9" s="17">
        <v>0.59743613140524399</v>
      </c>
      <c r="K9" s="17">
        <v>0.441346083545754</v>
      </c>
      <c r="L9" s="17">
        <v>0.53642810797057106</v>
      </c>
      <c r="M9" s="17">
        <v>0.39587660219632897</v>
      </c>
      <c r="N9" s="17">
        <v>0.50904030035063197</v>
      </c>
      <c r="O9" s="17">
        <v>0.40608651279201802</v>
      </c>
    </row>
    <row r="10" spans="2:16" x14ac:dyDescent="0.5">
      <c r="B10" s="18" t="s">
        <v>429</v>
      </c>
      <c r="C10" s="17">
        <v>2.2957926382396601E-2</v>
      </c>
      <c r="D10" s="17">
        <v>0.106305202830274</v>
      </c>
      <c r="E10" s="17">
        <v>7.7854279222203795E-2</v>
      </c>
      <c r="F10" s="17">
        <v>0.28387219234404198</v>
      </c>
      <c r="G10" s="17">
        <v>0.124941104077952</v>
      </c>
      <c r="H10" s="17">
        <v>0.122436527222407</v>
      </c>
      <c r="I10" s="17">
        <v>0.14207812300994099</v>
      </c>
      <c r="J10" s="17">
        <v>9.1249557559027403E-2</v>
      </c>
      <c r="K10" s="17">
        <v>0.23877959501058299</v>
      </c>
      <c r="L10" s="17">
        <v>0.20059810775796</v>
      </c>
      <c r="M10" s="17">
        <v>4.0848450558974E-2</v>
      </c>
      <c r="N10" s="17">
        <v>0.10179734944490799</v>
      </c>
      <c r="O10" s="17">
        <v>0.294026741937643</v>
      </c>
    </row>
    <row r="11" spans="2:16" x14ac:dyDescent="0.5">
      <c r="B11" s="16"/>
      <c r="C11" s="16"/>
      <c r="D11" s="16"/>
      <c r="E11" s="16"/>
      <c r="F11" s="16"/>
      <c r="G11" s="16"/>
      <c r="H11" s="16"/>
      <c r="I11" s="16"/>
      <c r="J11" s="16"/>
      <c r="K11" s="16"/>
      <c r="L11" s="16"/>
      <c r="M11" s="16"/>
      <c r="N11" s="16"/>
      <c r="O11" s="16"/>
    </row>
    <row r="12" spans="2:16" x14ac:dyDescent="0.5">
      <c r="B12" t="s">
        <v>47</v>
      </c>
    </row>
    <row r="13" spans="2:16" x14ac:dyDescent="0.5">
      <c r="B13" t="s">
        <v>48</v>
      </c>
    </row>
    <row r="17" spans="2:2" x14ac:dyDescent="0.5">
      <c r="B17" s="8" t="str">
        <f>HYPERLINK("#'Contents'!A1", "Return to Contents")</f>
        <v>Return to Contents</v>
      </c>
    </row>
  </sheetData>
  <mergeCells count="1">
    <mergeCell ref="D2:P2"/>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U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448</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444</v>
      </c>
      <c r="C9" s="17">
        <v>0.204800135996657</v>
      </c>
      <c r="D9" s="17">
        <v>0.25409835301466699</v>
      </c>
      <c r="E9" s="17">
        <v>0.15677297953571401</v>
      </c>
      <c r="F9" s="17"/>
      <c r="G9" s="17">
        <v>0.43610991402643901</v>
      </c>
      <c r="H9" s="17">
        <v>0.36376258894413399</v>
      </c>
      <c r="I9" s="17">
        <v>0.20742574032005601</v>
      </c>
      <c r="J9" s="17">
        <v>0.19501046030049801</v>
      </c>
      <c r="K9" s="17">
        <v>0.166179412316904</v>
      </c>
      <c r="L9" s="17">
        <v>9.3780216052489401E-2</v>
      </c>
      <c r="M9" s="17"/>
      <c r="N9" s="17">
        <v>0.17112542685934601</v>
      </c>
      <c r="O9" s="17">
        <v>0.229098449022718</v>
      </c>
      <c r="P9" s="17">
        <v>0.231407557925599</v>
      </c>
      <c r="Q9" s="17">
        <v>0.18647843092817201</v>
      </c>
      <c r="R9" s="17">
        <v>0.23461871960598499</v>
      </c>
      <c r="S9" s="17"/>
      <c r="T9" s="17">
        <v>0.31299508123346498</v>
      </c>
      <c r="U9" s="17">
        <v>0.177549040064194</v>
      </c>
    </row>
    <row r="10" spans="2:21" ht="28.7" x14ac:dyDescent="0.5">
      <c r="B10" s="18" t="s">
        <v>445</v>
      </c>
      <c r="C10" s="17">
        <v>0.39788568403153002</v>
      </c>
      <c r="D10" s="17">
        <v>0.444427400808589</v>
      </c>
      <c r="E10" s="17">
        <v>0.35359882195669601</v>
      </c>
      <c r="F10" s="17"/>
      <c r="G10" s="17">
        <v>0.35633692627275099</v>
      </c>
      <c r="H10" s="17">
        <v>0.42701648436794298</v>
      </c>
      <c r="I10" s="17">
        <v>0.477951932719342</v>
      </c>
      <c r="J10" s="17">
        <v>0.46967224894493598</v>
      </c>
      <c r="K10" s="17">
        <v>0.33726794425988299</v>
      </c>
      <c r="L10" s="17">
        <v>0.34324123580142701</v>
      </c>
      <c r="M10" s="17"/>
      <c r="N10" s="17">
        <v>0.43729289966967</v>
      </c>
      <c r="O10" s="17">
        <v>0.465266127179017</v>
      </c>
      <c r="P10" s="17">
        <v>0.35815651969564399</v>
      </c>
      <c r="Q10" s="17">
        <v>0.32139882589070501</v>
      </c>
      <c r="R10" s="17">
        <v>0.41439809457904497</v>
      </c>
      <c r="S10" s="17"/>
      <c r="T10" s="17">
        <v>0.40997517176964798</v>
      </c>
      <c r="U10" s="17">
        <v>0.39484070083564399</v>
      </c>
    </row>
    <row r="11" spans="2:21" ht="28.7" x14ac:dyDescent="0.5">
      <c r="B11" s="18" t="s">
        <v>446</v>
      </c>
      <c r="C11" s="17">
        <v>0.37435625358941599</v>
      </c>
      <c r="D11" s="17">
        <v>0.28537213549086199</v>
      </c>
      <c r="E11" s="17">
        <v>0.46010944190780501</v>
      </c>
      <c r="F11" s="17"/>
      <c r="G11" s="17">
        <v>0.19350914256902699</v>
      </c>
      <c r="H11" s="17">
        <v>0.199632072613289</v>
      </c>
      <c r="I11" s="17">
        <v>0.29065510999659799</v>
      </c>
      <c r="J11" s="17">
        <v>0.32322737121735301</v>
      </c>
      <c r="K11" s="17">
        <v>0.47020444688145402</v>
      </c>
      <c r="L11" s="17">
        <v>0.52660835629303704</v>
      </c>
      <c r="M11" s="17"/>
      <c r="N11" s="17">
        <v>0.369365067109798</v>
      </c>
      <c r="O11" s="17">
        <v>0.27349486298822301</v>
      </c>
      <c r="P11" s="17">
        <v>0.40339820577817098</v>
      </c>
      <c r="Q11" s="17">
        <v>0.460181834611532</v>
      </c>
      <c r="R11" s="17">
        <v>0.332705425763624</v>
      </c>
      <c r="S11" s="17"/>
      <c r="T11" s="17">
        <v>0.263184026837117</v>
      </c>
      <c r="U11" s="17">
        <v>0.40235723838239001</v>
      </c>
    </row>
    <row r="12" spans="2:21" x14ac:dyDescent="0.5">
      <c r="B12" s="18" t="s">
        <v>429</v>
      </c>
      <c r="C12" s="19">
        <v>2.2957926382396601E-2</v>
      </c>
      <c r="D12" s="19">
        <v>1.6102110685882201E-2</v>
      </c>
      <c r="E12" s="19">
        <v>2.9518756599784798E-2</v>
      </c>
      <c r="F12" s="19"/>
      <c r="G12" s="19">
        <v>1.4044017131783699E-2</v>
      </c>
      <c r="H12" s="19">
        <v>9.5888540746341504E-3</v>
      </c>
      <c r="I12" s="19">
        <v>2.39672169640032E-2</v>
      </c>
      <c r="J12" s="19">
        <v>1.2089919537212499E-2</v>
      </c>
      <c r="K12" s="19">
        <v>2.63481965417596E-2</v>
      </c>
      <c r="L12" s="19">
        <v>3.6370191853046699E-2</v>
      </c>
      <c r="M12" s="19"/>
      <c r="N12" s="19">
        <v>2.2216606361186001E-2</v>
      </c>
      <c r="O12" s="19">
        <v>3.2140560810041997E-2</v>
      </c>
      <c r="P12" s="19">
        <v>7.0377166005860699E-3</v>
      </c>
      <c r="Q12" s="19">
        <v>3.1940908569591198E-2</v>
      </c>
      <c r="R12" s="19">
        <v>1.8277760051346601E-2</v>
      </c>
      <c r="S12" s="19"/>
      <c r="T12" s="19">
        <v>1.38457201597692E-2</v>
      </c>
      <c r="U12" s="19">
        <v>2.52530207177716E-2</v>
      </c>
    </row>
    <row r="13" spans="2:21" x14ac:dyDescent="0.5">
      <c r="B13" s="16"/>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U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449</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444</v>
      </c>
      <c r="C9" s="17">
        <v>4.9513896570965901E-2</v>
      </c>
      <c r="D9" s="17">
        <v>6.8913685940032304E-2</v>
      </c>
      <c r="E9" s="17">
        <v>3.1844825090848697E-2</v>
      </c>
      <c r="F9" s="17"/>
      <c r="G9" s="17">
        <v>0.164136534580686</v>
      </c>
      <c r="H9" s="17">
        <v>7.0296725409867103E-2</v>
      </c>
      <c r="I9" s="17">
        <v>5.3625266192587603E-2</v>
      </c>
      <c r="J9" s="17">
        <v>5.2219434185195299E-2</v>
      </c>
      <c r="K9" s="17">
        <v>2.61196605433365E-2</v>
      </c>
      <c r="L9" s="17">
        <v>1.6661779424463102E-2</v>
      </c>
      <c r="M9" s="17"/>
      <c r="N9" s="17">
        <v>3.28899490067322E-2</v>
      </c>
      <c r="O9" s="17">
        <v>5.8117544475850602E-2</v>
      </c>
      <c r="P9" s="17">
        <v>5.18687824253945E-2</v>
      </c>
      <c r="Q9" s="17">
        <v>4.6180054652498997E-2</v>
      </c>
      <c r="R9" s="17">
        <v>7.7864630240114696E-2</v>
      </c>
      <c r="S9" s="17"/>
      <c r="T9" s="17">
        <v>9.3292573487372799E-2</v>
      </c>
      <c r="U9" s="17">
        <v>3.8487347023442003E-2</v>
      </c>
    </row>
    <row r="10" spans="2:21" ht="28.7" x14ac:dyDescent="0.5">
      <c r="B10" s="18" t="s">
        <v>445</v>
      </c>
      <c r="C10" s="17">
        <v>0.17306100267646601</v>
      </c>
      <c r="D10" s="17">
        <v>0.21984642787998801</v>
      </c>
      <c r="E10" s="17">
        <v>0.12899680927433299</v>
      </c>
      <c r="F10" s="17"/>
      <c r="G10" s="17">
        <v>0.26417533110039398</v>
      </c>
      <c r="H10" s="17">
        <v>0.29546418234594402</v>
      </c>
      <c r="I10" s="17">
        <v>0.222122492574751</v>
      </c>
      <c r="J10" s="17">
        <v>0.17530107848430401</v>
      </c>
      <c r="K10" s="17">
        <v>0.14716602404302601</v>
      </c>
      <c r="L10" s="17">
        <v>7.9094655868123004E-2</v>
      </c>
      <c r="M10" s="17"/>
      <c r="N10" s="17">
        <v>0.174161363532879</v>
      </c>
      <c r="O10" s="17">
        <v>0.24731192955218201</v>
      </c>
      <c r="P10" s="17">
        <v>0.202865250622279</v>
      </c>
      <c r="Q10" s="17">
        <v>9.4873684583073395E-2</v>
      </c>
      <c r="R10" s="17">
        <v>0.14857398242592601</v>
      </c>
      <c r="S10" s="17"/>
      <c r="T10" s="17">
        <v>0.25787650680033303</v>
      </c>
      <c r="U10" s="17">
        <v>0.15169849415648901</v>
      </c>
    </row>
    <row r="11" spans="2:21" ht="28.7" x14ac:dyDescent="0.5">
      <c r="B11" s="18" t="s">
        <v>446</v>
      </c>
      <c r="C11" s="17">
        <v>0.67111989792229398</v>
      </c>
      <c r="D11" s="17">
        <v>0.62931313524599497</v>
      </c>
      <c r="E11" s="17">
        <v>0.709330557648433</v>
      </c>
      <c r="F11" s="17"/>
      <c r="G11" s="17">
        <v>0.53789676902822303</v>
      </c>
      <c r="H11" s="17">
        <v>0.56049850092832598</v>
      </c>
      <c r="I11" s="17">
        <v>0.60893396326710603</v>
      </c>
      <c r="J11" s="17">
        <v>0.67174458818002802</v>
      </c>
      <c r="K11" s="17">
        <v>0.70703341603074599</v>
      </c>
      <c r="L11" s="17">
        <v>0.77112435619158504</v>
      </c>
      <c r="M11" s="17"/>
      <c r="N11" s="17">
        <v>0.67796695406881902</v>
      </c>
      <c r="O11" s="17">
        <v>0.59517079568884401</v>
      </c>
      <c r="P11" s="17">
        <v>0.63428660633223499</v>
      </c>
      <c r="Q11" s="17">
        <v>0.74829384606960403</v>
      </c>
      <c r="R11" s="17">
        <v>0.69401297697376896</v>
      </c>
      <c r="S11" s="17"/>
      <c r="T11" s="17">
        <v>0.58732495137796603</v>
      </c>
      <c r="U11" s="17">
        <v>0.692225358273858</v>
      </c>
    </row>
    <row r="12" spans="2:21" x14ac:dyDescent="0.5">
      <c r="B12" s="18" t="s">
        <v>429</v>
      </c>
      <c r="C12" s="19">
        <v>0.106305202830274</v>
      </c>
      <c r="D12" s="19">
        <v>8.1926750933984605E-2</v>
      </c>
      <c r="E12" s="19">
        <v>0.12982780798638499</v>
      </c>
      <c r="F12" s="19"/>
      <c r="G12" s="19">
        <v>3.3791365290696901E-2</v>
      </c>
      <c r="H12" s="19">
        <v>7.37405913158629E-2</v>
      </c>
      <c r="I12" s="19">
        <v>0.11531827796555499</v>
      </c>
      <c r="J12" s="19">
        <v>0.100734899150473</v>
      </c>
      <c r="K12" s="19">
        <v>0.119680899382892</v>
      </c>
      <c r="L12" s="19">
        <v>0.13311920851582901</v>
      </c>
      <c r="M12" s="19"/>
      <c r="N12" s="19">
        <v>0.11498173339157</v>
      </c>
      <c r="O12" s="19">
        <v>9.9399730283124002E-2</v>
      </c>
      <c r="P12" s="19">
        <v>0.11097936062009101</v>
      </c>
      <c r="Q12" s="19">
        <v>0.11065241469482399</v>
      </c>
      <c r="R12" s="19">
        <v>7.9548410360190697E-2</v>
      </c>
      <c r="S12" s="19"/>
      <c r="T12" s="19">
        <v>6.1505968334328198E-2</v>
      </c>
      <c r="U12" s="19">
        <v>0.117588800546211</v>
      </c>
    </row>
    <row r="13" spans="2:21" x14ac:dyDescent="0.5">
      <c r="B13" s="16"/>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U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450</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444</v>
      </c>
      <c r="C9" s="17">
        <v>7.6316455831372906E-2</v>
      </c>
      <c r="D9" s="17">
        <v>0.101790269212475</v>
      </c>
      <c r="E9" s="17">
        <v>5.1331119283147701E-2</v>
      </c>
      <c r="F9" s="17"/>
      <c r="G9" s="17">
        <v>0.22418705563434699</v>
      </c>
      <c r="H9" s="17">
        <v>0.112412481124115</v>
      </c>
      <c r="I9" s="17">
        <v>0.114936099417677</v>
      </c>
      <c r="J9" s="17">
        <v>6.9250808722966795E-2</v>
      </c>
      <c r="K9" s="17">
        <v>4.4865905084807201E-2</v>
      </c>
      <c r="L9" s="17">
        <v>1.98151939801544E-2</v>
      </c>
      <c r="M9" s="17"/>
      <c r="N9" s="17">
        <v>4.9805362443695697E-2</v>
      </c>
      <c r="O9" s="17">
        <v>0.121658302072734</v>
      </c>
      <c r="P9" s="17">
        <v>9.0087447251190694E-2</v>
      </c>
      <c r="Q9" s="17">
        <v>5.2135801730525601E-2</v>
      </c>
      <c r="R9" s="17">
        <v>8.6520928487524698E-2</v>
      </c>
      <c r="S9" s="17"/>
      <c r="T9" s="17">
        <v>0.12799015228174099</v>
      </c>
      <c r="U9" s="17">
        <v>6.3301385154347606E-2</v>
      </c>
    </row>
    <row r="10" spans="2:21" ht="28.7" x14ac:dyDescent="0.5">
      <c r="B10" s="18" t="s">
        <v>445</v>
      </c>
      <c r="C10" s="17">
        <v>0.21381230251143701</v>
      </c>
      <c r="D10" s="17">
        <v>0.26251612161132198</v>
      </c>
      <c r="E10" s="17">
        <v>0.16805607096762501</v>
      </c>
      <c r="F10" s="17"/>
      <c r="G10" s="17">
        <v>0.332683385810635</v>
      </c>
      <c r="H10" s="17">
        <v>0.34365483977926498</v>
      </c>
      <c r="I10" s="17">
        <v>0.28996833548131801</v>
      </c>
      <c r="J10" s="17">
        <v>0.206609900099778</v>
      </c>
      <c r="K10" s="17">
        <v>0.17461802076541499</v>
      </c>
      <c r="L10" s="17">
        <v>0.108441690660963</v>
      </c>
      <c r="M10" s="17"/>
      <c r="N10" s="17">
        <v>0.18930422487680201</v>
      </c>
      <c r="O10" s="17">
        <v>0.28165936333047298</v>
      </c>
      <c r="P10" s="17">
        <v>0.25496279915930398</v>
      </c>
      <c r="Q10" s="17">
        <v>0.12854390354631401</v>
      </c>
      <c r="R10" s="17">
        <v>0.25833649708533601</v>
      </c>
      <c r="S10" s="17"/>
      <c r="T10" s="17">
        <v>0.26225758277699901</v>
      </c>
      <c r="U10" s="17">
        <v>0.20161037406549701</v>
      </c>
    </row>
    <row r="11" spans="2:21" ht="28.7" x14ac:dyDescent="0.5">
      <c r="B11" s="18" t="s">
        <v>446</v>
      </c>
      <c r="C11" s="17">
        <v>0.63201696243498695</v>
      </c>
      <c r="D11" s="17">
        <v>0.56866416509559004</v>
      </c>
      <c r="E11" s="17">
        <v>0.69207381566102799</v>
      </c>
      <c r="F11" s="17"/>
      <c r="G11" s="17">
        <v>0.40692799535675001</v>
      </c>
      <c r="H11" s="17">
        <v>0.52539772243162797</v>
      </c>
      <c r="I11" s="17">
        <v>0.52570834786043097</v>
      </c>
      <c r="J11" s="17">
        <v>0.62732280799912099</v>
      </c>
      <c r="K11" s="17">
        <v>0.70108893830462105</v>
      </c>
      <c r="L11" s="17">
        <v>0.76409088544140202</v>
      </c>
      <c r="M11" s="17"/>
      <c r="N11" s="17">
        <v>0.66494523039171005</v>
      </c>
      <c r="O11" s="17">
        <v>0.51031284786420295</v>
      </c>
      <c r="P11" s="17">
        <v>0.61030260692479699</v>
      </c>
      <c r="Q11" s="17">
        <v>0.73339027001535995</v>
      </c>
      <c r="R11" s="17">
        <v>0.59378956913289205</v>
      </c>
      <c r="S11" s="17"/>
      <c r="T11" s="17">
        <v>0.57701134342169302</v>
      </c>
      <c r="U11" s="17">
        <v>0.64587124552811004</v>
      </c>
    </row>
    <row r="12" spans="2:21" x14ac:dyDescent="0.5">
      <c r="B12" s="18" t="s">
        <v>429</v>
      </c>
      <c r="C12" s="19">
        <v>7.7854279222203795E-2</v>
      </c>
      <c r="D12" s="19">
        <v>6.7029444080613301E-2</v>
      </c>
      <c r="E12" s="19">
        <v>8.8538994088199097E-2</v>
      </c>
      <c r="F12" s="19"/>
      <c r="G12" s="19">
        <v>3.6201563198268297E-2</v>
      </c>
      <c r="H12" s="19">
        <v>1.8534956664991199E-2</v>
      </c>
      <c r="I12" s="19">
        <v>6.93872172405747E-2</v>
      </c>
      <c r="J12" s="19">
        <v>9.68164831781341E-2</v>
      </c>
      <c r="K12" s="19">
        <v>7.9427135845156996E-2</v>
      </c>
      <c r="L12" s="19">
        <v>0.10765222991748</v>
      </c>
      <c r="M12" s="19"/>
      <c r="N12" s="19">
        <v>9.5945182287791503E-2</v>
      </c>
      <c r="O12" s="19">
        <v>8.6369486732591205E-2</v>
      </c>
      <c r="P12" s="19">
        <v>4.4647146664708801E-2</v>
      </c>
      <c r="Q12" s="19">
        <v>8.5930024707800798E-2</v>
      </c>
      <c r="R12" s="19">
        <v>6.1353005294246997E-2</v>
      </c>
      <c r="S12" s="19"/>
      <c r="T12" s="19">
        <v>3.2740921519567701E-2</v>
      </c>
      <c r="U12" s="19">
        <v>8.9216995252044795E-2</v>
      </c>
    </row>
    <row r="13" spans="2:21" x14ac:dyDescent="0.5">
      <c r="B13" s="16"/>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U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451</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444</v>
      </c>
      <c r="C9" s="17">
        <v>5.7284595426747097E-2</v>
      </c>
      <c r="D9" s="17">
        <v>6.7797076993255406E-2</v>
      </c>
      <c r="E9" s="17">
        <v>4.7948323718130799E-2</v>
      </c>
      <c r="F9" s="17"/>
      <c r="G9" s="17">
        <v>0.16568151972009401</v>
      </c>
      <c r="H9" s="17">
        <v>9.3495338568720998E-2</v>
      </c>
      <c r="I9" s="17">
        <v>7.1779131682503994E-2</v>
      </c>
      <c r="J9" s="17">
        <v>4.1804648881856497E-2</v>
      </c>
      <c r="K9" s="17">
        <v>4.2875679772599401E-2</v>
      </c>
      <c r="L9" s="17">
        <v>2.0485470578564299E-2</v>
      </c>
      <c r="M9" s="17"/>
      <c r="N9" s="17">
        <v>3.9018717990661901E-2</v>
      </c>
      <c r="O9" s="17">
        <v>8.00537320973745E-2</v>
      </c>
      <c r="P9" s="17">
        <v>6.9468966890036801E-2</v>
      </c>
      <c r="Q9" s="17">
        <v>3.23736081966517E-2</v>
      </c>
      <c r="R9" s="17">
        <v>9.2106666470652604E-2</v>
      </c>
      <c r="S9" s="17"/>
      <c r="T9" s="17">
        <v>0.120156422452405</v>
      </c>
      <c r="U9" s="17">
        <v>4.1449047971406798E-2</v>
      </c>
    </row>
    <row r="10" spans="2:21" ht="28.7" x14ac:dyDescent="0.5">
      <c r="B10" s="18" t="s">
        <v>445</v>
      </c>
      <c r="C10" s="17">
        <v>0.18703615473400101</v>
      </c>
      <c r="D10" s="17">
        <v>0.22530366584606401</v>
      </c>
      <c r="E10" s="17">
        <v>0.148911514101013</v>
      </c>
      <c r="F10" s="17"/>
      <c r="G10" s="17">
        <v>0.25931967989272903</v>
      </c>
      <c r="H10" s="17">
        <v>0.33921485156508302</v>
      </c>
      <c r="I10" s="17">
        <v>0.227248614020542</v>
      </c>
      <c r="J10" s="17">
        <v>0.21254030015147399</v>
      </c>
      <c r="K10" s="17">
        <v>0.127334592201961</v>
      </c>
      <c r="L10" s="17">
        <v>9.5409699377541707E-2</v>
      </c>
      <c r="M10" s="17"/>
      <c r="N10" s="17">
        <v>0.18141122351010999</v>
      </c>
      <c r="O10" s="17">
        <v>0.25546894549663401</v>
      </c>
      <c r="P10" s="17">
        <v>0.188382727972884</v>
      </c>
      <c r="Q10" s="17">
        <v>0.15727716009892301</v>
      </c>
      <c r="R10" s="17">
        <v>0.138746936698317</v>
      </c>
      <c r="S10" s="17"/>
      <c r="T10" s="17">
        <v>0.26645593989445199</v>
      </c>
      <c r="U10" s="17">
        <v>0.167032667698576</v>
      </c>
    </row>
    <row r="11" spans="2:21" ht="28.7" x14ac:dyDescent="0.5">
      <c r="B11" s="18" t="s">
        <v>446</v>
      </c>
      <c r="C11" s="17">
        <v>0.47180705749521001</v>
      </c>
      <c r="D11" s="17">
        <v>0.45379734969638402</v>
      </c>
      <c r="E11" s="17">
        <v>0.488406285733201</v>
      </c>
      <c r="F11" s="17"/>
      <c r="G11" s="17">
        <v>0.46946692693722503</v>
      </c>
      <c r="H11" s="17">
        <v>0.41284774738830898</v>
      </c>
      <c r="I11" s="17">
        <v>0.40321793121542299</v>
      </c>
      <c r="J11" s="17">
        <v>0.46862671962532099</v>
      </c>
      <c r="K11" s="17">
        <v>0.51881657086933997</v>
      </c>
      <c r="L11" s="17">
        <v>0.50860993833236801</v>
      </c>
      <c r="M11" s="17"/>
      <c r="N11" s="17">
        <v>0.49514638403994299</v>
      </c>
      <c r="O11" s="17">
        <v>0.425804341279651</v>
      </c>
      <c r="P11" s="17">
        <v>0.45036314892760299</v>
      </c>
      <c r="Q11" s="17">
        <v>0.48940756497893201</v>
      </c>
      <c r="R11" s="17">
        <v>0.49856392454780402</v>
      </c>
      <c r="S11" s="17"/>
      <c r="T11" s="17">
        <v>0.44835225927650102</v>
      </c>
      <c r="U11" s="17">
        <v>0.47771462512635599</v>
      </c>
    </row>
    <row r="12" spans="2:21" x14ac:dyDescent="0.5">
      <c r="B12" s="18" t="s">
        <v>429</v>
      </c>
      <c r="C12" s="19">
        <v>0.28387219234404198</v>
      </c>
      <c r="D12" s="19">
        <v>0.253101907464297</v>
      </c>
      <c r="E12" s="19">
        <v>0.31473387644765399</v>
      </c>
      <c r="F12" s="19"/>
      <c r="G12" s="19">
        <v>0.105531873449952</v>
      </c>
      <c r="H12" s="19">
        <v>0.154442062477887</v>
      </c>
      <c r="I12" s="19">
        <v>0.29775432308153099</v>
      </c>
      <c r="J12" s="19">
        <v>0.27702833134134902</v>
      </c>
      <c r="K12" s="19">
        <v>0.31097315715610002</v>
      </c>
      <c r="L12" s="19">
        <v>0.375494891711526</v>
      </c>
      <c r="M12" s="19"/>
      <c r="N12" s="19">
        <v>0.28442367445928501</v>
      </c>
      <c r="O12" s="19">
        <v>0.238672981126341</v>
      </c>
      <c r="P12" s="19">
        <v>0.29178515620947598</v>
      </c>
      <c r="Q12" s="19">
        <v>0.32094166672549401</v>
      </c>
      <c r="R12" s="19">
        <v>0.27058247228322702</v>
      </c>
      <c r="S12" s="19"/>
      <c r="T12" s="19">
        <v>0.16503537837664201</v>
      </c>
      <c r="U12" s="19">
        <v>0.31380365920366099</v>
      </c>
    </row>
    <row r="13" spans="2:21" x14ac:dyDescent="0.5">
      <c r="B13" s="16"/>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U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452</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444</v>
      </c>
      <c r="C9" s="17">
        <v>0.10441522283929</v>
      </c>
      <c r="D9" s="17">
        <v>0.127797446659007</v>
      </c>
      <c r="E9" s="17">
        <v>8.1371163485267697E-2</v>
      </c>
      <c r="F9" s="17"/>
      <c r="G9" s="17">
        <v>0.31020096718953799</v>
      </c>
      <c r="H9" s="17">
        <v>0.21932552944581199</v>
      </c>
      <c r="I9" s="17">
        <v>0.13790367688882599</v>
      </c>
      <c r="J9" s="17">
        <v>8.1092437850485796E-2</v>
      </c>
      <c r="K9" s="17">
        <v>3.8260257781639301E-2</v>
      </c>
      <c r="L9" s="17">
        <v>3.0778690633839999E-2</v>
      </c>
      <c r="M9" s="17"/>
      <c r="N9" s="17">
        <v>6.5259222038136E-2</v>
      </c>
      <c r="O9" s="17">
        <v>0.11837175448034599</v>
      </c>
      <c r="P9" s="17">
        <v>0.146112509835332</v>
      </c>
      <c r="Q9" s="17">
        <v>8.0660936015650303E-2</v>
      </c>
      <c r="R9" s="17">
        <v>0.15033053545803901</v>
      </c>
      <c r="S9" s="17"/>
      <c r="T9" s="17">
        <v>0.16507276417496999</v>
      </c>
      <c r="U9" s="17">
        <v>8.9137388238532497E-2</v>
      </c>
    </row>
    <row r="10" spans="2:21" ht="28.7" x14ac:dyDescent="0.5">
      <c r="B10" s="18" t="s">
        <v>445</v>
      </c>
      <c r="C10" s="17">
        <v>0.28906180180380397</v>
      </c>
      <c r="D10" s="17">
        <v>0.34032213626423402</v>
      </c>
      <c r="E10" s="17">
        <v>0.239756695425177</v>
      </c>
      <c r="F10" s="17"/>
      <c r="G10" s="17">
        <v>0.35794834319308699</v>
      </c>
      <c r="H10" s="17">
        <v>0.445400948699397</v>
      </c>
      <c r="I10" s="17">
        <v>0.418015539468442</v>
      </c>
      <c r="J10" s="17">
        <v>0.36720177022964101</v>
      </c>
      <c r="K10" s="17">
        <v>0.237744991792636</v>
      </c>
      <c r="L10" s="17">
        <v>0.10770319256630299</v>
      </c>
      <c r="M10" s="17"/>
      <c r="N10" s="17">
        <v>0.30184211433988101</v>
      </c>
      <c r="O10" s="17">
        <v>0.36027153649300198</v>
      </c>
      <c r="P10" s="17">
        <v>0.32547742197185098</v>
      </c>
      <c r="Q10" s="17">
        <v>0.195131178791174</v>
      </c>
      <c r="R10" s="17">
        <v>0.26255623530480299</v>
      </c>
      <c r="S10" s="17"/>
      <c r="T10" s="17">
        <v>0.36118516506954501</v>
      </c>
      <c r="U10" s="17">
        <v>0.27089606691642198</v>
      </c>
    </row>
    <row r="11" spans="2:21" ht="28.7" x14ac:dyDescent="0.5">
      <c r="B11" s="18" t="s">
        <v>446</v>
      </c>
      <c r="C11" s="17">
        <v>0.48158187127895402</v>
      </c>
      <c r="D11" s="17">
        <v>0.42776709803169399</v>
      </c>
      <c r="E11" s="17">
        <v>0.53356740107395195</v>
      </c>
      <c r="F11" s="17"/>
      <c r="G11" s="17">
        <v>0.26323658058522997</v>
      </c>
      <c r="H11" s="17">
        <v>0.31758271944242999</v>
      </c>
      <c r="I11" s="17">
        <v>0.34768990092157498</v>
      </c>
      <c r="J11" s="17">
        <v>0.454833382204682</v>
      </c>
      <c r="K11" s="17">
        <v>0.59472224911998695</v>
      </c>
      <c r="L11" s="17">
        <v>0.639687908087612</v>
      </c>
      <c r="M11" s="17"/>
      <c r="N11" s="17">
        <v>0.47592528931258499</v>
      </c>
      <c r="O11" s="17">
        <v>0.41130534509852501</v>
      </c>
      <c r="P11" s="17">
        <v>0.43104020425668199</v>
      </c>
      <c r="Q11" s="17">
        <v>0.580092647528755</v>
      </c>
      <c r="R11" s="17">
        <v>0.50487781023977296</v>
      </c>
      <c r="S11" s="17"/>
      <c r="T11" s="17">
        <v>0.42169022677822099</v>
      </c>
      <c r="U11" s="17">
        <v>0.49666679919559797</v>
      </c>
    </row>
    <row r="12" spans="2:21" x14ac:dyDescent="0.5">
      <c r="B12" s="18" t="s">
        <v>429</v>
      </c>
      <c r="C12" s="19">
        <v>0.124941104077952</v>
      </c>
      <c r="D12" s="19">
        <v>0.104113319045066</v>
      </c>
      <c r="E12" s="19">
        <v>0.14530474001560301</v>
      </c>
      <c r="F12" s="19"/>
      <c r="G12" s="19">
        <v>6.8614109032144197E-2</v>
      </c>
      <c r="H12" s="19">
        <v>1.76908024123608E-2</v>
      </c>
      <c r="I12" s="19">
        <v>9.6390882721157298E-2</v>
      </c>
      <c r="J12" s="19">
        <v>9.6872409715190802E-2</v>
      </c>
      <c r="K12" s="19">
        <v>0.129272501305738</v>
      </c>
      <c r="L12" s="19">
        <v>0.22183020871224399</v>
      </c>
      <c r="M12" s="19"/>
      <c r="N12" s="19">
        <v>0.15697337430939901</v>
      </c>
      <c r="O12" s="19">
        <v>0.11005136392812601</v>
      </c>
      <c r="P12" s="19">
        <v>9.7369863936135295E-2</v>
      </c>
      <c r="Q12" s="19">
        <v>0.144115237664421</v>
      </c>
      <c r="R12" s="19">
        <v>8.2235418997385304E-2</v>
      </c>
      <c r="S12" s="19"/>
      <c r="T12" s="19">
        <v>5.2051843977264298E-2</v>
      </c>
      <c r="U12" s="19">
        <v>0.143299745649447</v>
      </c>
    </row>
    <row r="13" spans="2:21" x14ac:dyDescent="0.5">
      <c r="B13" s="16"/>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U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453</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444</v>
      </c>
      <c r="C9" s="17">
        <v>0.110288908167353</v>
      </c>
      <c r="D9" s="17">
        <v>0.14073684581583601</v>
      </c>
      <c r="E9" s="17">
        <v>8.0714314732144202E-2</v>
      </c>
      <c r="F9" s="17"/>
      <c r="G9" s="17">
        <v>0.336897828392555</v>
      </c>
      <c r="H9" s="17">
        <v>0.20700037215242101</v>
      </c>
      <c r="I9" s="17">
        <v>0.13379245616899699</v>
      </c>
      <c r="J9" s="17">
        <v>9.4137658626301302E-2</v>
      </c>
      <c r="K9" s="17">
        <v>6.4657005837203005E-2</v>
      </c>
      <c r="L9" s="17">
        <v>2.6245956644716701E-2</v>
      </c>
      <c r="M9" s="17"/>
      <c r="N9" s="17">
        <v>9.1280076098719201E-2</v>
      </c>
      <c r="O9" s="17">
        <v>9.7212643175387206E-2</v>
      </c>
      <c r="P9" s="17">
        <v>0.14348073044677001</v>
      </c>
      <c r="Q9" s="17">
        <v>9.3908176059187706E-2</v>
      </c>
      <c r="R9" s="17">
        <v>0.154887356072236</v>
      </c>
      <c r="S9" s="17"/>
      <c r="T9" s="17">
        <v>0.19612790225828999</v>
      </c>
      <c r="U9" s="17">
        <v>8.8668612897565696E-2</v>
      </c>
    </row>
    <row r="10" spans="2:21" ht="28.7" x14ac:dyDescent="0.5">
      <c r="B10" s="18" t="s">
        <v>445</v>
      </c>
      <c r="C10" s="17">
        <v>0.29023522815917902</v>
      </c>
      <c r="D10" s="17">
        <v>0.33549310941745403</v>
      </c>
      <c r="E10" s="17">
        <v>0.24652616885915801</v>
      </c>
      <c r="F10" s="17"/>
      <c r="G10" s="17">
        <v>0.39421356408833902</v>
      </c>
      <c r="H10" s="17">
        <v>0.50944939927502797</v>
      </c>
      <c r="I10" s="17">
        <v>0.38434557507664302</v>
      </c>
      <c r="J10" s="17">
        <v>0.35253544670133002</v>
      </c>
      <c r="K10" s="17">
        <v>0.21835590587112799</v>
      </c>
      <c r="L10" s="17">
        <v>0.11253621388486799</v>
      </c>
      <c r="M10" s="17"/>
      <c r="N10" s="17">
        <v>0.30619166625987898</v>
      </c>
      <c r="O10" s="17">
        <v>0.361326171150058</v>
      </c>
      <c r="P10" s="17">
        <v>0.313031261313723</v>
      </c>
      <c r="Q10" s="17">
        <v>0.192064706055179</v>
      </c>
      <c r="R10" s="17">
        <v>0.289934681763927</v>
      </c>
      <c r="S10" s="17"/>
      <c r="T10" s="17">
        <v>0.34445491019528701</v>
      </c>
      <c r="U10" s="17">
        <v>0.27657889926729101</v>
      </c>
    </row>
    <row r="11" spans="2:21" ht="28.7" x14ac:dyDescent="0.5">
      <c r="B11" s="18" t="s">
        <v>446</v>
      </c>
      <c r="C11" s="17">
        <v>0.477039336451061</v>
      </c>
      <c r="D11" s="17">
        <v>0.42865633514347901</v>
      </c>
      <c r="E11" s="17">
        <v>0.52393361869806998</v>
      </c>
      <c r="F11" s="17"/>
      <c r="G11" s="17">
        <v>0.22774274833771099</v>
      </c>
      <c r="H11" s="17">
        <v>0.25691332356983299</v>
      </c>
      <c r="I11" s="17">
        <v>0.368852962203501</v>
      </c>
      <c r="J11" s="17">
        <v>0.464279816204064</v>
      </c>
      <c r="K11" s="17">
        <v>0.58679689156137904</v>
      </c>
      <c r="L11" s="17">
        <v>0.64843598652513501</v>
      </c>
      <c r="M11" s="17"/>
      <c r="N11" s="17">
        <v>0.442686783716013</v>
      </c>
      <c r="O11" s="17">
        <v>0.43883251673858897</v>
      </c>
      <c r="P11" s="17">
        <v>0.44575015620887398</v>
      </c>
      <c r="Q11" s="17">
        <v>0.58755713090873896</v>
      </c>
      <c r="R11" s="17">
        <v>0.45299537574085702</v>
      </c>
      <c r="S11" s="17"/>
      <c r="T11" s="17">
        <v>0.41149692089117501</v>
      </c>
      <c r="U11" s="17">
        <v>0.49354752590629503</v>
      </c>
    </row>
    <row r="12" spans="2:21" x14ac:dyDescent="0.5">
      <c r="B12" s="18" t="s">
        <v>429</v>
      </c>
      <c r="C12" s="19">
        <v>0.122436527222407</v>
      </c>
      <c r="D12" s="19">
        <v>9.511370962323E-2</v>
      </c>
      <c r="E12" s="19">
        <v>0.14882589771062699</v>
      </c>
      <c r="F12" s="19"/>
      <c r="G12" s="19">
        <v>4.1145859181395003E-2</v>
      </c>
      <c r="H12" s="19">
        <v>2.6636905002717901E-2</v>
      </c>
      <c r="I12" s="19">
        <v>0.11300900655085901</v>
      </c>
      <c r="J12" s="19">
        <v>8.9047078468304994E-2</v>
      </c>
      <c r="K12" s="19">
        <v>0.130190196730289</v>
      </c>
      <c r="L12" s="19">
        <v>0.21278184294527999</v>
      </c>
      <c r="M12" s="19"/>
      <c r="N12" s="19">
        <v>0.159841473925389</v>
      </c>
      <c r="O12" s="19">
        <v>0.10262866893596601</v>
      </c>
      <c r="P12" s="19">
        <v>9.7737852030632205E-2</v>
      </c>
      <c r="Q12" s="19">
        <v>0.12646998697689499</v>
      </c>
      <c r="R12" s="19">
        <v>0.10218258642298</v>
      </c>
      <c r="S12" s="19"/>
      <c r="T12" s="19">
        <v>4.7920266655248199E-2</v>
      </c>
      <c r="U12" s="19">
        <v>0.14120496192884799</v>
      </c>
    </row>
    <row r="13" spans="2:21" x14ac:dyDescent="0.5">
      <c r="B13" s="16"/>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U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454</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444</v>
      </c>
      <c r="C9" s="17">
        <v>6.2552106516553102E-2</v>
      </c>
      <c r="D9" s="17">
        <v>8.0089060062475806E-2</v>
      </c>
      <c r="E9" s="17">
        <v>4.6718942670400498E-2</v>
      </c>
      <c r="F9" s="17"/>
      <c r="G9" s="17">
        <v>0.23107330371593199</v>
      </c>
      <c r="H9" s="17">
        <v>6.4200899554600205E-2</v>
      </c>
      <c r="I9" s="17">
        <v>9.4910244227909502E-2</v>
      </c>
      <c r="J9" s="17">
        <v>6.1958527011485402E-2</v>
      </c>
      <c r="K9" s="17">
        <v>3.2067425147639397E-2</v>
      </c>
      <c r="L9" s="17">
        <v>1.37868493463199E-2</v>
      </c>
      <c r="M9" s="17"/>
      <c r="N9" s="17">
        <v>5.1935621263738997E-2</v>
      </c>
      <c r="O9" s="17">
        <v>7.2565940120241104E-2</v>
      </c>
      <c r="P9" s="17">
        <v>6.8934454087360694E-2</v>
      </c>
      <c r="Q9" s="17">
        <v>3.8033779175093603E-2</v>
      </c>
      <c r="R9" s="17">
        <v>0.111143552730599</v>
      </c>
      <c r="S9" s="17"/>
      <c r="T9" s="17">
        <v>0.10723834061831999</v>
      </c>
      <c r="U9" s="17">
        <v>5.1296970246532E-2</v>
      </c>
    </row>
    <row r="10" spans="2:21" ht="28.7" x14ac:dyDescent="0.5">
      <c r="B10" s="18" t="s">
        <v>445</v>
      </c>
      <c r="C10" s="17">
        <v>0.26661647436720098</v>
      </c>
      <c r="D10" s="17">
        <v>0.31961554620462601</v>
      </c>
      <c r="E10" s="17">
        <v>0.21540310421108</v>
      </c>
      <c r="F10" s="17"/>
      <c r="G10" s="17">
        <v>0.351194439112614</v>
      </c>
      <c r="H10" s="17">
        <v>0.45013951480147102</v>
      </c>
      <c r="I10" s="17">
        <v>0.32589290960717798</v>
      </c>
      <c r="J10" s="17">
        <v>0.31499057363135802</v>
      </c>
      <c r="K10" s="17">
        <v>0.19228471203001901</v>
      </c>
      <c r="L10" s="17">
        <v>0.14055509679259001</v>
      </c>
      <c r="M10" s="17"/>
      <c r="N10" s="17">
        <v>0.24881149006262099</v>
      </c>
      <c r="O10" s="17">
        <v>0.34627614962263098</v>
      </c>
      <c r="P10" s="17">
        <v>0.301063527316693</v>
      </c>
      <c r="Q10" s="17">
        <v>0.191234524947068</v>
      </c>
      <c r="R10" s="17">
        <v>0.26464927261655302</v>
      </c>
      <c r="S10" s="17"/>
      <c r="T10" s="17">
        <v>0.36364170297139298</v>
      </c>
      <c r="U10" s="17">
        <v>0.24217869858410099</v>
      </c>
    </row>
    <row r="11" spans="2:21" ht="28.7" x14ac:dyDescent="0.5">
      <c r="B11" s="18" t="s">
        <v>446</v>
      </c>
      <c r="C11" s="17">
        <v>0.52875329610630495</v>
      </c>
      <c r="D11" s="17">
        <v>0.49374955946962101</v>
      </c>
      <c r="E11" s="17">
        <v>0.56161565319111395</v>
      </c>
      <c r="F11" s="17"/>
      <c r="G11" s="17">
        <v>0.36498418910845298</v>
      </c>
      <c r="H11" s="17">
        <v>0.433044451661796</v>
      </c>
      <c r="I11" s="17">
        <v>0.46393008422190901</v>
      </c>
      <c r="J11" s="17">
        <v>0.50173105675171004</v>
      </c>
      <c r="K11" s="17">
        <v>0.63323579224801396</v>
      </c>
      <c r="L11" s="17">
        <v>0.60828774644477801</v>
      </c>
      <c r="M11" s="17"/>
      <c r="N11" s="17">
        <v>0.53441658315084195</v>
      </c>
      <c r="O11" s="17">
        <v>0.47003724911752598</v>
      </c>
      <c r="P11" s="17">
        <v>0.48845996343466203</v>
      </c>
      <c r="Q11" s="17">
        <v>0.60952869607206395</v>
      </c>
      <c r="R11" s="17">
        <v>0.52230259489848097</v>
      </c>
      <c r="S11" s="17"/>
      <c r="T11" s="17">
        <v>0.475742583007918</v>
      </c>
      <c r="U11" s="17">
        <v>0.54210512159991298</v>
      </c>
    </row>
    <row r="12" spans="2:21" x14ac:dyDescent="0.5">
      <c r="B12" s="18" t="s">
        <v>429</v>
      </c>
      <c r="C12" s="19">
        <v>0.14207812300994099</v>
      </c>
      <c r="D12" s="19">
        <v>0.106545834263277</v>
      </c>
      <c r="E12" s="19">
        <v>0.176262299927405</v>
      </c>
      <c r="F12" s="19"/>
      <c r="G12" s="19">
        <v>5.27480680630018E-2</v>
      </c>
      <c r="H12" s="19">
        <v>5.2615133982132703E-2</v>
      </c>
      <c r="I12" s="19">
        <v>0.115266761943004</v>
      </c>
      <c r="J12" s="19">
        <v>0.121319842605447</v>
      </c>
      <c r="K12" s="19">
        <v>0.142412070574327</v>
      </c>
      <c r="L12" s="19">
        <v>0.23737030741631299</v>
      </c>
      <c r="M12" s="19"/>
      <c r="N12" s="19">
        <v>0.16483630552279799</v>
      </c>
      <c r="O12" s="19">
        <v>0.11112066113960101</v>
      </c>
      <c r="P12" s="19">
        <v>0.14154205516128501</v>
      </c>
      <c r="Q12" s="19">
        <v>0.16120299980577399</v>
      </c>
      <c r="R12" s="19">
        <v>0.10190457975436699</v>
      </c>
      <c r="S12" s="19"/>
      <c r="T12" s="19">
        <v>5.3377373402369498E-2</v>
      </c>
      <c r="U12" s="19">
        <v>0.16441920956945399</v>
      </c>
    </row>
    <row r="13" spans="2:21" x14ac:dyDescent="0.5">
      <c r="B13" s="16"/>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U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455</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444</v>
      </c>
      <c r="C9" s="17">
        <v>6.3154155041110299E-2</v>
      </c>
      <c r="D9" s="17">
        <v>7.9415138345594799E-2</v>
      </c>
      <c r="E9" s="17">
        <v>4.8513329557489403E-2</v>
      </c>
      <c r="F9" s="17"/>
      <c r="G9" s="17">
        <v>0.148269371168856</v>
      </c>
      <c r="H9" s="17">
        <v>0.10175524630914699</v>
      </c>
      <c r="I9" s="17">
        <v>8.2823470341715E-2</v>
      </c>
      <c r="J9" s="17">
        <v>5.5976538478343899E-2</v>
      </c>
      <c r="K9" s="17">
        <v>4.5645491543679799E-2</v>
      </c>
      <c r="L9" s="17">
        <v>2.5717712860920099E-2</v>
      </c>
      <c r="M9" s="17"/>
      <c r="N9" s="17">
        <v>4.4388902947076099E-2</v>
      </c>
      <c r="O9" s="17">
        <v>9.6513254166928797E-2</v>
      </c>
      <c r="P9" s="17">
        <v>6.2816963526510894E-2</v>
      </c>
      <c r="Q9" s="17">
        <v>4.3377169091702798E-2</v>
      </c>
      <c r="R9" s="17">
        <v>9.21404705599424E-2</v>
      </c>
      <c r="S9" s="17"/>
      <c r="T9" s="17">
        <v>0.12933327500105901</v>
      </c>
      <c r="U9" s="17">
        <v>4.6485598642220502E-2</v>
      </c>
    </row>
    <row r="10" spans="2:21" ht="28.7" x14ac:dyDescent="0.5">
      <c r="B10" s="18" t="s">
        <v>445</v>
      </c>
      <c r="C10" s="17">
        <v>0.24816015599461799</v>
      </c>
      <c r="D10" s="17">
        <v>0.29997306193111201</v>
      </c>
      <c r="E10" s="17">
        <v>0.200004360478859</v>
      </c>
      <c r="F10" s="17"/>
      <c r="G10" s="17">
        <v>0.32564366849639997</v>
      </c>
      <c r="H10" s="17">
        <v>0.28399141575202402</v>
      </c>
      <c r="I10" s="17">
        <v>0.26876033664427901</v>
      </c>
      <c r="J10" s="17">
        <v>0.269339308530124</v>
      </c>
      <c r="K10" s="17">
        <v>0.22866397650836201</v>
      </c>
      <c r="L10" s="17">
        <v>0.19567556586065499</v>
      </c>
      <c r="M10" s="17"/>
      <c r="N10" s="17">
        <v>0.28775465186343002</v>
      </c>
      <c r="O10" s="17">
        <v>0.30149263180831198</v>
      </c>
      <c r="P10" s="17">
        <v>0.23691854356548001</v>
      </c>
      <c r="Q10" s="17">
        <v>0.17927287091295199</v>
      </c>
      <c r="R10" s="17">
        <v>0.22136139118874801</v>
      </c>
      <c r="S10" s="17"/>
      <c r="T10" s="17">
        <v>0.30969212654508899</v>
      </c>
      <c r="U10" s="17">
        <v>0.232662078624051</v>
      </c>
    </row>
    <row r="11" spans="2:21" ht="28.7" x14ac:dyDescent="0.5">
      <c r="B11" s="18" t="s">
        <v>446</v>
      </c>
      <c r="C11" s="17">
        <v>0.59743613140524399</v>
      </c>
      <c r="D11" s="17">
        <v>0.54780822242861305</v>
      </c>
      <c r="E11" s="17">
        <v>0.64234971253348705</v>
      </c>
      <c r="F11" s="17"/>
      <c r="G11" s="17">
        <v>0.44637406712959099</v>
      </c>
      <c r="H11" s="17">
        <v>0.52727122439942697</v>
      </c>
      <c r="I11" s="17">
        <v>0.56849741154204902</v>
      </c>
      <c r="J11" s="17">
        <v>0.59255479502299102</v>
      </c>
      <c r="K11" s="17">
        <v>0.62895917558690695</v>
      </c>
      <c r="L11" s="17">
        <v>0.673134413021789</v>
      </c>
      <c r="M11" s="17"/>
      <c r="N11" s="17">
        <v>0.580202636944116</v>
      </c>
      <c r="O11" s="17">
        <v>0.50736937824318595</v>
      </c>
      <c r="P11" s="17">
        <v>0.63197998006104195</v>
      </c>
      <c r="Q11" s="17">
        <v>0.653847869081287</v>
      </c>
      <c r="R11" s="17">
        <v>0.61897677645758498</v>
      </c>
      <c r="S11" s="17"/>
      <c r="T11" s="17">
        <v>0.52759596783096796</v>
      </c>
      <c r="U11" s="17">
        <v>0.61502679604614596</v>
      </c>
    </row>
    <row r="12" spans="2:21" x14ac:dyDescent="0.5">
      <c r="B12" s="18" t="s">
        <v>429</v>
      </c>
      <c r="C12" s="19">
        <v>9.1249557559027403E-2</v>
      </c>
      <c r="D12" s="19">
        <v>7.2803577294679706E-2</v>
      </c>
      <c r="E12" s="19">
        <v>0.109132597430165</v>
      </c>
      <c r="F12" s="19"/>
      <c r="G12" s="19">
        <v>7.9712893205152402E-2</v>
      </c>
      <c r="H12" s="19">
        <v>8.6982113539401898E-2</v>
      </c>
      <c r="I12" s="19">
        <v>7.9918781471957301E-2</v>
      </c>
      <c r="J12" s="19">
        <v>8.2129357968540997E-2</v>
      </c>
      <c r="K12" s="19">
        <v>9.6731356361050902E-2</v>
      </c>
      <c r="L12" s="19">
        <v>0.10547230825663501</v>
      </c>
      <c r="M12" s="19"/>
      <c r="N12" s="19">
        <v>8.7653808245377302E-2</v>
      </c>
      <c r="O12" s="19">
        <v>9.4624735781573696E-2</v>
      </c>
      <c r="P12" s="19">
        <v>6.8284512846967196E-2</v>
      </c>
      <c r="Q12" s="19">
        <v>0.123502090914058</v>
      </c>
      <c r="R12" s="19">
        <v>6.7521361793724394E-2</v>
      </c>
      <c r="S12" s="19"/>
      <c r="T12" s="19">
        <v>3.3378630622883897E-2</v>
      </c>
      <c r="U12" s="19">
        <v>0.10582552668758199</v>
      </c>
    </row>
    <row r="13" spans="2:21" x14ac:dyDescent="0.5">
      <c r="B13" s="16"/>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U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456</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444</v>
      </c>
      <c r="C9" s="17">
        <v>6.8781063515103102E-2</v>
      </c>
      <c r="D9" s="17">
        <v>7.3643876717759196E-2</v>
      </c>
      <c r="E9" s="17">
        <v>6.2920709718099099E-2</v>
      </c>
      <c r="F9" s="17"/>
      <c r="G9" s="17">
        <v>0.19701248078833999</v>
      </c>
      <c r="H9" s="17">
        <v>9.38969926999281E-2</v>
      </c>
      <c r="I9" s="17">
        <v>8.9553855181879499E-2</v>
      </c>
      <c r="J9" s="17">
        <v>7.1883978811909194E-2</v>
      </c>
      <c r="K9" s="17">
        <v>4.3469325114066502E-2</v>
      </c>
      <c r="L9" s="17">
        <v>2.1894120613865701E-2</v>
      </c>
      <c r="M9" s="17"/>
      <c r="N9" s="17">
        <v>3.9932806999824301E-2</v>
      </c>
      <c r="O9" s="17">
        <v>9.4119846019121295E-2</v>
      </c>
      <c r="P9" s="17">
        <v>5.3028322254379701E-2</v>
      </c>
      <c r="Q9" s="17">
        <v>6.7168163647692097E-2</v>
      </c>
      <c r="R9" s="17">
        <v>0.126620178795182</v>
      </c>
      <c r="S9" s="17"/>
      <c r="T9" s="17">
        <v>0.112316406653744</v>
      </c>
      <c r="U9" s="17">
        <v>5.7815802525071298E-2</v>
      </c>
    </row>
    <row r="10" spans="2:21" ht="28.7" x14ac:dyDescent="0.5">
      <c r="B10" s="18" t="s">
        <v>445</v>
      </c>
      <c r="C10" s="17">
        <v>0.25109325792856002</v>
      </c>
      <c r="D10" s="17">
        <v>0.30003549291652598</v>
      </c>
      <c r="E10" s="17">
        <v>0.207504901684813</v>
      </c>
      <c r="F10" s="17"/>
      <c r="G10" s="17">
        <v>0.37917792618867602</v>
      </c>
      <c r="H10" s="17">
        <v>0.44537700771650401</v>
      </c>
      <c r="I10" s="17">
        <v>0.26964506965447799</v>
      </c>
      <c r="J10" s="17">
        <v>0.28776129241492399</v>
      </c>
      <c r="K10" s="17">
        <v>0.16881672254008301</v>
      </c>
      <c r="L10" s="17">
        <v>0.142102244098501</v>
      </c>
      <c r="M10" s="17"/>
      <c r="N10" s="17">
        <v>0.24832973311523701</v>
      </c>
      <c r="O10" s="17">
        <v>0.31112339847800102</v>
      </c>
      <c r="P10" s="17">
        <v>0.27817390903452199</v>
      </c>
      <c r="Q10" s="17">
        <v>0.195165056687373</v>
      </c>
      <c r="R10" s="17">
        <v>0.21941504986680699</v>
      </c>
      <c r="S10" s="17"/>
      <c r="T10" s="17">
        <v>0.32839110469035798</v>
      </c>
      <c r="U10" s="17">
        <v>0.23162422420551301</v>
      </c>
    </row>
    <row r="11" spans="2:21" ht="28.7" x14ac:dyDescent="0.5">
      <c r="B11" s="18" t="s">
        <v>446</v>
      </c>
      <c r="C11" s="17">
        <v>0.441346083545754</v>
      </c>
      <c r="D11" s="17">
        <v>0.41952605095117801</v>
      </c>
      <c r="E11" s="17">
        <v>0.45915541718853498</v>
      </c>
      <c r="F11" s="17"/>
      <c r="G11" s="17">
        <v>0.31852998938056298</v>
      </c>
      <c r="H11" s="17">
        <v>0.29534355622864999</v>
      </c>
      <c r="I11" s="17">
        <v>0.43794731367148598</v>
      </c>
      <c r="J11" s="17">
        <v>0.44343395369278299</v>
      </c>
      <c r="K11" s="17">
        <v>0.51740406682390605</v>
      </c>
      <c r="L11" s="17">
        <v>0.49635262651213302</v>
      </c>
      <c r="M11" s="17"/>
      <c r="N11" s="17">
        <v>0.44504978731973499</v>
      </c>
      <c r="O11" s="17">
        <v>0.39784610958411598</v>
      </c>
      <c r="P11" s="17">
        <v>0.40871247225319801</v>
      </c>
      <c r="Q11" s="17">
        <v>0.49364040678598098</v>
      </c>
      <c r="R11" s="17">
        <v>0.45886618094932502</v>
      </c>
      <c r="S11" s="17"/>
      <c r="T11" s="17">
        <v>0.41698902334906002</v>
      </c>
      <c r="U11" s="17">
        <v>0.44748090419379899</v>
      </c>
    </row>
    <row r="12" spans="2:21" x14ac:dyDescent="0.5">
      <c r="B12" s="18" t="s">
        <v>429</v>
      </c>
      <c r="C12" s="19">
        <v>0.23877959501058299</v>
      </c>
      <c r="D12" s="19">
        <v>0.20679457941453699</v>
      </c>
      <c r="E12" s="19">
        <v>0.27041897140855198</v>
      </c>
      <c r="F12" s="19"/>
      <c r="G12" s="19">
        <v>0.105279603642421</v>
      </c>
      <c r="H12" s="19">
        <v>0.165382443354917</v>
      </c>
      <c r="I12" s="19">
        <v>0.202853761492156</v>
      </c>
      <c r="J12" s="19">
        <v>0.196920775080384</v>
      </c>
      <c r="K12" s="19">
        <v>0.27030988552194501</v>
      </c>
      <c r="L12" s="19">
        <v>0.33965100877549997</v>
      </c>
      <c r="M12" s="19"/>
      <c r="N12" s="19">
        <v>0.26668767256520298</v>
      </c>
      <c r="O12" s="19">
        <v>0.19691064591876101</v>
      </c>
      <c r="P12" s="19">
        <v>0.26008529645790002</v>
      </c>
      <c r="Q12" s="19">
        <v>0.24402637287895401</v>
      </c>
      <c r="R12" s="19">
        <v>0.19509859038868599</v>
      </c>
      <c r="S12" s="19"/>
      <c r="T12" s="19">
        <v>0.14230346530683799</v>
      </c>
      <c r="U12" s="19">
        <v>0.26307906907561601</v>
      </c>
    </row>
    <row r="13" spans="2:21" x14ac:dyDescent="0.5">
      <c r="B13" s="16"/>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U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457</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444</v>
      </c>
      <c r="C9" s="17">
        <v>7.4454572933567997E-2</v>
      </c>
      <c r="D9" s="17">
        <v>0.115854725286231</v>
      </c>
      <c r="E9" s="17">
        <v>3.6503579963886999E-2</v>
      </c>
      <c r="F9" s="17"/>
      <c r="G9" s="17">
        <v>0.23248038858681699</v>
      </c>
      <c r="H9" s="17">
        <v>0.11626958653385699</v>
      </c>
      <c r="I9" s="17">
        <v>8.3217589067327E-2</v>
      </c>
      <c r="J9" s="17">
        <v>9.0744412236158395E-2</v>
      </c>
      <c r="K9" s="17">
        <v>4.05228698451989E-2</v>
      </c>
      <c r="L9" s="17">
        <v>1.40616624671011E-2</v>
      </c>
      <c r="M9" s="17"/>
      <c r="N9" s="17">
        <v>7.0352355577947195E-2</v>
      </c>
      <c r="O9" s="17">
        <v>7.9216071009362093E-2</v>
      </c>
      <c r="P9" s="17">
        <v>8.5403996387545103E-2</v>
      </c>
      <c r="Q9" s="17">
        <v>6.3010766180774197E-2</v>
      </c>
      <c r="R9" s="17">
        <v>8.0338998996740199E-2</v>
      </c>
      <c r="S9" s="17"/>
      <c r="T9" s="17">
        <v>0.13305753867438</v>
      </c>
      <c r="U9" s="17">
        <v>5.9694224953961803E-2</v>
      </c>
    </row>
    <row r="10" spans="2:21" ht="28.7" x14ac:dyDescent="0.5">
      <c r="B10" s="18" t="s">
        <v>445</v>
      </c>
      <c r="C10" s="17">
        <v>0.188519211337901</v>
      </c>
      <c r="D10" s="17">
        <v>0.22405385059455801</v>
      </c>
      <c r="E10" s="17">
        <v>0.15692039274594</v>
      </c>
      <c r="F10" s="17"/>
      <c r="G10" s="17">
        <v>0.28793628830926898</v>
      </c>
      <c r="H10" s="17">
        <v>0.34888822070254499</v>
      </c>
      <c r="I10" s="17">
        <v>0.23068208857540101</v>
      </c>
      <c r="J10" s="17">
        <v>0.217915724346843</v>
      </c>
      <c r="K10" s="17">
        <v>0.133045444559695</v>
      </c>
      <c r="L10" s="17">
        <v>7.8762745335604206E-2</v>
      </c>
      <c r="M10" s="17"/>
      <c r="N10" s="17">
        <v>0.18906608309977499</v>
      </c>
      <c r="O10" s="17">
        <v>0.26159046645642797</v>
      </c>
      <c r="P10" s="17">
        <v>0.19783813188809701</v>
      </c>
      <c r="Q10" s="17">
        <v>0.118506022609548</v>
      </c>
      <c r="R10" s="17">
        <v>0.18752925745092799</v>
      </c>
      <c r="S10" s="17"/>
      <c r="T10" s="17">
        <v>0.26076305461292199</v>
      </c>
      <c r="U10" s="17">
        <v>0.170323131111524</v>
      </c>
    </row>
    <row r="11" spans="2:21" ht="28.7" x14ac:dyDescent="0.5">
      <c r="B11" s="18" t="s">
        <v>446</v>
      </c>
      <c r="C11" s="17">
        <v>0.53642810797057106</v>
      </c>
      <c r="D11" s="17">
        <v>0.50709866337686604</v>
      </c>
      <c r="E11" s="17">
        <v>0.56197112199932597</v>
      </c>
      <c r="F11" s="17"/>
      <c r="G11" s="17">
        <v>0.357745325506725</v>
      </c>
      <c r="H11" s="17">
        <v>0.42625775076712302</v>
      </c>
      <c r="I11" s="17">
        <v>0.50983276257517796</v>
      </c>
      <c r="J11" s="17">
        <v>0.51222709325111904</v>
      </c>
      <c r="K11" s="17">
        <v>0.597637104862632</v>
      </c>
      <c r="L11" s="17">
        <v>0.63163264995596902</v>
      </c>
      <c r="M11" s="17"/>
      <c r="N11" s="17">
        <v>0.48683250841727699</v>
      </c>
      <c r="O11" s="17">
        <v>0.46963910381545598</v>
      </c>
      <c r="P11" s="17">
        <v>0.54249523059161697</v>
      </c>
      <c r="Q11" s="17">
        <v>0.62678389962804704</v>
      </c>
      <c r="R11" s="17">
        <v>0.57595240215242804</v>
      </c>
      <c r="S11" s="17"/>
      <c r="T11" s="17">
        <v>0.49488291612079199</v>
      </c>
      <c r="U11" s="17">
        <v>0.54689210891029105</v>
      </c>
    </row>
    <row r="12" spans="2:21" x14ac:dyDescent="0.5">
      <c r="B12" s="18" t="s">
        <v>429</v>
      </c>
      <c r="C12" s="19">
        <v>0.20059810775796</v>
      </c>
      <c r="D12" s="19">
        <v>0.152992760742345</v>
      </c>
      <c r="E12" s="19">
        <v>0.244604905290847</v>
      </c>
      <c r="F12" s="19"/>
      <c r="G12" s="19">
        <v>0.121837997597189</v>
      </c>
      <c r="H12" s="19">
        <v>0.108584441996475</v>
      </c>
      <c r="I12" s="19">
        <v>0.17626755978209399</v>
      </c>
      <c r="J12" s="19">
        <v>0.17911277016587901</v>
      </c>
      <c r="K12" s="19">
        <v>0.228794580732474</v>
      </c>
      <c r="L12" s="19">
        <v>0.27554294224132497</v>
      </c>
      <c r="M12" s="19"/>
      <c r="N12" s="19">
        <v>0.25374905290499999</v>
      </c>
      <c r="O12" s="19">
        <v>0.18955435871875401</v>
      </c>
      <c r="P12" s="19">
        <v>0.17426264113274101</v>
      </c>
      <c r="Q12" s="19">
        <v>0.191699311581631</v>
      </c>
      <c r="R12" s="19">
        <v>0.156179341399905</v>
      </c>
      <c r="S12" s="19"/>
      <c r="T12" s="19">
        <v>0.111296490591905</v>
      </c>
      <c r="U12" s="19">
        <v>0.22309053502422299</v>
      </c>
    </row>
    <row r="13" spans="2:21" x14ac:dyDescent="0.5">
      <c r="B13" s="16"/>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U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458</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444</v>
      </c>
      <c r="C9" s="17">
        <v>0.156624601991635</v>
      </c>
      <c r="D9" s="17">
        <v>0.161930681029962</v>
      </c>
      <c r="E9" s="17">
        <v>0.15081379039287701</v>
      </c>
      <c r="F9" s="17"/>
      <c r="G9" s="17">
        <v>0.291747994229483</v>
      </c>
      <c r="H9" s="17">
        <v>0.25903892848133803</v>
      </c>
      <c r="I9" s="17">
        <v>0.202741532964898</v>
      </c>
      <c r="J9" s="17">
        <v>0.16185181063472801</v>
      </c>
      <c r="K9" s="17">
        <v>0.10857859372196101</v>
      </c>
      <c r="L9" s="17">
        <v>7.2038047907784494E-2</v>
      </c>
      <c r="M9" s="17"/>
      <c r="N9" s="17">
        <v>0.134106102547392</v>
      </c>
      <c r="O9" s="17">
        <v>0.17054563197123301</v>
      </c>
      <c r="P9" s="17">
        <v>0.17497129677357301</v>
      </c>
      <c r="Q9" s="17">
        <v>0.13317530227994301</v>
      </c>
      <c r="R9" s="17">
        <v>0.203484740053575</v>
      </c>
      <c r="S9" s="17"/>
      <c r="T9" s="17">
        <v>0.22596627459221</v>
      </c>
      <c r="U9" s="17">
        <v>0.13915949243388401</v>
      </c>
    </row>
    <row r="10" spans="2:21" ht="28.7" x14ac:dyDescent="0.5">
      <c r="B10" s="18" t="s">
        <v>445</v>
      </c>
      <c r="C10" s="17">
        <v>0.40665034525306198</v>
      </c>
      <c r="D10" s="17">
        <v>0.44468071151838701</v>
      </c>
      <c r="E10" s="17">
        <v>0.37069074773107302</v>
      </c>
      <c r="F10" s="17"/>
      <c r="G10" s="17">
        <v>0.39795763420646901</v>
      </c>
      <c r="H10" s="17">
        <v>0.55456631184648897</v>
      </c>
      <c r="I10" s="17">
        <v>0.44804930140129001</v>
      </c>
      <c r="J10" s="17">
        <v>0.45117333275157101</v>
      </c>
      <c r="K10" s="17">
        <v>0.38189964594110998</v>
      </c>
      <c r="L10" s="17">
        <v>0.30549619923730797</v>
      </c>
      <c r="M10" s="17"/>
      <c r="N10" s="17">
        <v>0.399646949080745</v>
      </c>
      <c r="O10" s="17">
        <v>0.46541439829619802</v>
      </c>
      <c r="P10" s="17">
        <v>0.42826816894078501</v>
      </c>
      <c r="Q10" s="17">
        <v>0.338994968025151</v>
      </c>
      <c r="R10" s="17">
        <v>0.422543554008591</v>
      </c>
      <c r="S10" s="17"/>
      <c r="T10" s="17">
        <v>0.45090556584073199</v>
      </c>
      <c r="U10" s="17">
        <v>0.39550376849656599</v>
      </c>
    </row>
    <row r="11" spans="2:21" ht="28.7" x14ac:dyDescent="0.5">
      <c r="B11" s="18" t="s">
        <v>446</v>
      </c>
      <c r="C11" s="17">
        <v>0.39587660219632897</v>
      </c>
      <c r="D11" s="17">
        <v>0.35228914470017803</v>
      </c>
      <c r="E11" s="17">
        <v>0.437560928265673</v>
      </c>
      <c r="F11" s="17"/>
      <c r="G11" s="17">
        <v>0.296250354432264</v>
      </c>
      <c r="H11" s="17">
        <v>0.16850255449145901</v>
      </c>
      <c r="I11" s="17">
        <v>0.309311673440336</v>
      </c>
      <c r="J11" s="17">
        <v>0.35141946860393197</v>
      </c>
      <c r="K11" s="17">
        <v>0.45869891728639201</v>
      </c>
      <c r="L11" s="17">
        <v>0.56543654112488595</v>
      </c>
      <c r="M11" s="17"/>
      <c r="N11" s="17">
        <v>0.43956044359480601</v>
      </c>
      <c r="O11" s="17">
        <v>0.30098592456550499</v>
      </c>
      <c r="P11" s="17">
        <v>0.36612854526746502</v>
      </c>
      <c r="Q11" s="17">
        <v>0.476618932515326</v>
      </c>
      <c r="R11" s="17">
        <v>0.34139353974676401</v>
      </c>
      <c r="S11" s="17"/>
      <c r="T11" s="17">
        <v>0.307496858154511</v>
      </c>
      <c r="U11" s="17">
        <v>0.41813683697992898</v>
      </c>
    </row>
    <row r="12" spans="2:21" x14ac:dyDescent="0.5">
      <c r="B12" s="18" t="s">
        <v>429</v>
      </c>
      <c r="C12" s="19">
        <v>4.0848450558974E-2</v>
      </c>
      <c r="D12" s="19">
        <v>4.1099462751473199E-2</v>
      </c>
      <c r="E12" s="19">
        <v>4.0934533610377299E-2</v>
      </c>
      <c r="F12" s="19"/>
      <c r="G12" s="19">
        <v>1.4044017131783699E-2</v>
      </c>
      <c r="H12" s="19">
        <v>1.7892205180714101E-2</v>
      </c>
      <c r="I12" s="19">
        <v>3.9897492193475999E-2</v>
      </c>
      <c r="J12" s="19">
        <v>3.5555388009769401E-2</v>
      </c>
      <c r="K12" s="19">
        <v>5.0822843050536498E-2</v>
      </c>
      <c r="L12" s="19">
        <v>5.7029211730021699E-2</v>
      </c>
      <c r="M12" s="19"/>
      <c r="N12" s="19">
        <v>2.6686504777056301E-2</v>
      </c>
      <c r="O12" s="19">
        <v>6.3054045167064199E-2</v>
      </c>
      <c r="P12" s="19">
        <v>3.06319890181765E-2</v>
      </c>
      <c r="Q12" s="19">
        <v>5.1210797179580103E-2</v>
      </c>
      <c r="R12" s="19">
        <v>3.2578166191069902E-2</v>
      </c>
      <c r="S12" s="19"/>
      <c r="T12" s="19">
        <v>1.56313014125475E-2</v>
      </c>
      <c r="U12" s="19">
        <v>4.7199902089620098E-2</v>
      </c>
    </row>
    <row r="13" spans="2:21" x14ac:dyDescent="0.5">
      <c r="B13" s="16"/>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U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459</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444</v>
      </c>
      <c r="C9" s="17">
        <v>9.3756102245625403E-2</v>
      </c>
      <c r="D9" s="17">
        <v>0.11386119165052699</v>
      </c>
      <c r="E9" s="17">
        <v>7.3904274679912604E-2</v>
      </c>
      <c r="F9" s="17"/>
      <c r="G9" s="17">
        <v>0.218442294566175</v>
      </c>
      <c r="H9" s="17">
        <v>0.17768631696380599</v>
      </c>
      <c r="I9" s="17">
        <v>0.115214088054891</v>
      </c>
      <c r="J9" s="17">
        <v>6.3845875935450505E-2</v>
      </c>
      <c r="K9" s="17">
        <v>8.1154019581323594E-2</v>
      </c>
      <c r="L9" s="17">
        <v>3.5538901353534998E-2</v>
      </c>
      <c r="M9" s="17"/>
      <c r="N9" s="17">
        <v>7.8715502051260697E-2</v>
      </c>
      <c r="O9" s="17">
        <v>0.108529510735888</v>
      </c>
      <c r="P9" s="17">
        <v>0.111491638579387</v>
      </c>
      <c r="Q9" s="17">
        <v>7.2881665070188104E-2</v>
      </c>
      <c r="R9" s="17">
        <v>0.116288245259382</v>
      </c>
      <c r="S9" s="17"/>
      <c r="T9" s="17">
        <v>0.15389548500768399</v>
      </c>
      <c r="U9" s="17">
        <v>7.8608776412787698E-2</v>
      </c>
    </row>
    <row r="10" spans="2:21" ht="28.7" x14ac:dyDescent="0.5">
      <c r="B10" s="18" t="s">
        <v>445</v>
      </c>
      <c r="C10" s="17">
        <v>0.29540624795883502</v>
      </c>
      <c r="D10" s="17">
        <v>0.33461994943393197</v>
      </c>
      <c r="E10" s="17">
        <v>0.25912169519991901</v>
      </c>
      <c r="F10" s="17"/>
      <c r="G10" s="17">
        <v>0.40436493539747198</v>
      </c>
      <c r="H10" s="17">
        <v>0.38241782228626803</v>
      </c>
      <c r="I10" s="17">
        <v>0.30421193475404601</v>
      </c>
      <c r="J10" s="17">
        <v>0.33278680168767899</v>
      </c>
      <c r="K10" s="17">
        <v>0.26056036814927303</v>
      </c>
      <c r="L10" s="17">
        <v>0.21542773996457401</v>
      </c>
      <c r="M10" s="17"/>
      <c r="N10" s="17">
        <v>0.31480135796195702</v>
      </c>
      <c r="O10" s="17">
        <v>0.32866999821214798</v>
      </c>
      <c r="P10" s="17">
        <v>0.29036877330212202</v>
      </c>
      <c r="Q10" s="17">
        <v>0.25331861001493</v>
      </c>
      <c r="R10" s="17">
        <v>0.28630765278085002</v>
      </c>
      <c r="S10" s="17"/>
      <c r="T10" s="17">
        <v>0.34063441810734901</v>
      </c>
      <c r="U10" s="17">
        <v>0.28401461408103001</v>
      </c>
    </row>
    <row r="11" spans="2:21" ht="28.7" x14ac:dyDescent="0.5">
      <c r="B11" s="18" t="s">
        <v>446</v>
      </c>
      <c r="C11" s="17">
        <v>0.50904030035063197</v>
      </c>
      <c r="D11" s="17">
        <v>0.47257767356333702</v>
      </c>
      <c r="E11" s="17">
        <v>0.54310624748571501</v>
      </c>
      <c r="F11" s="17"/>
      <c r="G11" s="17">
        <v>0.312363030490244</v>
      </c>
      <c r="H11" s="17">
        <v>0.395799729169448</v>
      </c>
      <c r="I11" s="17">
        <v>0.48757433122798799</v>
      </c>
      <c r="J11" s="17">
        <v>0.52150751900586101</v>
      </c>
      <c r="K11" s="17">
        <v>0.55069974221036599</v>
      </c>
      <c r="L11" s="17">
        <v>0.59553420093457199</v>
      </c>
      <c r="M11" s="17"/>
      <c r="N11" s="17">
        <v>0.48046390146721701</v>
      </c>
      <c r="O11" s="17">
        <v>0.45818096927234198</v>
      </c>
      <c r="P11" s="17">
        <v>0.50213377215805699</v>
      </c>
      <c r="Q11" s="17">
        <v>0.57886878560465704</v>
      </c>
      <c r="R11" s="17">
        <v>0.53530976800916297</v>
      </c>
      <c r="S11" s="17"/>
      <c r="T11" s="17">
        <v>0.453712373025358</v>
      </c>
      <c r="U11" s="17">
        <v>0.52297576334278295</v>
      </c>
    </row>
    <row r="12" spans="2:21" x14ac:dyDescent="0.5">
      <c r="B12" s="18" t="s">
        <v>429</v>
      </c>
      <c r="C12" s="19">
        <v>0.10179734944490799</v>
      </c>
      <c r="D12" s="19">
        <v>7.8941185352203694E-2</v>
      </c>
      <c r="E12" s="19">
        <v>0.123867782634454</v>
      </c>
      <c r="F12" s="19"/>
      <c r="G12" s="19">
        <v>6.4829739546108503E-2</v>
      </c>
      <c r="H12" s="19">
        <v>4.4096131580478502E-2</v>
      </c>
      <c r="I12" s="19">
        <v>9.2999645963075098E-2</v>
      </c>
      <c r="J12" s="19">
        <v>8.1859803371009496E-2</v>
      </c>
      <c r="K12" s="19">
        <v>0.107585870059038</v>
      </c>
      <c r="L12" s="19">
        <v>0.15349915774731901</v>
      </c>
      <c r="M12" s="19"/>
      <c r="N12" s="19">
        <v>0.12601923851956501</v>
      </c>
      <c r="O12" s="19">
        <v>0.104619521779622</v>
      </c>
      <c r="P12" s="19">
        <v>9.6005815960432894E-2</v>
      </c>
      <c r="Q12" s="19">
        <v>9.4930939310224796E-2</v>
      </c>
      <c r="R12" s="19">
        <v>6.2094333950604999E-2</v>
      </c>
      <c r="S12" s="19"/>
      <c r="T12" s="19">
        <v>5.1757723859609098E-2</v>
      </c>
      <c r="U12" s="19">
        <v>0.1144008461634</v>
      </c>
    </row>
    <row r="13" spans="2:21" x14ac:dyDescent="0.5">
      <c r="B13" s="16"/>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U17"/>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460</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ht="28.7" x14ac:dyDescent="0.5">
      <c r="B9" s="18" t="s">
        <v>444</v>
      </c>
      <c r="C9" s="17">
        <v>8.0101851526527504E-2</v>
      </c>
      <c r="D9" s="17">
        <v>0.10325009809666599</v>
      </c>
      <c r="E9" s="17">
        <v>5.7310694928412502E-2</v>
      </c>
      <c r="F9" s="17"/>
      <c r="G9" s="17">
        <v>0.27167633054826201</v>
      </c>
      <c r="H9" s="17">
        <v>0.176598942735884</v>
      </c>
      <c r="I9" s="17">
        <v>8.4530816429576106E-2</v>
      </c>
      <c r="J9" s="17">
        <v>5.1895620014520701E-2</v>
      </c>
      <c r="K9" s="17">
        <v>3.9252829470539E-2</v>
      </c>
      <c r="L9" s="17">
        <v>2.2055099799102501E-2</v>
      </c>
      <c r="M9" s="17"/>
      <c r="N9" s="17">
        <v>6.3513865372820999E-2</v>
      </c>
      <c r="O9" s="17">
        <v>8.6680830731318798E-2</v>
      </c>
      <c r="P9" s="17">
        <v>8.2070694502223596E-2</v>
      </c>
      <c r="Q9" s="17">
        <v>7.6981185406315697E-2</v>
      </c>
      <c r="R9" s="17">
        <v>0.11224992733676099</v>
      </c>
      <c r="S9" s="17"/>
      <c r="T9" s="17">
        <v>0.123934941825961</v>
      </c>
      <c r="U9" s="17">
        <v>6.9061596862580399E-2</v>
      </c>
    </row>
    <row r="10" spans="2:21" ht="28.7" x14ac:dyDescent="0.5">
      <c r="B10" s="18" t="s">
        <v>445</v>
      </c>
      <c r="C10" s="17">
        <v>0.21978489374381199</v>
      </c>
      <c r="D10" s="17">
        <v>0.24584889600769499</v>
      </c>
      <c r="E10" s="17">
        <v>0.197245708739688</v>
      </c>
      <c r="F10" s="17"/>
      <c r="G10" s="17">
        <v>0.31772894085832099</v>
      </c>
      <c r="H10" s="17">
        <v>0.34895935798079802</v>
      </c>
      <c r="I10" s="17">
        <v>0.26657574919996002</v>
      </c>
      <c r="J10" s="17">
        <v>0.31806556397389102</v>
      </c>
      <c r="K10" s="17">
        <v>0.15365256786881201</v>
      </c>
      <c r="L10" s="17">
        <v>8.1814994514858699E-2</v>
      </c>
      <c r="M10" s="17"/>
      <c r="N10" s="17">
        <v>0.23072385642673801</v>
      </c>
      <c r="O10" s="17">
        <v>0.29106663479112499</v>
      </c>
      <c r="P10" s="17">
        <v>0.23512918844779901</v>
      </c>
      <c r="Q10" s="17">
        <v>0.153737795834996</v>
      </c>
      <c r="R10" s="17">
        <v>0.17696660261702299</v>
      </c>
      <c r="S10" s="17"/>
      <c r="T10" s="17">
        <v>0.29417792518507702</v>
      </c>
      <c r="U10" s="17">
        <v>0.201047496797259</v>
      </c>
    </row>
    <row r="11" spans="2:21" ht="28.7" x14ac:dyDescent="0.5">
      <c r="B11" s="18" t="s">
        <v>446</v>
      </c>
      <c r="C11" s="17">
        <v>0.40608651279201802</v>
      </c>
      <c r="D11" s="17">
        <v>0.35554371674193003</v>
      </c>
      <c r="E11" s="17">
        <v>0.45233772283713503</v>
      </c>
      <c r="F11" s="17"/>
      <c r="G11" s="17">
        <v>0.22724830145563801</v>
      </c>
      <c r="H11" s="17">
        <v>0.26131632519929598</v>
      </c>
      <c r="I11" s="17">
        <v>0.41744806342167401</v>
      </c>
      <c r="J11" s="17">
        <v>0.341798417669328</v>
      </c>
      <c r="K11" s="17">
        <v>0.50261172176596502</v>
      </c>
      <c r="L11" s="17">
        <v>0.50163205953374201</v>
      </c>
      <c r="M11" s="17"/>
      <c r="N11" s="17">
        <v>0.36573938990565202</v>
      </c>
      <c r="O11" s="17">
        <v>0.33578461761542799</v>
      </c>
      <c r="P11" s="17">
        <v>0.43945719972695102</v>
      </c>
      <c r="Q11" s="17">
        <v>0.465023588907932</v>
      </c>
      <c r="R11" s="17">
        <v>0.445959405049284</v>
      </c>
      <c r="S11" s="17"/>
      <c r="T11" s="17">
        <v>0.34743963637146902</v>
      </c>
      <c r="U11" s="17">
        <v>0.42085792056876398</v>
      </c>
    </row>
    <row r="12" spans="2:21" x14ac:dyDescent="0.5">
      <c r="B12" s="18" t="s">
        <v>429</v>
      </c>
      <c r="C12" s="19">
        <v>0.294026741937643</v>
      </c>
      <c r="D12" s="19">
        <v>0.29535728915370801</v>
      </c>
      <c r="E12" s="19">
        <v>0.29310587349476402</v>
      </c>
      <c r="F12" s="19"/>
      <c r="G12" s="19">
        <v>0.18334642713777999</v>
      </c>
      <c r="H12" s="19">
        <v>0.21312537408402199</v>
      </c>
      <c r="I12" s="19">
        <v>0.23144537094879</v>
      </c>
      <c r="J12" s="19">
        <v>0.28824039834226001</v>
      </c>
      <c r="K12" s="19">
        <v>0.304482880894684</v>
      </c>
      <c r="L12" s="19">
        <v>0.39449784615229699</v>
      </c>
      <c r="M12" s="19"/>
      <c r="N12" s="19">
        <v>0.34002288829478799</v>
      </c>
      <c r="O12" s="19">
        <v>0.28646791686212802</v>
      </c>
      <c r="P12" s="19">
        <v>0.24334291732302701</v>
      </c>
      <c r="Q12" s="19">
        <v>0.30425742985075599</v>
      </c>
      <c r="R12" s="19">
        <v>0.26482406499693201</v>
      </c>
      <c r="S12" s="19"/>
      <c r="T12" s="19">
        <v>0.23444749661749301</v>
      </c>
      <c r="U12" s="19">
        <v>0.30903298577139598</v>
      </c>
    </row>
    <row r="13" spans="2:21" x14ac:dyDescent="0.5">
      <c r="B13" s="16"/>
    </row>
    <row r="14" spans="2:21" x14ac:dyDescent="0.5">
      <c r="B14" t="s">
        <v>47</v>
      </c>
    </row>
    <row r="15" spans="2:21" x14ac:dyDescent="0.5">
      <c r="B15" t="s">
        <v>48</v>
      </c>
    </row>
    <row r="17" spans="2:2" x14ac:dyDescent="0.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U26"/>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473</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461</v>
      </c>
      <c r="C9" s="17">
        <v>0.60813038716743895</v>
      </c>
      <c r="D9" s="17">
        <v>0.66739280504422605</v>
      </c>
      <c r="E9" s="17">
        <v>0.55188774636673998</v>
      </c>
      <c r="F9" s="17"/>
      <c r="G9" s="17">
        <v>0.57163295292696004</v>
      </c>
      <c r="H9" s="17">
        <v>0.69986540274276399</v>
      </c>
      <c r="I9" s="17">
        <v>0.66116979164937395</v>
      </c>
      <c r="J9" s="17">
        <v>0.67574951364211799</v>
      </c>
      <c r="K9" s="17">
        <v>0.60187687901813103</v>
      </c>
      <c r="L9" s="17">
        <v>0.50696580570072702</v>
      </c>
      <c r="M9" s="17"/>
      <c r="N9" s="17">
        <v>0.607161184316511</v>
      </c>
      <c r="O9" s="17">
        <v>0.65561955465886801</v>
      </c>
      <c r="P9" s="17">
        <v>0.58786191891040895</v>
      </c>
      <c r="Q9" s="17">
        <v>0.55747290533036298</v>
      </c>
      <c r="R9" s="17">
        <v>0.66969345382214995</v>
      </c>
      <c r="S9" s="17"/>
      <c r="T9" s="17">
        <v>0.65453944055853697</v>
      </c>
      <c r="U9" s="17">
        <v>0.596441323844494</v>
      </c>
    </row>
    <row r="10" spans="2:21" x14ac:dyDescent="0.5">
      <c r="B10" s="18" t="s">
        <v>462</v>
      </c>
      <c r="C10" s="17">
        <v>0.47427194740429501</v>
      </c>
      <c r="D10" s="17">
        <v>0.45586188091749502</v>
      </c>
      <c r="E10" s="17">
        <v>0.49114887317011902</v>
      </c>
      <c r="F10" s="17"/>
      <c r="G10" s="17">
        <v>0.48822842062390798</v>
      </c>
      <c r="H10" s="17">
        <v>0.58434229543789795</v>
      </c>
      <c r="I10" s="17">
        <v>0.485907705588215</v>
      </c>
      <c r="J10" s="17">
        <v>0.49907983358223501</v>
      </c>
      <c r="K10" s="17">
        <v>0.403353978112103</v>
      </c>
      <c r="L10" s="17">
        <v>0.44189612013664897</v>
      </c>
      <c r="M10" s="17"/>
      <c r="N10" s="17">
        <v>0.47211928658010799</v>
      </c>
      <c r="O10" s="17">
        <v>0.478507137697879</v>
      </c>
      <c r="P10" s="17">
        <v>0.51029915528317504</v>
      </c>
      <c r="Q10" s="17">
        <v>0.41964877344395202</v>
      </c>
      <c r="R10" s="17">
        <v>0.52215882973226302</v>
      </c>
      <c r="S10" s="17"/>
      <c r="T10" s="17">
        <v>0.51036989616047401</v>
      </c>
      <c r="U10" s="17">
        <v>0.46517994534849899</v>
      </c>
    </row>
    <row r="11" spans="2:21" x14ac:dyDescent="0.5">
      <c r="B11" s="18" t="s">
        <v>463</v>
      </c>
      <c r="C11" s="17">
        <v>0.328251847316266</v>
      </c>
      <c r="D11" s="17">
        <v>0.36642069689182399</v>
      </c>
      <c r="E11" s="17">
        <v>0.28945174844939697</v>
      </c>
      <c r="F11" s="17"/>
      <c r="G11" s="17">
        <v>0.32495975846686398</v>
      </c>
      <c r="H11" s="17">
        <v>0.47964876648741001</v>
      </c>
      <c r="I11" s="17">
        <v>0.33487538216604701</v>
      </c>
      <c r="J11" s="17">
        <v>0.31335850235007301</v>
      </c>
      <c r="K11" s="17">
        <v>0.31060166303450698</v>
      </c>
      <c r="L11" s="17">
        <v>0.27864257557843702</v>
      </c>
      <c r="M11" s="17"/>
      <c r="N11" s="17">
        <v>0.33854647458863102</v>
      </c>
      <c r="O11" s="17">
        <v>0.321146753060991</v>
      </c>
      <c r="P11" s="17">
        <v>0.36632433636379802</v>
      </c>
      <c r="Q11" s="17">
        <v>0.28955136332621001</v>
      </c>
      <c r="R11" s="17">
        <v>0.32827770778033</v>
      </c>
      <c r="S11" s="17"/>
      <c r="T11" s="17">
        <v>0.36212165942057301</v>
      </c>
      <c r="U11" s="17">
        <v>0.31972104676131602</v>
      </c>
    </row>
    <row r="12" spans="2:21" ht="28.7" x14ac:dyDescent="0.5">
      <c r="B12" s="18" t="s">
        <v>464</v>
      </c>
      <c r="C12" s="17">
        <v>0.28426488671834099</v>
      </c>
      <c r="D12" s="17">
        <v>0.30988286278049498</v>
      </c>
      <c r="E12" s="17">
        <v>0.26264552375949801</v>
      </c>
      <c r="F12" s="17"/>
      <c r="G12" s="17">
        <v>0.32469248425115299</v>
      </c>
      <c r="H12" s="17">
        <v>0.34743941607524997</v>
      </c>
      <c r="I12" s="17">
        <v>0.25964730677831399</v>
      </c>
      <c r="J12" s="17">
        <v>0.34030242195524402</v>
      </c>
      <c r="K12" s="17">
        <v>0.273173277829729</v>
      </c>
      <c r="L12" s="17">
        <v>0.22578164474155299</v>
      </c>
      <c r="M12" s="17"/>
      <c r="N12" s="17">
        <v>0.26864829004968699</v>
      </c>
      <c r="O12" s="17">
        <v>0.31184394648667202</v>
      </c>
      <c r="P12" s="17">
        <v>0.291018101046016</v>
      </c>
      <c r="Q12" s="17">
        <v>0.25656128108883203</v>
      </c>
      <c r="R12" s="17">
        <v>0.31974357551331101</v>
      </c>
      <c r="S12" s="17"/>
      <c r="T12" s="17">
        <v>0.30298155815313799</v>
      </c>
      <c r="U12" s="17">
        <v>0.27955071261630998</v>
      </c>
    </row>
    <row r="13" spans="2:21" x14ac:dyDescent="0.5">
      <c r="B13" s="18" t="s">
        <v>465</v>
      </c>
      <c r="C13" s="17">
        <v>0.28354627597642701</v>
      </c>
      <c r="D13" s="17">
        <v>0.34586502565749699</v>
      </c>
      <c r="E13" s="17">
        <v>0.223790999792259</v>
      </c>
      <c r="F13" s="17"/>
      <c r="G13" s="17">
        <v>0.428502580139485</v>
      </c>
      <c r="H13" s="17">
        <v>0.469926246055205</v>
      </c>
      <c r="I13" s="17">
        <v>0.35353794436071301</v>
      </c>
      <c r="J13" s="17">
        <v>0.29741701594982001</v>
      </c>
      <c r="K13" s="17">
        <v>0.22266867434630599</v>
      </c>
      <c r="L13" s="17">
        <v>0.14750393098801001</v>
      </c>
      <c r="M13" s="17"/>
      <c r="N13" s="17">
        <v>0.28139710628758702</v>
      </c>
      <c r="O13" s="17">
        <v>0.334159549799182</v>
      </c>
      <c r="P13" s="17">
        <v>0.30469993310326599</v>
      </c>
      <c r="Q13" s="17">
        <v>0.22902834415658899</v>
      </c>
      <c r="R13" s="17">
        <v>0.27507174042335503</v>
      </c>
      <c r="S13" s="17"/>
      <c r="T13" s="17">
        <v>0.35842517568381599</v>
      </c>
      <c r="U13" s="17">
        <v>0.26468650323217202</v>
      </c>
    </row>
    <row r="14" spans="2:21" ht="28.7" x14ac:dyDescent="0.5">
      <c r="B14" s="18" t="s">
        <v>466</v>
      </c>
      <c r="C14" s="17">
        <v>0.26792915600001499</v>
      </c>
      <c r="D14" s="17">
        <v>0.28767496956866501</v>
      </c>
      <c r="E14" s="17">
        <v>0.247676970561622</v>
      </c>
      <c r="F14" s="17"/>
      <c r="G14" s="17">
        <v>0.151108460992636</v>
      </c>
      <c r="H14" s="17">
        <v>0.15465357013859099</v>
      </c>
      <c r="I14" s="17">
        <v>0.19715771716508401</v>
      </c>
      <c r="J14" s="17">
        <v>0.36170477727787997</v>
      </c>
      <c r="K14" s="17">
        <v>0.29216464307321299</v>
      </c>
      <c r="L14" s="17">
        <v>0.31274666358756698</v>
      </c>
      <c r="M14" s="17"/>
      <c r="N14" s="17">
        <v>0.243115688662181</v>
      </c>
      <c r="O14" s="17">
        <v>0.33077889015822998</v>
      </c>
      <c r="P14" s="17">
        <v>0.22266825502144399</v>
      </c>
      <c r="Q14" s="17">
        <v>0.28834000439024299</v>
      </c>
      <c r="R14" s="17">
        <v>0.25556710344850903</v>
      </c>
      <c r="S14" s="17"/>
      <c r="T14" s="17">
        <v>0.30850136634674302</v>
      </c>
      <c r="U14" s="17">
        <v>0.25771022022689999</v>
      </c>
    </row>
    <row r="15" spans="2:21" x14ac:dyDescent="0.5">
      <c r="B15" s="18" t="s">
        <v>467</v>
      </c>
      <c r="C15" s="17">
        <v>0.20868438291348801</v>
      </c>
      <c r="D15" s="17">
        <v>0.25911885576021398</v>
      </c>
      <c r="E15" s="17">
        <v>0.16139142088111999</v>
      </c>
      <c r="F15" s="17"/>
      <c r="G15" s="17">
        <v>0.34943179462868201</v>
      </c>
      <c r="H15" s="17">
        <v>0.31895943809559602</v>
      </c>
      <c r="I15" s="17">
        <v>0.27291145989404098</v>
      </c>
      <c r="J15" s="17">
        <v>0.20675838571315</v>
      </c>
      <c r="K15" s="17">
        <v>0.164849002090107</v>
      </c>
      <c r="L15" s="17">
        <v>0.111362853385677</v>
      </c>
      <c r="M15" s="17"/>
      <c r="N15" s="17">
        <v>0.16196748108984099</v>
      </c>
      <c r="O15" s="17">
        <v>0.25266968302134502</v>
      </c>
      <c r="P15" s="17">
        <v>0.25665432503791702</v>
      </c>
      <c r="Q15" s="17">
        <v>0.171719065164603</v>
      </c>
      <c r="R15" s="17">
        <v>0.23593862110315</v>
      </c>
      <c r="S15" s="17"/>
      <c r="T15" s="17">
        <v>0.28531320541308902</v>
      </c>
      <c r="U15" s="17">
        <v>0.18938385654825199</v>
      </c>
    </row>
    <row r="16" spans="2:21" ht="28.7" x14ac:dyDescent="0.5">
      <c r="B16" s="18" t="s">
        <v>468</v>
      </c>
      <c r="C16" s="17">
        <v>0.20021153035182601</v>
      </c>
      <c r="D16" s="17">
        <v>0.25132366708151499</v>
      </c>
      <c r="E16" s="17">
        <v>0.152221507674661</v>
      </c>
      <c r="F16" s="17"/>
      <c r="G16" s="17">
        <v>0.26992552569239298</v>
      </c>
      <c r="H16" s="17">
        <v>0.35235358752121199</v>
      </c>
      <c r="I16" s="17">
        <v>0.22081525016078099</v>
      </c>
      <c r="J16" s="17">
        <v>0.24286708380323499</v>
      </c>
      <c r="K16" s="17">
        <v>0.17666420113120701</v>
      </c>
      <c r="L16" s="17">
        <v>8.5509383552863596E-2</v>
      </c>
      <c r="M16" s="17"/>
      <c r="N16" s="17">
        <v>0.16506943672889399</v>
      </c>
      <c r="O16" s="17">
        <v>0.25689918569322201</v>
      </c>
      <c r="P16" s="17">
        <v>0.224294531917796</v>
      </c>
      <c r="Q16" s="17">
        <v>0.159240843244605</v>
      </c>
      <c r="R16" s="17">
        <v>0.22815839110300201</v>
      </c>
      <c r="S16" s="17"/>
      <c r="T16" s="17">
        <v>0.245491003161461</v>
      </c>
      <c r="U16" s="17">
        <v>0.18880697485613199</v>
      </c>
    </row>
    <row r="17" spans="2:21" x14ac:dyDescent="0.5">
      <c r="B17" s="18" t="s">
        <v>469</v>
      </c>
      <c r="C17" s="17">
        <v>0.19970401372399901</v>
      </c>
      <c r="D17" s="17">
        <v>0.25664795162097798</v>
      </c>
      <c r="E17" s="17">
        <v>0.14639318178577601</v>
      </c>
      <c r="F17" s="17"/>
      <c r="G17" s="17">
        <v>0.29692057173361203</v>
      </c>
      <c r="H17" s="17">
        <v>0.25140697233575099</v>
      </c>
      <c r="I17" s="17">
        <v>0.24040663129470699</v>
      </c>
      <c r="J17" s="17">
        <v>0.205204166777508</v>
      </c>
      <c r="K17" s="17">
        <v>0.19759114229320099</v>
      </c>
      <c r="L17" s="17">
        <v>0.123128921273134</v>
      </c>
      <c r="M17" s="17"/>
      <c r="N17" s="17">
        <v>0.18774352699463101</v>
      </c>
      <c r="O17" s="17">
        <v>0.26323980800633401</v>
      </c>
      <c r="P17" s="17">
        <v>0.196015430882029</v>
      </c>
      <c r="Q17" s="17">
        <v>0.15267833792587901</v>
      </c>
      <c r="R17" s="17">
        <v>0.22164553840335499</v>
      </c>
      <c r="S17" s="17"/>
      <c r="T17" s="17">
        <v>0.28890371668986098</v>
      </c>
      <c r="U17" s="17">
        <v>0.17723725562037701</v>
      </c>
    </row>
    <row r="18" spans="2:21" ht="28.7" x14ac:dyDescent="0.5">
      <c r="B18" s="18" t="s">
        <v>470</v>
      </c>
      <c r="C18" s="17">
        <v>0.171746275073691</v>
      </c>
      <c r="D18" s="17">
        <v>0.24584591041727799</v>
      </c>
      <c r="E18" s="17">
        <v>0.104121295867301</v>
      </c>
      <c r="F18" s="17"/>
      <c r="G18" s="17">
        <v>0.40117495113797902</v>
      </c>
      <c r="H18" s="17">
        <v>0.29100729583497398</v>
      </c>
      <c r="I18" s="17">
        <v>0.168574413622395</v>
      </c>
      <c r="J18" s="17">
        <v>0.193671884887094</v>
      </c>
      <c r="K18" s="17">
        <v>0.123824118441046</v>
      </c>
      <c r="L18" s="17">
        <v>6.6546752467596504E-2</v>
      </c>
      <c r="M18" s="17"/>
      <c r="N18" s="17">
        <v>0.167689435549254</v>
      </c>
      <c r="O18" s="17">
        <v>0.18204594653679601</v>
      </c>
      <c r="P18" s="17">
        <v>0.18046615059652299</v>
      </c>
      <c r="Q18" s="17">
        <v>0.14764106347984601</v>
      </c>
      <c r="R18" s="17">
        <v>0.19850126287046199</v>
      </c>
      <c r="S18" s="17"/>
      <c r="T18" s="17">
        <v>0.23867314912811199</v>
      </c>
      <c r="U18" s="17">
        <v>0.15488938160861301</v>
      </c>
    </row>
    <row r="19" spans="2:21" x14ac:dyDescent="0.5">
      <c r="B19" s="18" t="s">
        <v>471</v>
      </c>
      <c r="C19" s="17">
        <v>0.16518407565871901</v>
      </c>
      <c r="D19" s="17">
        <v>0.223904724806817</v>
      </c>
      <c r="E19" s="17">
        <v>0.10972393953291899</v>
      </c>
      <c r="F19" s="17"/>
      <c r="G19" s="17">
        <v>0.31327415903996902</v>
      </c>
      <c r="H19" s="17">
        <v>0.234980293101616</v>
      </c>
      <c r="I19" s="17">
        <v>0.19497523956416801</v>
      </c>
      <c r="J19" s="17">
        <v>0.18542244145579401</v>
      </c>
      <c r="K19" s="17">
        <v>0.143126630962218</v>
      </c>
      <c r="L19" s="17">
        <v>7.3667643917746203E-2</v>
      </c>
      <c r="M19" s="17"/>
      <c r="N19" s="17">
        <v>0.14823355773751901</v>
      </c>
      <c r="O19" s="17">
        <v>0.217437803906706</v>
      </c>
      <c r="P19" s="17">
        <v>0.198970542766265</v>
      </c>
      <c r="Q19" s="17">
        <v>0.11279474603954499</v>
      </c>
      <c r="R19" s="17">
        <v>0.162734152811359</v>
      </c>
      <c r="S19" s="17"/>
      <c r="T19" s="17">
        <v>0.26032933368756001</v>
      </c>
      <c r="U19" s="17">
        <v>0.14121980867389899</v>
      </c>
    </row>
    <row r="20" spans="2:21" ht="28.7" x14ac:dyDescent="0.5">
      <c r="B20" s="18" t="s">
        <v>472</v>
      </c>
      <c r="C20" s="17">
        <v>0.15105014804321401</v>
      </c>
      <c r="D20" s="17">
        <v>0.18920288313451999</v>
      </c>
      <c r="E20" s="17">
        <v>0.11672123617029</v>
      </c>
      <c r="F20" s="17"/>
      <c r="G20" s="17">
        <v>0.18211717702748101</v>
      </c>
      <c r="H20" s="17">
        <v>0.25555330918486502</v>
      </c>
      <c r="I20" s="17">
        <v>0.13364532746520499</v>
      </c>
      <c r="J20" s="17">
        <v>0.22074977536969601</v>
      </c>
      <c r="K20" s="17">
        <v>0.14860377234789399</v>
      </c>
      <c r="L20" s="17">
        <v>5.8098199379963203E-2</v>
      </c>
      <c r="M20" s="17"/>
      <c r="N20" s="17">
        <v>0.11683042433909401</v>
      </c>
      <c r="O20" s="17">
        <v>0.18665087842212599</v>
      </c>
      <c r="P20" s="17">
        <v>0.164492542576058</v>
      </c>
      <c r="Q20" s="17">
        <v>0.13828570531416001</v>
      </c>
      <c r="R20" s="17">
        <v>0.17414215729513799</v>
      </c>
      <c r="S20" s="17"/>
      <c r="T20" s="17">
        <v>0.207574377423492</v>
      </c>
      <c r="U20" s="17">
        <v>0.13681337206464</v>
      </c>
    </row>
    <row r="21" spans="2:21" x14ac:dyDescent="0.5">
      <c r="B21" s="18" t="s">
        <v>44</v>
      </c>
      <c r="C21" s="19">
        <v>0.15704617132074999</v>
      </c>
      <c r="D21" s="19">
        <v>0.110313095037142</v>
      </c>
      <c r="E21" s="19">
        <v>0.20177278271030699</v>
      </c>
      <c r="F21" s="19"/>
      <c r="G21" s="19">
        <v>6.4020033490210598E-2</v>
      </c>
      <c r="H21" s="19">
        <v>7.7022334783000398E-2</v>
      </c>
      <c r="I21" s="19">
        <v>0.105469142624072</v>
      </c>
      <c r="J21" s="19">
        <v>0.12886347744233001</v>
      </c>
      <c r="K21" s="19">
        <v>0.22227108986979</v>
      </c>
      <c r="L21" s="19">
        <v>0.226781405294256</v>
      </c>
      <c r="M21" s="19"/>
      <c r="N21" s="19">
        <v>0.14386258130111601</v>
      </c>
      <c r="O21" s="19">
        <v>0.114657062184692</v>
      </c>
      <c r="P21" s="19">
        <v>0.20371459532765901</v>
      </c>
      <c r="Q21" s="19">
        <v>0.169693287781915</v>
      </c>
      <c r="R21" s="19">
        <v>0.153739875989128</v>
      </c>
      <c r="S21" s="19"/>
      <c r="T21" s="19">
        <v>0.117326420724482</v>
      </c>
      <c r="U21" s="19">
        <v>0.16705039778015901</v>
      </c>
    </row>
    <row r="22" spans="2:21" x14ac:dyDescent="0.5">
      <c r="B22" s="16"/>
    </row>
    <row r="23" spans="2:21" x14ac:dyDescent="0.5">
      <c r="B23" t="s">
        <v>47</v>
      </c>
    </row>
    <row r="24" spans="2:21" x14ac:dyDescent="0.5">
      <c r="B24" t="s">
        <v>48</v>
      </c>
    </row>
    <row r="26" spans="2:21" x14ac:dyDescent="0.5">
      <c r="B2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U25"/>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475</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462</v>
      </c>
      <c r="C9" s="17">
        <v>0.460007593250781</v>
      </c>
      <c r="D9" s="17">
        <v>0.41447443490386099</v>
      </c>
      <c r="E9" s="17">
        <v>0.50389061778516597</v>
      </c>
      <c r="F9" s="17"/>
      <c r="G9" s="17">
        <v>0.46189264184430301</v>
      </c>
      <c r="H9" s="17">
        <v>0.54724053537848105</v>
      </c>
      <c r="I9" s="17">
        <v>0.43678813716637199</v>
      </c>
      <c r="J9" s="17">
        <v>0.431189762873676</v>
      </c>
      <c r="K9" s="17">
        <v>0.40773877048646301</v>
      </c>
      <c r="L9" s="17">
        <v>0.48508598800528602</v>
      </c>
      <c r="M9" s="17"/>
      <c r="N9" s="17">
        <v>0.43581839258599298</v>
      </c>
      <c r="O9" s="17">
        <v>0.48184550668221998</v>
      </c>
      <c r="P9" s="17">
        <v>0.48117302203601497</v>
      </c>
      <c r="Q9" s="17">
        <v>0.403390334156912</v>
      </c>
      <c r="R9" s="17">
        <v>0.56199742996657398</v>
      </c>
      <c r="S9" s="17"/>
      <c r="T9" s="17">
        <v>0.46179694469938898</v>
      </c>
      <c r="U9" s="17">
        <v>0.45955690872133098</v>
      </c>
    </row>
    <row r="10" spans="2:21" x14ac:dyDescent="0.5">
      <c r="B10" s="18" t="s">
        <v>461</v>
      </c>
      <c r="C10" s="17">
        <v>0.43807107457710998</v>
      </c>
      <c r="D10" s="17">
        <v>0.51209436440924705</v>
      </c>
      <c r="E10" s="17">
        <v>0.36863108989779497</v>
      </c>
      <c r="F10" s="17"/>
      <c r="G10" s="17">
        <v>0.421603393353016</v>
      </c>
      <c r="H10" s="17">
        <v>0.53948004869257804</v>
      </c>
      <c r="I10" s="17">
        <v>0.43796063398570201</v>
      </c>
      <c r="J10" s="17">
        <v>0.43219457306734499</v>
      </c>
      <c r="K10" s="17">
        <v>0.43763297296618697</v>
      </c>
      <c r="L10" s="17">
        <v>0.40158709284662097</v>
      </c>
      <c r="M10" s="17"/>
      <c r="N10" s="17">
        <v>0.43077327658152398</v>
      </c>
      <c r="O10" s="17">
        <v>0.45447742920646</v>
      </c>
      <c r="P10" s="17">
        <v>0.46044182989708998</v>
      </c>
      <c r="Q10" s="17">
        <v>0.40851188464605898</v>
      </c>
      <c r="R10" s="17">
        <v>0.448538849727808</v>
      </c>
      <c r="S10" s="17"/>
      <c r="T10" s="17">
        <v>0.47741082882298502</v>
      </c>
      <c r="U10" s="17">
        <v>0.42816255792166502</v>
      </c>
    </row>
    <row r="11" spans="2:21" x14ac:dyDescent="0.5">
      <c r="B11" s="18" t="s">
        <v>463</v>
      </c>
      <c r="C11" s="17">
        <v>0.301553093628178</v>
      </c>
      <c r="D11" s="17">
        <v>0.33471471685958898</v>
      </c>
      <c r="E11" s="17">
        <v>0.26930255944956599</v>
      </c>
      <c r="F11" s="17"/>
      <c r="G11" s="17">
        <v>0.34143442286908399</v>
      </c>
      <c r="H11" s="17">
        <v>0.32786469303337301</v>
      </c>
      <c r="I11" s="17">
        <v>0.41068263538215899</v>
      </c>
      <c r="J11" s="17">
        <v>0.30482930411180098</v>
      </c>
      <c r="K11" s="17">
        <v>0.24198351042285701</v>
      </c>
      <c r="L11" s="17">
        <v>0.25431186739581502</v>
      </c>
      <c r="M11" s="17"/>
      <c r="N11" s="17">
        <v>0.30925721233159398</v>
      </c>
      <c r="O11" s="17">
        <v>0.30418938027972803</v>
      </c>
      <c r="P11" s="17">
        <v>0.33157687540789499</v>
      </c>
      <c r="Q11" s="17">
        <v>0.25875771644051998</v>
      </c>
      <c r="R11" s="17">
        <v>0.31384703921322599</v>
      </c>
      <c r="S11" s="17"/>
      <c r="T11" s="17">
        <v>0.30600605324942198</v>
      </c>
      <c r="U11" s="17">
        <v>0.30043152524477201</v>
      </c>
    </row>
    <row r="12" spans="2:21" ht="28.7" x14ac:dyDescent="0.5">
      <c r="B12" s="18" t="s">
        <v>466</v>
      </c>
      <c r="C12" s="17">
        <v>0.29404549864066998</v>
      </c>
      <c r="D12" s="17">
        <v>0.32030871228659602</v>
      </c>
      <c r="E12" s="17">
        <v>0.26793156628270598</v>
      </c>
      <c r="F12" s="17"/>
      <c r="G12" s="17">
        <v>0.27014487790428798</v>
      </c>
      <c r="H12" s="17">
        <v>0.210350634594202</v>
      </c>
      <c r="I12" s="17">
        <v>0.278263994617652</v>
      </c>
      <c r="J12" s="17">
        <v>0.30889213469448301</v>
      </c>
      <c r="K12" s="17">
        <v>0.31684275674432799</v>
      </c>
      <c r="L12" s="17">
        <v>0.32294831715029498</v>
      </c>
      <c r="M12" s="17"/>
      <c r="N12" s="17">
        <v>0.29198500257444099</v>
      </c>
      <c r="O12" s="17">
        <v>0.25509067255386503</v>
      </c>
      <c r="P12" s="17">
        <v>0.31222366631012699</v>
      </c>
      <c r="Q12" s="17">
        <v>0.322851081885772</v>
      </c>
      <c r="R12" s="17">
        <v>0.27480361937641701</v>
      </c>
      <c r="S12" s="17"/>
      <c r="T12" s="17">
        <v>0.31646955838954799</v>
      </c>
      <c r="U12" s="17">
        <v>0.28839754344207502</v>
      </c>
    </row>
    <row r="13" spans="2:21" x14ac:dyDescent="0.5">
      <c r="B13" s="18" t="s">
        <v>469</v>
      </c>
      <c r="C13" s="17">
        <v>0.25218577496987399</v>
      </c>
      <c r="D13" s="17">
        <v>0.29182081994905301</v>
      </c>
      <c r="E13" s="17">
        <v>0.21539619285629599</v>
      </c>
      <c r="F13" s="17"/>
      <c r="G13" s="17">
        <v>0.39449955436614997</v>
      </c>
      <c r="H13" s="17">
        <v>0.34418912759481401</v>
      </c>
      <c r="I13" s="17">
        <v>0.28080855780055203</v>
      </c>
      <c r="J13" s="17">
        <v>0.26716238899007899</v>
      </c>
      <c r="K13" s="17">
        <v>0.18680744579561701</v>
      </c>
      <c r="L13" s="17">
        <v>0.18381525528947501</v>
      </c>
      <c r="M13" s="17"/>
      <c r="N13" s="17">
        <v>0.27900511287826901</v>
      </c>
      <c r="O13" s="17">
        <v>0.26175841885679202</v>
      </c>
      <c r="P13" s="17">
        <v>0.26311006235599899</v>
      </c>
      <c r="Q13" s="17">
        <v>0.199950777891683</v>
      </c>
      <c r="R13" s="17">
        <v>0.25971592806879601</v>
      </c>
      <c r="S13" s="17"/>
      <c r="T13" s="17">
        <v>0.29213116079854801</v>
      </c>
      <c r="U13" s="17">
        <v>0.24212471769133001</v>
      </c>
    </row>
    <row r="14" spans="2:21" ht="28.7" x14ac:dyDescent="0.5">
      <c r="B14" s="18" t="s">
        <v>464</v>
      </c>
      <c r="C14" s="17">
        <v>0.20772386100811699</v>
      </c>
      <c r="D14" s="17">
        <v>0.232331857420738</v>
      </c>
      <c r="E14" s="17">
        <v>0.182474914799171</v>
      </c>
      <c r="F14" s="17"/>
      <c r="G14" s="17">
        <v>0.308868902036811</v>
      </c>
      <c r="H14" s="17">
        <v>0.29710629766365299</v>
      </c>
      <c r="I14" s="17">
        <v>0.22157679340907499</v>
      </c>
      <c r="J14" s="17">
        <v>0.16890809409987501</v>
      </c>
      <c r="K14" s="17">
        <v>0.19699624216038999</v>
      </c>
      <c r="L14" s="17">
        <v>0.16303770439426801</v>
      </c>
      <c r="M14" s="17"/>
      <c r="N14" s="17">
        <v>0.190942103909466</v>
      </c>
      <c r="O14" s="17">
        <v>0.22557466735457199</v>
      </c>
      <c r="P14" s="17">
        <v>0.19572102374924499</v>
      </c>
      <c r="Q14" s="17">
        <v>0.236928206425465</v>
      </c>
      <c r="R14" s="17">
        <v>0.17702273104109201</v>
      </c>
      <c r="S14" s="17"/>
      <c r="T14" s="17">
        <v>0.24694383481746299</v>
      </c>
      <c r="U14" s="17">
        <v>0.197845513490052</v>
      </c>
    </row>
    <row r="15" spans="2:21" x14ac:dyDescent="0.5">
      <c r="B15" s="18" t="s">
        <v>465</v>
      </c>
      <c r="C15" s="17">
        <v>0.176413375463951</v>
      </c>
      <c r="D15" s="17">
        <v>0.23893333357889901</v>
      </c>
      <c r="E15" s="17">
        <v>0.11563230536973799</v>
      </c>
      <c r="F15" s="17"/>
      <c r="G15" s="17">
        <v>0.31158095337667102</v>
      </c>
      <c r="H15" s="17">
        <v>0.25817677120072702</v>
      </c>
      <c r="I15" s="17">
        <v>0.223071672726562</v>
      </c>
      <c r="J15" s="17">
        <v>0.19238334552646499</v>
      </c>
      <c r="K15" s="17">
        <v>0.119792228021814</v>
      </c>
      <c r="L15" s="17">
        <v>9.8904809780151995E-2</v>
      </c>
      <c r="M15" s="17"/>
      <c r="N15" s="17">
        <v>0.169542446286638</v>
      </c>
      <c r="O15" s="17">
        <v>0.19769974523282699</v>
      </c>
      <c r="P15" s="17">
        <v>0.19816501825292199</v>
      </c>
      <c r="Q15" s="17">
        <v>0.15271158633433801</v>
      </c>
      <c r="R15" s="17">
        <v>0.16577186491965701</v>
      </c>
      <c r="S15" s="17"/>
      <c r="T15" s="17">
        <v>0.24824813989080799</v>
      </c>
      <c r="U15" s="17">
        <v>0.15832033005968099</v>
      </c>
    </row>
    <row r="16" spans="2:21" ht="28.7" x14ac:dyDescent="0.5">
      <c r="B16" s="18" t="s">
        <v>472</v>
      </c>
      <c r="C16" s="17">
        <v>0.164715074999192</v>
      </c>
      <c r="D16" s="17">
        <v>0.19812506356510601</v>
      </c>
      <c r="E16" s="17">
        <v>0.134907491025334</v>
      </c>
      <c r="F16" s="17"/>
      <c r="G16" s="17">
        <v>0.32073063549824998</v>
      </c>
      <c r="H16" s="17">
        <v>0.18548432479292201</v>
      </c>
      <c r="I16" s="17">
        <v>0.21403773252427399</v>
      </c>
      <c r="J16" s="17">
        <v>0.16065971670646401</v>
      </c>
      <c r="K16" s="17">
        <v>0.172652049853664</v>
      </c>
      <c r="L16" s="17">
        <v>8.0136703526684797E-2</v>
      </c>
      <c r="M16" s="17"/>
      <c r="N16" s="17">
        <v>0.13937063427517199</v>
      </c>
      <c r="O16" s="17">
        <v>0.17626054481025399</v>
      </c>
      <c r="P16" s="17">
        <v>0.17364077158608299</v>
      </c>
      <c r="Q16" s="17">
        <v>0.15004241951126299</v>
      </c>
      <c r="R16" s="17">
        <v>0.22137272669386601</v>
      </c>
      <c r="S16" s="17"/>
      <c r="T16" s="17">
        <v>0.25305103445311999</v>
      </c>
      <c r="U16" s="17">
        <v>0.14246586825393801</v>
      </c>
    </row>
    <row r="17" spans="2:21" ht="28.7" x14ac:dyDescent="0.5">
      <c r="B17" s="18" t="s">
        <v>470</v>
      </c>
      <c r="C17" s="17">
        <v>0.104267537543293</v>
      </c>
      <c r="D17" s="17">
        <v>0.14777603434501099</v>
      </c>
      <c r="E17" s="17">
        <v>6.4587517591533097E-2</v>
      </c>
      <c r="F17" s="17"/>
      <c r="G17" s="17">
        <v>0.21619243175414299</v>
      </c>
      <c r="H17" s="17">
        <v>0.14019488535451899</v>
      </c>
      <c r="I17" s="17">
        <v>0.14892988982889299</v>
      </c>
      <c r="J17" s="17">
        <v>9.9341559863168394E-2</v>
      </c>
      <c r="K17" s="17">
        <v>7.7660161176362305E-2</v>
      </c>
      <c r="L17" s="17">
        <v>5.07929162513669E-2</v>
      </c>
      <c r="M17" s="17"/>
      <c r="N17" s="17">
        <v>8.5236030958720399E-2</v>
      </c>
      <c r="O17" s="17">
        <v>0.116896178097042</v>
      </c>
      <c r="P17" s="17">
        <v>0.115848206925936</v>
      </c>
      <c r="Q17" s="17">
        <v>0.10281779024981599</v>
      </c>
      <c r="R17" s="17">
        <v>0.110514262773577</v>
      </c>
      <c r="S17" s="17"/>
      <c r="T17" s="17">
        <v>0.131221150351607</v>
      </c>
      <c r="U17" s="17">
        <v>9.7478722347184493E-2</v>
      </c>
    </row>
    <row r="18" spans="2:21" x14ac:dyDescent="0.5">
      <c r="B18" s="18" t="s">
        <v>467</v>
      </c>
      <c r="C18" s="17">
        <v>9.2937575209160794E-2</v>
      </c>
      <c r="D18" s="17">
        <v>0.12787370877099</v>
      </c>
      <c r="E18" s="17">
        <v>5.7177159936897197E-2</v>
      </c>
      <c r="F18" s="17"/>
      <c r="G18" s="17">
        <v>0.165459749804407</v>
      </c>
      <c r="H18" s="17">
        <v>0.10038090992840799</v>
      </c>
      <c r="I18" s="17">
        <v>0.112368642815492</v>
      </c>
      <c r="J18" s="17">
        <v>9.6674277166844194E-2</v>
      </c>
      <c r="K18" s="17">
        <v>8.7112753350706701E-2</v>
      </c>
      <c r="L18" s="17">
        <v>5.8649641843043797E-2</v>
      </c>
      <c r="M18" s="17"/>
      <c r="N18" s="17">
        <v>7.4641413905214907E-2</v>
      </c>
      <c r="O18" s="17">
        <v>0.116822341689239</v>
      </c>
      <c r="P18" s="17">
        <v>0.115057049977522</v>
      </c>
      <c r="Q18" s="17">
        <v>8.1833256892230005E-2</v>
      </c>
      <c r="R18" s="17">
        <v>7.8428096241122597E-2</v>
      </c>
      <c r="S18" s="17"/>
      <c r="T18" s="17">
        <v>0.13763330745565699</v>
      </c>
      <c r="U18" s="17">
        <v>8.1680046638347506E-2</v>
      </c>
    </row>
    <row r="19" spans="2:21" x14ac:dyDescent="0.5">
      <c r="B19" s="18" t="s">
        <v>474</v>
      </c>
      <c r="C19" s="17">
        <v>8.8865587214258898E-2</v>
      </c>
      <c r="D19" s="17">
        <v>0.11171152064275</v>
      </c>
      <c r="E19" s="17">
        <v>6.8296972524325497E-2</v>
      </c>
      <c r="F19" s="17"/>
      <c r="G19" s="17">
        <v>0.21192428210747399</v>
      </c>
      <c r="H19" s="17">
        <v>8.3163001592800601E-2</v>
      </c>
      <c r="I19" s="17">
        <v>0.10739843931731</v>
      </c>
      <c r="J19" s="17">
        <v>8.7908190170221501E-2</v>
      </c>
      <c r="K19" s="17">
        <v>7.3225368929520196E-2</v>
      </c>
      <c r="L19" s="17">
        <v>5.53076400125126E-2</v>
      </c>
      <c r="M19" s="17"/>
      <c r="N19" s="17">
        <v>9.3583614096291595E-2</v>
      </c>
      <c r="O19" s="17">
        <v>9.7035037736365307E-2</v>
      </c>
      <c r="P19" s="17">
        <v>0.121711722443547</v>
      </c>
      <c r="Q19" s="17">
        <v>4.6954430611685999E-2</v>
      </c>
      <c r="R19" s="17">
        <v>9.1572910581681294E-2</v>
      </c>
      <c r="S19" s="17"/>
      <c r="T19" s="17">
        <v>0.13338319688921099</v>
      </c>
      <c r="U19" s="17">
        <v>7.7652922433285906E-2</v>
      </c>
    </row>
    <row r="20" spans="2:21" x14ac:dyDescent="0.5">
      <c r="B20" s="18" t="s">
        <v>44</v>
      </c>
      <c r="C20" s="19">
        <v>0.218456834111632</v>
      </c>
      <c r="D20" s="19">
        <v>0.17085667101732399</v>
      </c>
      <c r="E20" s="19">
        <v>0.262487395592717</v>
      </c>
      <c r="F20" s="19"/>
      <c r="G20" s="19">
        <v>0.11973380603362101</v>
      </c>
      <c r="H20" s="19">
        <v>0.130182156713887</v>
      </c>
      <c r="I20" s="19">
        <v>0.15059599319518099</v>
      </c>
      <c r="J20" s="19">
        <v>0.19337385753596401</v>
      </c>
      <c r="K20" s="19">
        <v>0.31821023738653198</v>
      </c>
      <c r="L20" s="19">
        <v>0.27855690971176</v>
      </c>
      <c r="M20" s="19"/>
      <c r="N20" s="19">
        <v>0.23116221733137199</v>
      </c>
      <c r="O20" s="19">
        <v>0.16780711629304201</v>
      </c>
      <c r="P20" s="19">
        <v>0.21647650223686801</v>
      </c>
      <c r="Q20" s="19">
        <v>0.24463064911079799</v>
      </c>
      <c r="R20" s="19">
        <v>0.22611582619960799</v>
      </c>
      <c r="S20" s="19"/>
      <c r="T20" s="19">
        <v>0.16197829751377499</v>
      </c>
      <c r="U20" s="19">
        <v>0.232682101434285</v>
      </c>
    </row>
    <row r="21" spans="2:21" x14ac:dyDescent="0.5">
      <c r="B21" s="16"/>
    </row>
    <row r="22" spans="2:21" x14ac:dyDescent="0.5">
      <c r="B22" t="s">
        <v>47</v>
      </c>
    </row>
    <row r="23" spans="2:21" x14ac:dyDescent="0.5">
      <c r="B23" t="s">
        <v>48</v>
      </c>
    </row>
    <row r="25" spans="2:21" x14ac:dyDescent="0.5">
      <c r="B2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H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8" width="20.703125" customWidth="1"/>
  </cols>
  <sheetData>
    <row r="2" spans="2:8" ht="40" customHeight="1" x14ac:dyDescent="0.5">
      <c r="D2" s="30" t="s">
        <v>488</v>
      </c>
      <c r="E2" s="26"/>
      <c r="F2" s="26"/>
      <c r="G2" s="26"/>
      <c r="H2" s="26"/>
    </row>
    <row r="6" spans="2:8" ht="50" customHeight="1" x14ac:dyDescent="0.5">
      <c r="B6" s="20" t="s">
        <v>15</v>
      </c>
      <c r="C6" s="20" t="s">
        <v>476</v>
      </c>
      <c r="D6" s="20" t="s">
        <v>477</v>
      </c>
      <c r="E6" s="20" t="s">
        <v>478</v>
      </c>
      <c r="F6" s="20" t="s">
        <v>479</v>
      </c>
      <c r="G6" s="20" t="s">
        <v>480</v>
      </c>
    </row>
    <row r="7" spans="2:8" x14ac:dyDescent="0.5">
      <c r="B7" s="18" t="s">
        <v>481</v>
      </c>
      <c r="C7" s="17">
        <v>0.43055816164098298</v>
      </c>
      <c r="D7" s="17">
        <v>0.43305788083836499</v>
      </c>
      <c r="E7" s="17">
        <v>0.36035729417774398</v>
      </c>
      <c r="F7" s="17">
        <v>0.14432824451342099</v>
      </c>
      <c r="G7" s="17">
        <v>1.79128339634483E-2</v>
      </c>
    </row>
    <row r="8" spans="2:8" x14ac:dyDescent="0.5">
      <c r="B8" s="18" t="s">
        <v>482</v>
      </c>
      <c r="C8" s="17">
        <v>0.4461697200095</v>
      </c>
      <c r="D8" s="17">
        <v>0.36978747925732502</v>
      </c>
      <c r="E8" s="17">
        <v>0.43134743018188698</v>
      </c>
      <c r="F8" s="17">
        <v>0.35313702476485298</v>
      </c>
      <c r="G8" s="17">
        <v>0.13017716489452</v>
      </c>
    </row>
    <row r="9" spans="2:8" x14ac:dyDescent="0.5">
      <c r="B9" s="18" t="s">
        <v>483</v>
      </c>
      <c r="C9" s="17">
        <v>9.4248195476497196E-2</v>
      </c>
      <c r="D9" s="17">
        <v>0.14944895164785699</v>
      </c>
      <c r="E9" s="17">
        <v>0.149246462189667</v>
      </c>
      <c r="F9" s="17">
        <v>0.33365175918840301</v>
      </c>
      <c r="G9" s="17">
        <v>0.34548487778624298</v>
      </c>
    </row>
    <row r="10" spans="2:8" x14ac:dyDescent="0.5">
      <c r="B10" s="18" t="s">
        <v>484</v>
      </c>
      <c r="C10" s="17">
        <v>8.1521226614374599E-3</v>
      </c>
      <c r="D10" s="17">
        <v>1.7427156990958599E-2</v>
      </c>
      <c r="E10" s="17">
        <v>1.7118163507942399E-2</v>
      </c>
      <c r="F10" s="17">
        <v>6.9661999917798395E-2</v>
      </c>
      <c r="G10" s="17">
        <v>0.27321876439786802</v>
      </c>
    </row>
    <row r="11" spans="2:8" x14ac:dyDescent="0.5">
      <c r="B11" s="18" t="s">
        <v>485</v>
      </c>
      <c r="C11" s="17">
        <v>5.6511451595880301E-3</v>
      </c>
      <c r="D11" s="17">
        <v>9.3234194387146994E-3</v>
      </c>
      <c r="E11" s="17">
        <v>1.20687285806629E-2</v>
      </c>
      <c r="F11" s="17">
        <v>1.1675868424333199E-2</v>
      </c>
      <c r="G11" s="17">
        <v>0.16422600754661801</v>
      </c>
    </row>
    <row r="12" spans="2:8" x14ac:dyDescent="0.5">
      <c r="B12" s="18" t="s">
        <v>76</v>
      </c>
      <c r="C12" s="17">
        <v>1.52206550519944E-2</v>
      </c>
      <c r="D12" s="17">
        <v>2.0955111826780198E-2</v>
      </c>
      <c r="E12" s="17">
        <v>2.98619213620968E-2</v>
      </c>
      <c r="F12" s="17">
        <v>8.75451031911917E-2</v>
      </c>
      <c r="G12" s="17">
        <v>6.8980351411301599E-2</v>
      </c>
    </row>
    <row r="13" spans="2:8" x14ac:dyDescent="0.5">
      <c r="B13" s="23" t="s">
        <v>486</v>
      </c>
      <c r="C13" s="21">
        <v>0.87672788165048299</v>
      </c>
      <c r="D13" s="21">
        <v>0.80284536009568996</v>
      </c>
      <c r="E13" s="21">
        <v>0.79170472435963102</v>
      </c>
      <c r="F13" s="21">
        <v>0.497465269278274</v>
      </c>
      <c r="G13" s="21">
        <v>0.148089998857969</v>
      </c>
    </row>
    <row r="14" spans="2:8" x14ac:dyDescent="0.5">
      <c r="B14" s="23" t="s">
        <v>487</v>
      </c>
      <c r="C14" s="21">
        <v>1.38032678210255E-2</v>
      </c>
      <c r="D14" s="21">
        <v>2.6750576429673299E-2</v>
      </c>
      <c r="E14" s="21">
        <v>2.9186892088605299E-2</v>
      </c>
      <c r="F14" s="21">
        <v>8.1337868342131595E-2</v>
      </c>
      <c r="G14" s="21">
        <v>0.437444771944486</v>
      </c>
    </row>
    <row r="15" spans="2:8" x14ac:dyDescent="0.5">
      <c r="B15" s="23" t="s">
        <v>88</v>
      </c>
      <c r="C15" s="22">
        <v>0.86292461382945695</v>
      </c>
      <c r="D15" s="22">
        <v>0.77609478366601603</v>
      </c>
      <c r="E15" s="22">
        <v>0.76251783227102599</v>
      </c>
      <c r="F15" s="22">
        <v>0.41612740093614198</v>
      </c>
      <c r="G15" s="22">
        <v>-0.28935477308651802</v>
      </c>
    </row>
    <row r="16" spans="2:8" x14ac:dyDescent="0.5">
      <c r="B16" s="16"/>
      <c r="C16" s="16"/>
      <c r="D16" s="16"/>
      <c r="E16" s="16"/>
      <c r="F16" s="16"/>
      <c r="G16" s="16"/>
    </row>
    <row r="17" spans="2:2" x14ac:dyDescent="0.5">
      <c r="B17" t="s">
        <v>47</v>
      </c>
    </row>
    <row r="18" spans="2:2" x14ac:dyDescent="0.5">
      <c r="B18" t="s">
        <v>48</v>
      </c>
    </row>
    <row r="22" spans="2:2" x14ac:dyDescent="0.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489</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481</v>
      </c>
      <c r="C9" s="17">
        <v>0.36035729417774398</v>
      </c>
      <c r="D9" s="17">
        <v>0.39305716722058698</v>
      </c>
      <c r="E9" s="17">
        <v>0.32877137039631399</v>
      </c>
      <c r="F9" s="17"/>
      <c r="G9" s="17">
        <v>0.28030978619701202</v>
      </c>
      <c r="H9" s="17">
        <v>0.35805257244963401</v>
      </c>
      <c r="I9" s="17">
        <v>0.384213661079085</v>
      </c>
      <c r="J9" s="17">
        <v>0.36322936927052901</v>
      </c>
      <c r="K9" s="17">
        <v>0.38000519636605501</v>
      </c>
      <c r="L9" s="17">
        <v>0.35809176431705098</v>
      </c>
      <c r="M9" s="17"/>
      <c r="N9" s="17">
        <v>0.36451675228597202</v>
      </c>
      <c r="O9" s="17">
        <v>0.35519867094764401</v>
      </c>
      <c r="P9" s="17">
        <v>0.32400538151386699</v>
      </c>
      <c r="Q9" s="17">
        <v>0.38140372036521297</v>
      </c>
      <c r="R9" s="17">
        <v>0.38099422541976802</v>
      </c>
      <c r="S9" s="17"/>
      <c r="T9" s="17">
        <v>0.389682387333738</v>
      </c>
      <c r="U9" s="17">
        <v>0.352971173457656</v>
      </c>
    </row>
    <row r="10" spans="2:21" x14ac:dyDescent="0.5">
      <c r="B10" s="18" t="s">
        <v>482</v>
      </c>
      <c r="C10" s="17">
        <v>0.43134743018188698</v>
      </c>
      <c r="D10" s="17">
        <v>0.42569121281339101</v>
      </c>
      <c r="E10" s="17">
        <v>0.43613181090126502</v>
      </c>
      <c r="F10" s="17"/>
      <c r="G10" s="17">
        <v>0.36692191686165698</v>
      </c>
      <c r="H10" s="17">
        <v>0.40006976585203202</v>
      </c>
      <c r="I10" s="17">
        <v>0.36627562430648802</v>
      </c>
      <c r="J10" s="17">
        <v>0.43848738853315899</v>
      </c>
      <c r="K10" s="17">
        <v>0.43849859824925302</v>
      </c>
      <c r="L10" s="17">
        <v>0.49028181333358001</v>
      </c>
      <c r="M10" s="17"/>
      <c r="N10" s="17">
        <v>0.45343236536989101</v>
      </c>
      <c r="O10" s="17">
        <v>0.41794393802296398</v>
      </c>
      <c r="P10" s="17">
        <v>0.39503115210712098</v>
      </c>
      <c r="Q10" s="17">
        <v>0.45125481349732099</v>
      </c>
      <c r="R10" s="17">
        <v>0.42490760746817002</v>
      </c>
      <c r="S10" s="17"/>
      <c r="T10" s="17">
        <v>0.41789780933215498</v>
      </c>
      <c r="U10" s="17">
        <v>0.43473499054553499</v>
      </c>
    </row>
    <row r="11" spans="2:21" x14ac:dyDescent="0.5">
      <c r="B11" s="18" t="s">
        <v>483</v>
      </c>
      <c r="C11" s="17">
        <v>0.149246462189667</v>
      </c>
      <c r="D11" s="17">
        <v>0.14068076813289401</v>
      </c>
      <c r="E11" s="17">
        <v>0.15838722971441399</v>
      </c>
      <c r="F11" s="17"/>
      <c r="G11" s="17">
        <v>0.23736751909072501</v>
      </c>
      <c r="H11" s="17">
        <v>0.17544149049806601</v>
      </c>
      <c r="I11" s="17">
        <v>0.173189908166342</v>
      </c>
      <c r="J11" s="17">
        <v>0.143774711981627</v>
      </c>
      <c r="K11" s="17">
        <v>0.13871985811257001</v>
      </c>
      <c r="L11" s="17">
        <v>0.108659391684419</v>
      </c>
      <c r="M11" s="17"/>
      <c r="N11" s="17">
        <v>0.13022706976045301</v>
      </c>
      <c r="O11" s="17">
        <v>0.15580800990295801</v>
      </c>
      <c r="P11" s="17">
        <v>0.21380379607344299</v>
      </c>
      <c r="Q11" s="17">
        <v>0.117485361741775</v>
      </c>
      <c r="R11" s="17">
        <v>0.13405371054637</v>
      </c>
      <c r="S11" s="17"/>
      <c r="T11" s="17">
        <v>0.13732769808487399</v>
      </c>
      <c r="U11" s="17">
        <v>0.152248445168679</v>
      </c>
    </row>
    <row r="12" spans="2:21" x14ac:dyDescent="0.5">
      <c r="B12" s="18" t="s">
        <v>484</v>
      </c>
      <c r="C12" s="17">
        <v>1.7118163507942399E-2</v>
      </c>
      <c r="D12" s="17">
        <v>1.90464587803926E-2</v>
      </c>
      <c r="E12" s="17">
        <v>1.5457358980079199E-2</v>
      </c>
      <c r="F12" s="17"/>
      <c r="G12" s="17">
        <v>4.3542503074845099E-2</v>
      </c>
      <c r="H12" s="17">
        <v>1.3487626208883E-2</v>
      </c>
      <c r="I12" s="17">
        <v>3.1521951921128E-2</v>
      </c>
      <c r="J12" s="17">
        <v>5.11072820036872E-3</v>
      </c>
      <c r="K12" s="17">
        <v>1.3694615082142E-2</v>
      </c>
      <c r="L12" s="17">
        <v>1.34700047604604E-2</v>
      </c>
      <c r="M12" s="17"/>
      <c r="N12" s="17">
        <v>1.48095426447235E-2</v>
      </c>
      <c r="O12" s="17">
        <v>2.4119387214822201E-2</v>
      </c>
      <c r="P12" s="17">
        <v>9.0662268800466694E-3</v>
      </c>
      <c r="Q12" s="17">
        <v>2.0657997296392699E-2</v>
      </c>
      <c r="R12" s="17">
        <v>1.7419950512867901E-2</v>
      </c>
      <c r="S12" s="17"/>
      <c r="T12" s="17">
        <v>1.4670630737005599E-2</v>
      </c>
      <c r="U12" s="17">
        <v>1.7734624380422798E-2</v>
      </c>
    </row>
    <row r="13" spans="2:21" x14ac:dyDescent="0.5">
      <c r="B13" s="18" t="s">
        <v>485</v>
      </c>
      <c r="C13" s="17">
        <v>1.20687285806629E-2</v>
      </c>
      <c r="D13" s="17">
        <v>1.06991973354941E-2</v>
      </c>
      <c r="E13" s="17">
        <v>1.34378984301634E-2</v>
      </c>
      <c r="F13" s="17"/>
      <c r="G13" s="17">
        <v>3.4050275796006398E-2</v>
      </c>
      <c r="H13" s="17">
        <v>1.1688342520767E-2</v>
      </c>
      <c r="I13" s="17">
        <v>1.4464229666066E-2</v>
      </c>
      <c r="J13" s="17">
        <v>1.8221378138157399E-2</v>
      </c>
      <c r="K13" s="17">
        <v>0</v>
      </c>
      <c r="L13" s="17">
        <v>7.7999975334134102E-3</v>
      </c>
      <c r="M13" s="17"/>
      <c r="N13" s="17">
        <v>2.1756410209895799E-2</v>
      </c>
      <c r="O13" s="17">
        <v>1.9279718398324999E-2</v>
      </c>
      <c r="P13" s="17">
        <v>3.9227162911889997E-3</v>
      </c>
      <c r="Q13" s="17">
        <v>3.1452769518717102E-3</v>
      </c>
      <c r="R13" s="17">
        <v>9.0048981665342108E-3</v>
      </c>
      <c r="S13" s="17"/>
      <c r="T13" s="17">
        <v>3.1829454837526097E-2</v>
      </c>
      <c r="U13" s="17">
        <v>7.0915880521262801E-3</v>
      </c>
    </row>
    <row r="14" spans="2:21" x14ac:dyDescent="0.5">
      <c r="B14" s="18" t="s">
        <v>76</v>
      </c>
      <c r="C14" s="17">
        <v>2.98619213620968E-2</v>
      </c>
      <c r="D14" s="17">
        <v>1.0825195717240801E-2</v>
      </c>
      <c r="E14" s="17">
        <v>4.7814331577764199E-2</v>
      </c>
      <c r="F14" s="17"/>
      <c r="G14" s="17">
        <v>3.7807998979754599E-2</v>
      </c>
      <c r="H14" s="17">
        <v>4.1260202470618901E-2</v>
      </c>
      <c r="I14" s="17">
        <v>3.0334624860890998E-2</v>
      </c>
      <c r="J14" s="17">
        <v>3.1176423876158099E-2</v>
      </c>
      <c r="K14" s="17">
        <v>2.9081732189981099E-2</v>
      </c>
      <c r="L14" s="17">
        <v>2.1697028371076E-2</v>
      </c>
      <c r="M14" s="17"/>
      <c r="N14" s="17">
        <v>1.5257859729065E-2</v>
      </c>
      <c r="O14" s="17">
        <v>2.7650275513286401E-2</v>
      </c>
      <c r="P14" s="17">
        <v>5.41707271343339E-2</v>
      </c>
      <c r="Q14" s="17">
        <v>2.60528301474269E-2</v>
      </c>
      <c r="R14" s="17">
        <v>3.36196078862901E-2</v>
      </c>
      <c r="S14" s="17"/>
      <c r="T14" s="17">
        <v>8.5920196747018805E-3</v>
      </c>
      <c r="U14" s="17">
        <v>3.5219178395580301E-2</v>
      </c>
    </row>
    <row r="15" spans="2:21" x14ac:dyDescent="0.5">
      <c r="B15" s="18" t="s">
        <v>486</v>
      </c>
      <c r="C15" s="21">
        <v>0.79170472435963102</v>
      </c>
      <c r="D15" s="21">
        <v>0.81874838003397798</v>
      </c>
      <c r="E15" s="21">
        <v>0.76490318129757895</v>
      </c>
      <c r="F15" s="21"/>
      <c r="G15" s="21">
        <v>0.64723170305866895</v>
      </c>
      <c r="H15" s="21">
        <v>0.75812233830166498</v>
      </c>
      <c r="I15" s="21">
        <v>0.75048928538557302</v>
      </c>
      <c r="J15" s="21">
        <v>0.80171675780368801</v>
      </c>
      <c r="K15" s="21">
        <v>0.81850379461530698</v>
      </c>
      <c r="L15" s="21">
        <v>0.84837357765063104</v>
      </c>
      <c r="M15" s="21"/>
      <c r="N15" s="21">
        <v>0.81794911765586298</v>
      </c>
      <c r="O15" s="21">
        <v>0.77314260897060805</v>
      </c>
      <c r="P15" s="21">
        <v>0.71903653362098696</v>
      </c>
      <c r="Q15" s="21">
        <v>0.83265853386253397</v>
      </c>
      <c r="R15" s="21">
        <v>0.80590183288793804</v>
      </c>
      <c r="S15" s="21"/>
      <c r="T15" s="21">
        <v>0.80758019666589298</v>
      </c>
      <c r="U15" s="21">
        <v>0.78770616400319104</v>
      </c>
    </row>
    <row r="16" spans="2:21" x14ac:dyDescent="0.5">
      <c r="B16" s="18" t="s">
        <v>487</v>
      </c>
      <c r="C16" s="21">
        <v>2.9186892088605299E-2</v>
      </c>
      <c r="D16" s="21">
        <v>2.9745656115886698E-2</v>
      </c>
      <c r="E16" s="21">
        <v>2.8895257410242601E-2</v>
      </c>
      <c r="F16" s="21"/>
      <c r="G16" s="21">
        <v>7.75927788708516E-2</v>
      </c>
      <c r="H16" s="21">
        <v>2.517596872965E-2</v>
      </c>
      <c r="I16" s="21">
        <v>4.5986181587194003E-2</v>
      </c>
      <c r="J16" s="21">
        <v>2.3332106338526101E-2</v>
      </c>
      <c r="K16" s="21">
        <v>1.3694615082142E-2</v>
      </c>
      <c r="L16" s="21">
        <v>2.12700022938738E-2</v>
      </c>
      <c r="M16" s="21"/>
      <c r="N16" s="21">
        <v>3.6565952854619298E-2</v>
      </c>
      <c r="O16" s="21">
        <v>4.3399105613147297E-2</v>
      </c>
      <c r="P16" s="21">
        <v>1.29889431712357E-2</v>
      </c>
      <c r="Q16" s="21">
        <v>2.3803274248264401E-2</v>
      </c>
      <c r="R16" s="21">
        <v>2.6424848679402101E-2</v>
      </c>
      <c r="S16" s="21"/>
      <c r="T16" s="21">
        <v>4.6500085574531697E-2</v>
      </c>
      <c r="U16" s="21">
        <v>2.4826212432549101E-2</v>
      </c>
    </row>
    <row r="17" spans="2:21" x14ac:dyDescent="0.5">
      <c r="B17" s="18" t="s">
        <v>88</v>
      </c>
      <c r="C17" s="22">
        <v>0.76251783227102599</v>
      </c>
      <c r="D17" s="22">
        <v>0.78900272391809201</v>
      </c>
      <c r="E17" s="22">
        <v>0.73600792388733605</v>
      </c>
      <c r="F17" s="22"/>
      <c r="G17" s="22">
        <v>0.56963892418781703</v>
      </c>
      <c r="H17" s="22">
        <v>0.73294636957201498</v>
      </c>
      <c r="I17" s="22">
        <v>0.70450310379837899</v>
      </c>
      <c r="J17" s="22">
        <v>0.778384651465162</v>
      </c>
      <c r="K17" s="22">
        <v>0.804809179533165</v>
      </c>
      <c r="L17" s="22">
        <v>0.82710357535675805</v>
      </c>
      <c r="M17" s="22"/>
      <c r="N17" s="22">
        <v>0.78138316480124304</v>
      </c>
      <c r="O17" s="22">
        <v>0.72974350335746097</v>
      </c>
      <c r="P17" s="22">
        <v>0.70604759044975196</v>
      </c>
      <c r="Q17" s="22">
        <v>0.80885525961426996</v>
      </c>
      <c r="R17" s="22">
        <v>0.77947698420853595</v>
      </c>
      <c r="S17" s="22"/>
      <c r="T17" s="22">
        <v>0.76108011109136098</v>
      </c>
      <c r="U17" s="22">
        <v>0.76287995157064203</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490</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481</v>
      </c>
      <c r="C9" s="17">
        <v>0.14432824451342099</v>
      </c>
      <c r="D9" s="17">
        <v>0.14816069893480899</v>
      </c>
      <c r="E9" s="17">
        <v>0.14001820961553699</v>
      </c>
      <c r="F9" s="17"/>
      <c r="G9" s="17">
        <v>0.14449023343985301</v>
      </c>
      <c r="H9" s="17">
        <v>0.19035801860485599</v>
      </c>
      <c r="I9" s="17">
        <v>0.14020620307237</v>
      </c>
      <c r="J9" s="17">
        <v>0.132168395560888</v>
      </c>
      <c r="K9" s="17">
        <v>0.15317106610584499</v>
      </c>
      <c r="L9" s="17">
        <v>0.12846900297962599</v>
      </c>
      <c r="M9" s="17"/>
      <c r="N9" s="17">
        <v>0.15024494005606101</v>
      </c>
      <c r="O9" s="17">
        <v>0.13968088587272401</v>
      </c>
      <c r="P9" s="17">
        <v>0.106312513373284</v>
      </c>
      <c r="Q9" s="17">
        <v>0.17514822478263201</v>
      </c>
      <c r="R9" s="17">
        <v>0.142013217329645</v>
      </c>
      <c r="S9" s="17"/>
      <c r="T9" s="17">
        <v>0.14602821909135999</v>
      </c>
      <c r="U9" s="17">
        <v>0.14390007136536101</v>
      </c>
    </row>
    <row r="10" spans="2:21" x14ac:dyDescent="0.5">
      <c r="B10" s="18" t="s">
        <v>482</v>
      </c>
      <c r="C10" s="17">
        <v>0.35313702476485298</v>
      </c>
      <c r="D10" s="17">
        <v>0.377535833525036</v>
      </c>
      <c r="E10" s="17">
        <v>0.32910972512609599</v>
      </c>
      <c r="F10" s="17"/>
      <c r="G10" s="17">
        <v>0.37848220984497399</v>
      </c>
      <c r="H10" s="17">
        <v>0.33458297878206</v>
      </c>
      <c r="I10" s="17">
        <v>0.44350656323193099</v>
      </c>
      <c r="J10" s="17">
        <v>0.334379088978009</v>
      </c>
      <c r="K10" s="17">
        <v>0.33366425020263302</v>
      </c>
      <c r="L10" s="17">
        <v>0.33035687281091197</v>
      </c>
      <c r="M10" s="17"/>
      <c r="N10" s="17">
        <v>0.340257047309245</v>
      </c>
      <c r="O10" s="17">
        <v>0.41081292399324298</v>
      </c>
      <c r="P10" s="17">
        <v>0.35541734857207302</v>
      </c>
      <c r="Q10" s="17">
        <v>0.32942980052439802</v>
      </c>
      <c r="R10" s="17">
        <v>0.32751722562367602</v>
      </c>
      <c r="S10" s="17"/>
      <c r="T10" s="17">
        <v>0.345156320690574</v>
      </c>
      <c r="U10" s="17">
        <v>0.35514712728730202</v>
      </c>
    </row>
    <row r="11" spans="2:21" x14ac:dyDescent="0.5">
      <c r="B11" s="18" t="s">
        <v>483</v>
      </c>
      <c r="C11" s="17">
        <v>0.33365175918840301</v>
      </c>
      <c r="D11" s="17">
        <v>0.33120343637007499</v>
      </c>
      <c r="E11" s="17">
        <v>0.33666945356072903</v>
      </c>
      <c r="F11" s="17"/>
      <c r="G11" s="17">
        <v>0.33109964605680697</v>
      </c>
      <c r="H11" s="17">
        <v>0.32167270753730298</v>
      </c>
      <c r="I11" s="17">
        <v>0.300111459489036</v>
      </c>
      <c r="J11" s="17">
        <v>0.38515590386461301</v>
      </c>
      <c r="K11" s="17">
        <v>0.34558380694484198</v>
      </c>
      <c r="L11" s="17">
        <v>0.31527117390200299</v>
      </c>
      <c r="M11" s="17"/>
      <c r="N11" s="17">
        <v>0.34072322874029998</v>
      </c>
      <c r="O11" s="17">
        <v>0.33167233156927001</v>
      </c>
      <c r="P11" s="17">
        <v>0.35306211670446003</v>
      </c>
      <c r="Q11" s="17">
        <v>0.28620355418606402</v>
      </c>
      <c r="R11" s="17">
        <v>0.38501474555766801</v>
      </c>
      <c r="S11" s="17"/>
      <c r="T11" s="17">
        <v>0.34883324307611202</v>
      </c>
      <c r="U11" s="17">
        <v>0.32982799391992801</v>
      </c>
    </row>
    <row r="12" spans="2:21" x14ac:dyDescent="0.5">
      <c r="B12" s="18" t="s">
        <v>484</v>
      </c>
      <c r="C12" s="17">
        <v>6.9661999917798395E-2</v>
      </c>
      <c r="D12" s="17">
        <v>8.7112950040891604E-2</v>
      </c>
      <c r="E12" s="17">
        <v>5.39645331881103E-2</v>
      </c>
      <c r="F12" s="17"/>
      <c r="G12" s="17">
        <v>0.12216392881039501</v>
      </c>
      <c r="H12" s="17">
        <v>8.6975138306983599E-2</v>
      </c>
      <c r="I12" s="17">
        <v>4.9766844735872402E-2</v>
      </c>
      <c r="J12" s="17">
        <v>5.6613374102618498E-2</v>
      </c>
      <c r="K12" s="17">
        <v>7.1998913815027696E-2</v>
      </c>
      <c r="L12" s="17">
        <v>6.4346645637855707E-2</v>
      </c>
      <c r="M12" s="17"/>
      <c r="N12" s="17">
        <v>6.5371245848131601E-2</v>
      </c>
      <c r="O12" s="17">
        <v>4.6186424224369103E-2</v>
      </c>
      <c r="P12" s="17">
        <v>6.3468752875354098E-2</v>
      </c>
      <c r="Q12" s="17">
        <v>9.8136095287017194E-2</v>
      </c>
      <c r="R12" s="17">
        <v>7.3279682152226203E-2</v>
      </c>
      <c r="S12" s="17"/>
      <c r="T12" s="17">
        <v>8.0084480121743198E-2</v>
      </c>
      <c r="U12" s="17">
        <v>6.7036886449971897E-2</v>
      </c>
    </row>
    <row r="13" spans="2:21" x14ac:dyDescent="0.5">
      <c r="B13" s="18" t="s">
        <v>485</v>
      </c>
      <c r="C13" s="17">
        <v>1.1675868424333199E-2</v>
      </c>
      <c r="D13" s="17">
        <v>1.6244132416911899E-2</v>
      </c>
      <c r="E13" s="17">
        <v>7.5152818508667403E-3</v>
      </c>
      <c r="F13" s="17"/>
      <c r="G13" s="17">
        <v>0</v>
      </c>
      <c r="H13" s="17">
        <v>1.9949128252207401E-2</v>
      </c>
      <c r="I13" s="17">
        <v>9.8288260125404502E-3</v>
      </c>
      <c r="J13" s="17">
        <v>2.12675654725538E-2</v>
      </c>
      <c r="K13" s="17">
        <v>6.5092107592424099E-3</v>
      </c>
      <c r="L13" s="17">
        <v>9.1284958010445592E-3</v>
      </c>
      <c r="M13" s="17"/>
      <c r="N13" s="17">
        <v>2.7643473622552301E-3</v>
      </c>
      <c r="O13" s="17">
        <v>8.8689726216031502E-3</v>
      </c>
      <c r="P13" s="17">
        <v>1.8787985357375199E-2</v>
      </c>
      <c r="Q13" s="17">
        <v>1.9412013884924102E-2</v>
      </c>
      <c r="R13" s="17">
        <v>9.3229885957212301E-3</v>
      </c>
      <c r="S13" s="17"/>
      <c r="T13" s="17">
        <v>1.65933652212167E-2</v>
      </c>
      <c r="U13" s="17">
        <v>1.0437296911901201E-2</v>
      </c>
    </row>
    <row r="14" spans="2:21" x14ac:dyDescent="0.5">
      <c r="B14" s="18" t="s">
        <v>76</v>
      </c>
      <c r="C14" s="17">
        <v>8.75451031911917E-2</v>
      </c>
      <c r="D14" s="17">
        <v>3.9742948712276203E-2</v>
      </c>
      <c r="E14" s="17">
        <v>0.13272279665866099</v>
      </c>
      <c r="F14" s="17"/>
      <c r="G14" s="17">
        <v>2.3763981847970898E-2</v>
      </c>
      <c r="H14" s="17">
        <v>4.6462028516590502E-2</v>
      </c>
      <c r="I14" s="17">
        <v>5.6580103458250097E-2</v>
      </c>
      <c r="J14" s="17">
        <v>7.0415672021316503E-2</v>
      </c>
      <c r="K14" s="17">
        <v>8.9072752172410896E-2</v>
      </c>
      <c r="L14" s="17">
        <v>0.152427808868558</v>
      </c>
      <c r="M14" s="17"/>
      <c r="N14" s="17">
        <v>0.10063919068400699</v>
      </c>
      <c r="O14" s="17">
        <v>6.2778461718790798E-2</v>
      </c>
      <c r="P14" s="17">
        <v>0.102951283117454</v>
      </c>
      <c r="Q14" s="17">
        <v>9.1670311334964893E-2</v>
      </c>
      <c r="R14" s="17">
        <v>6.2852140741062795E-2</v>
      </c>
      <c r="S14" s="17"/>
      <c r="T14" s="17">
        <v>6.3304371798995202E-2</v>
      </c>
      <c r="U14" s="17">
        <v>9.3650624065535398E-2</v>
      </c>
    </row>
    <row r="15" spans="2:21" x14ac:dyDescent="0.5">
      <c r="B15" s="18" t="s">
        <v>486</v>
      </c>
      <c r="C15" s="21">
        <v>0.497465269278274</v>
      </c>
      <c r="D15" s="21">
        <v>0.52569653245984604</v>
      </c>
      <c r="E15" s="21">
        <v>0.469127934741633</v>
      </c>
      <c r="F15" s="21"/>
      <c r="G15" s="21">
        <v>0.52297244328482695</v>
      </c>
      <c r="H15" s="21">
        <v>0.52494099738691602</v>
      </c>
      <c r="I15" s="21">
        <v>0.58371276630430102</v>
      </c>
      <c r="J15" s="21">
        <v>0.46654748453889799</v>
      </c>
      <c r="K15" s="21">
        <v>0.48683531630847698</v>
      </c>
      <c r="L15" s="21">
        <v>0.45882587579053902</v>
      </c>
      <c r="M15" s="21"/>
      <c r="N15" s="21">
        <v>0.49050198736530598</v>
      </c>
      <c r="O15" s="21">
        <v>0.55049380986596697</v>
      </c>
      <c r="P15" s="21">
        <v>0.46172986194535698</v>
      </c>
      <c r="Q15" s="21">
        <v>0.50457802530703</v>
      </c>
      <c r="R15" s="21">
        <v>0.46953044295332202</v>
      </c>
      <c r="S15" s="21"/>
      <c r="T15" s="21">
        <v>0.49118453978193299</v>
      </c>
      <c r="U15" s="21">
        <v>0.499047198652664</v>
      </c>
    </row>
    <row r="16" spans="2:21" x14ac:dyDescent="0.5">
      <c r="B16" s="18" t="s">
        <v>487</v>
      </c>
      <c r="C16" s="21">
        <v>8.1337868342131595E-2</v>
      </c>
      <c r="D16" s="21">
        <v>0.10335708245780401</v>
      </c>
      <c r="E16" s="21">
        <v>6.1479815038977002E-2</v>
      </c>
      <c r="F16" s="21"/>
      <c r="G16" s="21">
        <v>0.12216392881039501</v>
      </c>
      <c r="H16" s="21">
        <v>0.106924266559191</v>
      </c>
      <c r="I16" s="21">
        <v>5.9595670748412898E-2</v>
      </c>
      <c r="J16" s="21">
        <v>7.7880939575172295E-2</v>
      </c>
      <c r="K16" s="21">
        <v>7.8508124574270102E-2</v>
      </c>
      <c r="L16" s="21">
        <v>7.3475141438900202E-2</v>
      </c>
      <c r="M16" s="21"/>
      <c r="N16" s="21">
        <v>6.81355932103868E-2</v>
      </c>
      <c r="O16" s="21">
        <v>5.5055396845972202E-2</v>
      </c>
      <c r="P16" s="21">
        <v>8.2256738232729304E-2</v>
      </c>
      <c r="Q16" s="21">
        <v>0.117548109171941</v>
      </c>
      <c r="R16" s="21">
        <v>8.2602670747947401E-2</v>
      </c>
      <c r="S16" s="21"/>
      <c r="T16" s="21">
        <v>9.6677845342959895E-2</v>
      </c>
      <c r="U16" s="21">
        <v>7.7474183361873103E-2</v>
      </c>
    </row>
    <row r="17" spans="2:21" x14ac:dyDescent="0.5">
      <c r="B17" s="18" t="s">
        <v>88</v>
      </c>
      <c r="C17" s="22">
        <v>0.41612740093614198</v>
      </c>
      <c r="D17" s="22">
        <v>0.42233945000204198</v>
      </c>
      <c r="E17" s="22">
        <v>0.40764811970265602</v>
      </c>
      <c r="F17" s="22"/>
      <c r="G17" s="22">
        <v>0.400808514474431</v>
      </c>
      <c r="H17" s="22">
        <v>0.418016730827725</v>
      </c>
      <c r="I17" s="22">
        <v>0.52411709555588804</v>
      </c>
      <c r="J17" s="22">
        <v>0.38866654496372599</v>
      </c>
      <c r="K17" s="22">
        <v>0.40832719173420701</v>
      </c>
      <c r="L17" s="22">
        <v>0.38535073435163802</v>
      </c>
      <c r="M17" s="22"/>
      <c r="N17" s="22">
        <v>0.422366394154919</v>
      </c>
      <c r="O17" s="22">
        <v>0.49543841301999503</v>
      </c>
      <c r="P17" s="22">
        <v>0.37947312371262698</v>
      </c>
      <c r="Q17" s="22">
        <v>0.38702991613508902</v>
      </c>
      <c r="R17" s="22">
        <v>0.386927772205374</v>
      </c>
      <c r="S17" s="22"/>
      <c r="T17" s="22">
        <v>0.39450669443897401</v>
      </c>
      <c r="U17" s="22">
        <v>0.42157301529079</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491</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481</v>
      </c>
      <c r="C9" s="17">
        <v>0.43055816164098298</v>
      </c>
      <c r="D9" s="17">
        <v>0.42225324466970399</v>
      </c>
      <c r="E9" s="17">
        <v>0.43383111942027902</v>
      </c>
      <c r="F9" s="17"/>
      <c r="G9" s="17">
        <v>0.42638170841714701</v>
      </c>
      <c r="H9" s="17">
        <v>0.45208617291639402</v>
      </c>
      <c r="I9" s="17">
        <v>0.40093194760141698</v>
      </c>
      <c r="J9" s="17">
        <v>0.469429556079345</v>
      </c>
      <c r="K9" s="17">
        <v>0.42902653562434501</v>
      </c>
      <c r="L9" s="17">
        <v>0.412514736692429</v>
      </c>
      <c r="M9" s="17"/>
      <c r="N9" s="17">
        <v>0.37743284591007398</v>
      </c>
      <c r="O9" s="17">
        <v>0.43008326029328697</v>
      </c>
      <c r="P9" s="17">
        <v>0.44902920322339501</v>
      </c>
      <c r="Q9" s="17">
        <v>0.464361673963542</v>
      </c>
      <c r="R9" s="17">
        <v>0.457100507763681</v>
      </c>
      <c r="S9" s="17"/>
      <c r="T9" s="17">
        <v>0.425462952444564</v>
      </c>
      <c r="U9" s="17">
        <v>0.43184149363309798</v>
      </c>
    </row>
    <row r="10" spans="2:21" x14ac:dyDescent="0.5">
      <c r="B10" s="18" t="s">
        <v>482</v>
      </c>
      <c r="C10" s="17">
        <v>0.4461697200095</v>
      </c>
      <c r="D10" s="17">
        <v>0.47106955319773602</v>
      </c>
      <c r="E10" s="17">
        <v>0.42648598795304599</v>
      </c>
      <c r="F10" s="17"/>
      <c r="G10" s="17">
        <v>0.39076835298384299</v>
      </c>
      <c r="H10" s="17">
        <v>0.39297185133574503</v>
      </c>
      <c r="I10" s="17">
        <v>0.48760817365683701</v>
      </c>
      <c r="J10" s="17">
        <v>0.44182927846368197</v>
      </c>
      <c r="K10" s="17">
        <v>0.43263242298992299</v>
      </c>
      <c r="L10" s="17">
        <v>0.475824355534256</v>
      </c>
      <c r="M10" s="17"/>
      <c r="N10" s="17">
        <v>0.52056256158862102</v>
      </c>
      <c r="O10" s="17">
        <v>0.41832415272580498</v>
      </c>
      <c r="P10" s="17">
        <v>0.421590399496589</v>
      </c>
      <c r="Q10" s="17">
        <v>0.41645577786898502</v>
      </c>
      <c r="R10" s="17">
        <v>0.420452799418431</v>
      </c>
      <c r="S10" s="17"/>
      <c r="T10" s="17">
        <v>0.43138827357027398</v>
      </c>
      <c r="U10" s="17">
        <v>0.44989272771613797</v>
      </c>
    </row>
    <row r="11" spans="2:21" x14ac:dyDescent="0.5">
      <c r="B11" s="18" t="s">
        <v>483</v>
      </c>
      <c r="C11" s="17">
        <v>9.4248195476497196E-2</v>
      </c>
      <c r="D11" s="17">
        <v>8.7356291305901598E-2</v>
      </c>
      <c r="E11" s="17">
        <v>0.10140059599306001</v>
      </c>
      <c r="F11" s="17"/>
      <c r="G11" s="17">
        <v>0.15691319173770399</v>
      </c>
      <c r="H11" s="17">
        <v>0.123377545436857</v>
      </c>
      <c r="I11" s="17">
        <v>9.6456280653519397E-2</v>
      </c>
      <c r="J11" s="17">
        <v>5.4832523276450398E-2</v>
      </c>
      <c r="K11" s="17">
        <v>0.112974455596943</v>
      </c>
      <c r="L11" s="17">
        <v>7.6349836498375706E-2</v>
      </c>
      <c r="M11" s="17"/>
      <c r="N11" s="17">
        <v>6.4426618993158602E-2</v>
      </c>
      <c r="O11" s="17">
        <v>0.121154066855792</v>
      </c>
      <c r="P11" s="17">
        <v>0.113691961018431</v>
      </c>
      <c r="Q11" s="17">
        <v>8.9500914261126399E-2</v>
      </c>
      <c r="R11" s="17">
        <v>9.4146506806113195E-2</v>
      </c>
      <c r="S11" s="17"/>
      <c r="T11" s="17">
        <v>0.10507140467840299</v>
      </c>
      <c r="U11" s="17">
        <v>9.1522150266042102E-2</v>
      </c>
    </row>
    <row r="12" spans="2:21" x14ac:dyDescent="0.5">
      <c r="B12" s="18" t="s">
        <v>484</v>
      </c>
      <c r="C12" s="17">
        <v>8.1521226614374599E-3</v>
      </c>
      <c r="D12" s="17">
        <v>9.1832015600823904E-3</v>
      </c>
      <c r="E12" s="17">
        <v>7.2562380181111297E-3</v>
      </c>
      <c r="F12" s="17"/>
      <c r="G12" s="17">
        <v>0</v>
      </c>
      <c r="H12" s="17">
        <v>1.7477054038436499E-2</v>
      </c>
      <c r="I12" s="17">
        <v>2.9329553184413702E-3</v>
      </c>
      <c r="J12" s="17">
        <v>3.2193513036555201E-3</v>
      </c>
      <c r="K12" s="17">
        <v>6.5092107592424099E-3</v>
      </c>
      <c r="L12" s="17">
        <v>1.3575511431352501E-2</v>
      </c>
      <c r="M12" s="17"/>
      <c r="N12" s="17">
        <v>1.2819093731951199E-2</v>
      </c>
      <c r="O12" s="17">
        <v>9.0497914592506598E-3</v>
      </c>
      <c r="P12" s="17">
        <v>3.8697531704557802E-3</v>
      </c>
      <c r="Q12" s="17">
        <v>4.9371927733166997E-3</v>
      </c>
      <c r="R12" s="17">
        <v>9.6542088203317809E-3</v>
      </c>
      <c r="S12" s="17"/>
      <c r="T12" s="17">
        <v>1.30717190255308E-2</v>
      </c>
      <c r="U12" s="17">
        <v>6.91302233033166E-3</v>
      </c>
    </row>
    <row r="13" spans="2:21" x14ac:dyDescent="0.5">
      <c r="B13" s="18" t="s">
        <v>485</v>
      </c>
      <c r="C13" s="17">
        <v>5.6511451595880301E-3</v>
      </c>
      <c r="D13" s="17">
        <v>4.6302696023232297E-3</v>
      </c>
      <c r="E13" s="17">
        <v>6.6455694465772496E-3</v>
      </c>
      <c r="F13" s="17"/>
      <c r="G13" s="17">
        <v>1.1892729729521901E-2</v>
      </c>
      <c r="H13" s="17">
        <v>5.7798401100030003E-3</v>
      </c>
      <c r="I13" s="17">
        <v>4.6354036535255598E-3</v>
      </c>
      <c r="J13" s="17">
        <v>1.0036681713622E-2</v>
      </c>
      <c r="K13" s="17">
        <v>0</v>
      </c>
      <c r="L13" s="17">
        <v>4.8451365755999504E-3</v>
      </c>
      <c r="M13" s="17"/>
      <c r="N13" s="17">
        <v>1.42932158266963E-2</v>
      </c>
      <c r="O13" s="17">
        <v>3.5566033498792E-3</v>
      </c>
      <c r="P13" s="17">
        <v>0</v>
      </c>
      <c r="Q13" s="17">
        <v>3.1452769518717102E-3</v>
      </c>
      <c r="R13" s="17">
        <v>3.7082709765212099E-3</v>
      </c>
      <c r="S13" s="17"/>
      <c r="T13" s="17">
        <v>9.05007795770826E-3</v>
      </c>
      <c r="U13" s="17">
        <v>4.7950548538270698E-3</v>
      </c>
    </row>
    <row r="14" spans="2:21" x14ac:dyDescent="0.5">
      <c r="B14" s="18" t="s">
        <v>76</v>
      </c>
      <c r="C14" s="17">
        <v>1.52206550519944E-2</v>
      </c>
      <c r="D14" s="17">
        <v>5.5074396642527E-3</v>
      </c>
      <c r="E14" s="17">
        <v>2.4380489168926701E-2</v>
      </c>
      <c r="F14" s="17"/>
      <c r="G14" s="17">
        <v>1.4044017131783699E-2</v>
      </c>
      <c r="H14" s="17">
        <v>8.3075361625651305E-3</v>
      </c>
      <c r="I14" s="17">
        <v>7.4352391162591401E-3</v>
      </c>
      <c r="J14" s="17">
        <v>2.0652609163245E-2</v>
      </c>
      <c r="K14" s="17">
        <v>1.8857375029546999E-2</v>
      </c>
      <c r="L14" s="17">
        <v>1.68904232679867E-2</v>
      </c>
      <c r="M14" s="17"/>
      <c r="N14" s="17">
        <v>1.0465663949498299E-2</v>
      </c>
      <c r="O14" s="17">
        <v>1.7832125315985301E-2</v>
      </c>
      <c r="P14" s="17">
        <v>1.18186830911292E-2</v>
      </c>
      <c r="Q14" s="17">
        <v>2.1599164181158099E-2</v>
      </c>
      <c r="R14" s="17">
        <v>1.49377062149213E-2</v>
      </c>
      <c r="S14" s="17"/>
      <c r="T14" s="17">
        <v>1.5955572323519501E-2</v>
      </c>
      <c r="U14" s="17">
        <v>1.5035551200562901E-2</v>
      </c>
    </row>
    <row r="15" spans="2:21" x14ac:dyDescent="0.5">
      <c r="B15" s="18" t="s">
        <v>486</v>
      </c>
      <c r="C15" s="21">
        <v>0.87672788165048299</v>
      </c>
      <c r="D15" s="21">
        <v>0.89332279786743995</v>
      </c>
      <c r="E15" s="21">
        <v>0.86031710737332501</v>
      </c>
      <c r="F15" s="21"/>
      <c r="G15" s="21">
        <v>0.817150061400991</v>
      </c>
      <c r="H15" s="21">
        <v>0.84505802425213805</v>
      </c>
      <c r="I15" s="21">
        <v>0.88854012125825399</v>
      </c>
      <c r="J15" s="21">
        <v>0.91125883454302703</v>
      </c>
      <c r="K15" s="21">
        <v>0.861658958614268</v>
      </c>
      <c r="L15" s="21">
        <v>0.88833909222668495</v>
      </c>
      <c r="M15" s="21"/>
      <c r="N15" s="21">
        <v>0.897995407498696</v>
      </c>
      <c r="O15" s="21">
        <v>0.84840741301909295</v>
      </c>
      <c r="P15" s="21">
        <v>0.87061960271998395</v>
      </c>
      <c r="Q15" s="21">
        <v>0.88081745183252702</v>
      </c>
      <c r="R15" s="21">
        <v>0.877553307182113</v>
      </c>
      <c r="S15" s="21"/>
      <c r="T15" s="21">
        <v>0.85685122601483799</v>
      </c>
      <c r="U15" s="21">
        <v>0.88173422134923596</v>
      </c>
    </row>
    <row r="16" spans="2:21" x14ac:dyDescent="0.5">
      <c r="B16" s="18" t="s">
        <v>487</v>
      </c>
      <c r="C16" s="21">
        <v>1.38032678210255E-2</v>
      </c>
      <c r="D16" s="21">
        <v>1.38134711624056E-2</v>
      </c>
      <c r="E16" s="21">
        <v>1.3901807464688399E-2</v>
      </c>
      <c r="F16" s="21"/>
      <c r="G16" s="21">
        <v>1.1892729729521901E-2</v>
      </c>
      <c r="H16" s="21">
        <v>2.32568941484395E-2</v>
      </c>
      <c r="I16" s="21">
        <v>7.5683589719669304E-3</v>
      </c>
      <c r="J16" s="21">
        <v>1.3256033017277499E-2</v>
      </c>
      <c r="K16" s="21">
        <v>6.5092107592424099E-3</v>
      </c>
      <c r="L16" s="21">
        <v>1.8420648006952499E-2</v>
      </c>
      <c r="M16" s="21"/>
      <c r="N16" s="21">
        <v>2.7112309558647501E-2</v>
      </c>
      <c r="O16" s="21">
        <v>1.26063948091299E-2</v>
      </c>
      <c r="P16" s="21">
        <v>3.8697531704557802E-3</v>
      </c>
      <c r="Q16" s="21">
        <v>8.0824697251884198E-3</v>
      </c>
      <c r="R16" s="21">
        <v>1.3362479796853E-2</v>
      </c>
      <c r="S16" s="21"/>
      <c r="T16" s="21">
        <v>2.2121796983239E-2</v>
      </c>
      <c r="U16" s="21">
        <v>1.1708077184158699E-2</v>
      </c>
    </row>
    <row r="17" spans="2:21" x14ac:dyDescent="0.5">
      <c r="B17" s="18" t="s">
        <v>88</v>
      </c>
      <c r="C17" s="22">
        <v>0.86292461382945695</v>
      </c>
      <c r="D17" s="22">
        <v>0.87950932670503401</v>
      </c>
      <c r="E17" s="22">
        <v>0.84641529990863695</v>
      </c>
      <c r="F17" s="22"/>
      <c r="G17" s="22">
        <v>0.80525733167146896</v>
      </c>
      <c r="H17" s="22">
        <v>0.82180113010369904</v>
      </c>
      <c r="I17" s="22">
        <v>0.88097176228628704</v>
      </c>
      <c r="J17" s="22">
        <v>0.89800280152574996</v>
      </c>
      <c r="K17" s="22">
        <v>0.85514974785502496</v>
      </c>
      <c r="L17" s="22">
        <v>0.86991844421973297</v>
      </c>
      <c r="M17" s="22"/>
      <c r="N17" s="22">
        <v>0.87088309794004803</v>
      </c>
      <c r="O17" s="22">
        <v>0.835801018209963</v>
      </c>
      <c r="P17" s="22">
        <v>0.86674984954952805</v>
      </c>
      <c r="Q17" s="22">
        <v>0.87273498210733902</v>
      </c>
      <c r="R17" s="22">
        <v>0.86419082738525999</v>
      </c>
      <c r="S17" s="22"/>
      <c r="T17" s="22">
        <v>0.83472942903159897</v>
      </c>
      <c r="U17" s="22">
        <v>0.87002614416507795</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492</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481</v>
      </c>
      <c r="C9" s="17">
        <v>0.43305788083836499</v>
      </c>
      <c r="D9" s="17">
        <v>0.42854217885762003</v>
      </c>
      <c r="E9" s="17">
        <v>0.43469610881821502</v>
      </c>
      <c r="F9" s="17"/>
      <c r="G9" s="17">
        <v>0.42064887926539002</v>
      </c>
      <c r="H9" s="17">
        <v>0.46621450706400303</v>
      </c>
      <c r="I9" s="17">
        <v>0.40497189736211597</v>
      </c>
      <c r="J9" s="17">
        <v>0.49096602732177202</v>
      </c>
      <c r="K9" s="17">
        <v>0.45394993798649902</v>
      </c>
      <c r="L9" s="17">
        <v>0.38433243168803599</v>
      </c>
      <c r="M9" s="17"/>
      <c r="N9" s="17">
        <v>0.42683779429929403</v>
      </c>
      <c r="O9" s="17">
        <v>0.45713612953222399</v>
      </c>
      <c r="P9" s="17">
        <v>0.45155446958967599</v>
      </c>
      <c r="Q9" s="17">
        <v>0.43581490366151598</v>
      </c>
      <c r="R9" s="17">
        <v>0.36560791485511701</v>
      </c>
      <c r="S9" s="17"/>
      <c r="T9" s="17">
        <v>0.40717828231283698</v>
      </c>
      <c r="U9" s="17">
        <v>0.43957618370888402</v>
      </c>
    </row>
    <row r="10" spans="2:21" x14ac:dyDescent="0.5">
      <c r="B10" s="18" t="s">
        <v>482</v>
      </c>
      <c r="C10" s="17">
        <v>0.36978747925732502</v>
      </c>
      <c r="D10" s="17">
        <v>0.37127609837469899</v>
      </c>
      <c r="E10" s="17">
        <v>0.37129621000581198</v>
      </c>
      <c r="F10" s="17"/>
      <c r="G10" s="17">
        <v>0.31477537043550702</v>
      </c>
      <c r="H10" s="17">
        <v>0.33862542932872203</v>
      </c>
      <c r="I10" s="17">
        <v>0.44646977949052902</v>
      </c>
      <c r="J10" s="17">
        <v>0.34671962523496502</v>
      </c>
      <c r="K10" s="17">
        <v>0.35724882727445401</v>
      </c>
      <c r="L10" s="17">
        <v>0.38256021794679002</v>
      </c>
      <c r="M10" s="17"/>
      <c r="N10" s="17">
        <v>0.38005092711197602</v>
      </c>
      <c r="O10" s="17">
        <v>0.37588053065639798</v>
      </c>
      <c r="P10" s="17">
        <v>0.344881452108108</v>
      </c>
      <c r="Q10" s="17">
        <v>0.330943814321077</v>
      </c>
      <c r="R10" s="17">
        <v>0.461339455522773</v>
      </c>
      <c r="S10" s="17"/>
      <c r="T10" s="17">
        <v>0.32327997809282799</v>
      </c>
      <c r="U10" s="17">
        <v>0.381501338652872</v>
      </c>
    </row>
    <row r="11" spans="2:21" x14ac:dyDescent="0.5">
      <c r="B11" s="18" t="s">
        <v>483</v>
      </c>
      <c r="C11" s="17">
        <v>0.14944895164785699</v>
      </c>
      <c r="D11" s="17">
        <v>0.156121534059176</v>
      </c>
      <c r="E11" s="17">
        <v>0.14253550917777</v>
      </c>
      <c r="F11" s="17"/>
      <c r="G11" s="17">
        <v>0.19229175630145801</v>
      </c>
      <c r="H11" s="17">
        <v>0.15721096515187599</v>
      </c>
      <c r="I11" s="17">
        <v>0.127976748448869</v>
      </c>
      <c r="J11" s="17">
        <v>0.114354459402632</v>
      </c>
      <c r="K11" s="17">
        <v>0.13311675622407401</v>
      </c>
      <c r="L11" s="17">
        <v>0.17891620650096801</v>
      </c>
      <c r="M11" s="17"/>
      <c r="N11" s="17">
        <v>0.13534653568135399</v>
      </c>
      <c r="O11" s="17">
        <v>0.132919497782271</v>
      </c>
      <c r="P11" s="17">
        <v>0.157033449635925</v>
      </c>
      <c r="Q11" s="17">
        <v>0.17843860051692401</v>
      </c>
      <c r="R11" s="17">
        <v>0.138590255987359</v>
      </c>
      <c r="S11" s="17"/>
      <c r="T11" s="17">
        <v>0.204207022535104</v>
      </c>
      <c r="U11" s="17">
        <v>0.13565701858149301</v>
      </c>
    </row>
    <row r="12" spans="2:21" x14ac:dyDescent="0.5">
      <c r="B12" s="18" t="s">
        <v>484</v>
      </c>
      <c r="C12" s="17">
        <v>1.7427156990958599E-2</v>
      </c>
      <c r="D12" s="17">
        <v>2.3857855133031399E-2</v>
      </c>
      <c r="E12" s="17">
        <v>1.15780998211249E-2</v>
      </c>
      <c r="F12" s="17"/>
      <c r="G12" s="17">
        <v>1.57346626171639E-2</v>
      </c>
      <c r="H12" s="17">
        <v>2.9641562292834E-2</v>
      </c>
      <c r="I12" s="17">
        <v>1.02133802637849E-2</v>
      </c>
      <c r="J12" s="17">
        <v>2.1006307230033799E-2</v>
      </c>
      <c r="K12" s="17">
        <v>2.7527231261414601E-2</v>
      </c>
      <c r="L12" s="17">
        <v>7.5185350223292797E-3</v>
      </c>
      <c r="M12" s="17"/>
      <c r="N12" s="17">
        <v>2.93926328177583E-2</v>
      </c>
      <c r="O12" s="17">
        <v>4.6872494223324096E-3</v>
      </c>
      <c r="P12" s="17">
        <v>1.7059960413739899E-2</v>
      </c>
      <c r="Q12" s="17">
        <v>1.8488339199295802E-2</v>
      </c>
      <c r="R12" s="17">
        <v>9.1916261162334392E-3</v>
      </c>
      <c r="S12" s="17"/>
      <c r="T12" s="17">
        <v>4.5465066131838199E-2</v>
      </c>
      <c r="U12" s="17">
        <v>1.03652397260487E-2</v>
      </c>
    </row>
    <row r="13" spans="2:21" x14ac:dyDescent="0.5">
      <c r="B13" s="18" t="s">
        <v>485</v>
      </c>
      <c r="C13" s="17">
        <v>9.3234194387146994E-3</v>
      </c>
      <c r="D13" s="17">
        <v>1.39876616010655E-2</v>
      </c>
      <c r="E13" s="17">
        <v>5.0550875736982501E-3</v>
      </c>
      <c r="F13" s="17"/>
      <c r="G13" s="17">
        <v>3.0612584519175499E-2</v>
      </c>
      <c r="H13" s="17">
        <v>0</v>
      </c>
      <c r="I13" s="17">
        <v>2.9329553184413702E-3</v>
      </c>
      <c r="J13" s="17">
        <v>7.9104435281525092E-3</v>
      </c>
      <c r="K13" s="17">
        <v>0</v>
      </c>
      <c r="L13" s="17">
        <v>1.74485131181513E-2</v>
      </c>
      <c r="M13" s="17"/>
      <c r="N13" s="17">
        <v>1.49847778880752E-2</v>
      </c>
      <c r="O13" s="17">
        <v>7.87400571986345E-3</v>
      </c>
      <c r="P13" s="17">
        <v>1.0614268560836601E-2</v>
      </c>
      <c r="Q13" s="17">
        <v>5.3463524292004403E-3</v>
      </c>
      <c r="R13" s="17">
        <v>4.0394912011317598E-3</v>
      </c>
      <c r="S13" s="17"/>
      <c r="T13" s="17">
        <v>1.3784047441803801E-2</v>
      </c>
      <c r="U13" s="17">
        <v>8.1999196174877605E-3</v>
      </c>
    </row>
    <row r="14" spans="2:21" x14ac:dyDescent="0.5">
      <c r="B14" s="18" t="s">
        <v>76</v>
      </c>
      <c r="C14" s="17">
        <v>2.0955111826780198E-2</v>
      </c>
      <c r="D14" s="17">
        <v>6.2146719744076004E-3</v>
      </c>
      <c r="E14" s="17">
        <v>3.4838984603379301E-2</v>
      </c>
      <c r="F14" s="17"/>
      <c r="G14" s="17">
        <v>2.59367468613056E-2</v>
      </c>
      <c r="H14" s="17">
        <v>8.3075361625651305E-3</v>
      </c>
      <c r="I14" s="17">
        <v>7.4352391162591401E-3</v>
      </c>
      <c r="J14" s="17">
        <v>1.90431372824445E-2</v>
      </c>
      <c r="K14" s="17">
        <v>2.81572472535584E-2</v>
      </c>
      <c r="L14" s="17">
        <v>2.9224095723724901E-2</v>
      </c>
      <c r="M14" s="17"/>
      <c r="N14" s="17">
        <v>1.33873322015419E-2</v>
      </c>
      <c r="O14" s="17">
        <v>2.1502586886910799E-2</v>
      </c>
      <c r="P14" s="17">
        <v>1.8856399691715198E-2</v>
      </c>
      <c r="Q14" s="17">
        <v>3.0967989871986502E-2</v>
      </c>
      <c r="R14" s="17">
        <v>2.1231256317385799E-2</v>
      </c>
      <c r="S14" s="17"/>
      <c r="T14" s="17">
        <v>6.0856034855896104E-3</v>
      </c>
      <c r="U14" s="17">
        <v>2.4700299713214802E-2</v>
      </c>
    </row>
    <row r="15" spans="2:21" x14ac:dyDescent="0.5">
      <c r="B15" s="18" t="s">
        <v>486</v>
      </c>
      <c r="C15" s="21">
        <v>0.80284536009568996</v>
      </c>
      <c r="D15" s="21">
        <v>0.79981827723231902</v>
      </c>
      <c r="E15" s="21">
        <v>0.805992318824028</v>
      </c>
      <c r="F15" s="21"/>
      <c r="G15" s="21">
        <v>0.73542424970089704</v>
      </c>
      <c r="H15" s="21">
        <v>0.804839936392725</v>
      </c>
      <c r="I15" s="21">
        <v>0.85144167685264505</v>
      </c>
      <c r="J15" s="21">
        <v>0.83768565255673699</v>
      </c>
      <c r="K15" s="21">
        <v>0.81119876526095303</v>
      </c>
      <c r="L15" s="21">
        <v>0.76689264963482595</v>
      </c>
      <c r="M15" s="21"/>
      <c r="N15" s="21">
        <v>0.80688872141127099</v>
      </c>
      <c r="O15" s="21">
        <v>0.83301666018862197</v>
      </c>
      <c r="P15" s="21">
        <v>0.79643592169778299</v>
      </c>
      <c r="Q15" s="21">
        <v>0.76675871798259299</v>
      </c>
      <c r="R15" s="21">
        <v>0.82694737037789001</v>
      </c>
      <c r="S15" s="21"/>
      <c r="T15" s="21">
        <v>0.73045826040566497</v>
      </c>
      <c r="U15" s="21">
        <v>0.82107752236175602</v>
      </c>
    </row>
    <row r="16" spans="2:21" x14ac:dyDescent="0.5">
      <c r="B16" s="18" t="s">
        <v>487</v>
      </c>
      <c r="C16" s="21">
        <v>2.6750576429673299E-2</v>
      </c>
      <c r="D16" s="21">
        <v>3.78455167340968E-2</v>
      </c>
      <c r="E16" s="21">
        <v>1.6633187394823098E-2</v>
      </c>
      <c r="F16" s="21"/>
      <c r="G16" s="21">
        <v>4.6347247136339399E-2</v>
      </c>
      <c r="H16" s="21">
        <v>2.9641562292834E-2</v>
      </c>
      <c r="I16" s="21">
        <v>1.31463355822263E-2</v>
      </c>
      <c r="J16" s="21">
        <v>2.89167507581863E-2</v>
      </c>
      <c r="K16" s="21">
        <v>2.7527231261414601E-2</v>
      </c>
      <c r="L16" s="21">
        <v>2.4967048140480601E-2</v>
      </c>
      <c r="M16" s="21"/>
      <c r="N16" s="21">
        <v>4.4377410705833502E-2</v>
      </c>
      <c r="O16" s="21">
        <v>1.2561255142195899E-2</v>
      </c>
      <c r="P16" s="21">
        <v>2.7674228974576501E-2</v>
      </c>
      <c r="Q16" s="21">
        <v>2.3834691628496201E-2</v>
      </c>
      <c r="R16" s="21">
        <v>1.3231117317365201E-2</v>
      </c>
      <c r="S16" s="21"/>
      <c r="T16" s="21">
        <v>5.9249113573642001E-2</v>
      </c>
      <c r="U16" s="21">
        <v>1.8565159343536499E-2</v>
      </c>
    </row>
    <row r="17" spans="2:21" x14ac:dyDescent="0.5">
      <c r="B17" s="18" t="s">
        <v>88</v>
      </c>
      <c r="C17" s="22">
        <v>0.77609478366601603</v>
      </c>
      <c r="D17" s="22">
        <v>0.76197276049822205</v>
      </c>
      <c r="E17" s="22">
        <v>0.789359131429205</v>
      </c>
      <c r="F17" s="22"/>
      <c r="G17" s="22">
        <v>0.68907700256455695</v>
      </c>
      <c r="H17" s="22">
        <v>0.77519837409989101</v>
      </c>
      <c r="I17" s="22">
        <v>0.83829534127041905</v>
      </c>
      <c r="J17" s="22">
        <v>0.80876890179855099</v>
      </c>
      <c r="K17" s="22">
        <v>0.78367153399953804</v>
      </c>
      <c r="L17" s="22">
        <v>0.74192560149434506</v>
      </c>
      <c r="M17" s="22"/>
      <c r="N17" s="22">
        <v>0.76251131070543698</v>
      </c>
      <c r="O17" s="22">
        <v>0.820455405046426</v>
      </c>
      <c r="P17" s="22">
        <v>0.76876169272320705</v>
      </c>
      <c r="Q17" s="22">
        <v>0.74292402635409704</v>
      </c>
      <c r="R17" s="22">
        <v>0.81371625306052497</v>
      </c>
      <c r="S17" s="22"/>
      <c r="T17" s="22">
        <v>0.67120914683202304</v>
      </c>
      <c r="U17" s="22">
        <v>0.80251236301821904</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493</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481</v>
      </c>
      <c r="C9" s="17">
        <v>1.79128339634483E-2</v>
      </c>
      <c r="D9" s="17">
        <v>1.75399069478522E-2</v>
      </c>
      <c r="E9" s="17">
        <v>1.8400142347141001E-2</v>
      </c>
      <c r="F9" s="17"/>
      <c r="G9" s="17">
        <v>3.58703727801905E-2</v>
      </c>
      <c r="H9" s="17">
        <v>2.6923486252638199E-2</v>
      </c>
      <c r="I9" s="17">
        <v>2.1328619280811902E-2</v>
      </c>
      <c r="J9" s="17">
        <v>1.7154476274258399E-2</v>
      </c>
      <c r="K9" s="17">
        <v>1.70975238028853E-2</v>
      </c>
      <c r="L9" s="17">
        <v>7.6944908625212801E-3</v>
      </c>
      <c r="M9" s="17"/>
      <c r="N9" s="17">
        <v>1.32339228617772E-2</v>
      </c>
      <c r="O9" s="17">
        <v>2.7159147166995499E-2</v>
      </c>
      <c r="P9" s="17">
        <v>5.9394106888930199E-3</v>
      </c>
      <c r="Q9" s="17">
        <v>2.19779748439154E-2</v>
      </c>
      <c r="R9" s="17">
        <v>2.60690779255476E-2</v>
      </c>
      <c r="S9" s="17"/>
      <c r="T9" s="17">
        <v>3.1227573691173301E-2</v>
      </c>
      <c r="U9" s="17">
        <v>1.4559246151727099E-2</v>
      </c>
    </row>
    <row r="10" spans="2:21" x14ac:dyDescent="0.5">
      <c r="B10" s="18" t="s">
        <v>482</v>
      </c>
      <c r="C10" s="17">
        <v>0.13017716489452</v>
      </c>
      <c r="D10" s="17">
        <v>0.14221890308731799</v>
      </c>
      <c r="E10" s="17">
        <v>0.119988038817505</v>
      </c>
      <c r="F10" s="17"/>
      <c r="G10" s="17">
        <v>0.145270269944971</v>
      </c>
      <c r="H10" s="17">
        <v>0.11175068464804599</v>
      </c>
      <c r="I10" s="17">
        <v>0.20678322239790201</v>
      </c>
      <c r="J10" s="17">
        <v>0.12165310912673501</v>
      </c>
      <c r="K10" s="17">
        <v>0.13273708739349899</v>
      </c>
      <c r="L10" s="17">
        <v>9.6977705138470205E-2</v>
      </c>
      <c r="M10" s="17"/>
      <c r="N10" s="17">
        <v>0.132769838743482</v>
      </c>
      <c r="O10" s="17">
        <v>0.17333381060733899</v>
      </c>
      <c r="P10" s="17">
        <v>0.106204641687505</v>
      </c>
      <c r="Q10" s="17">
        <v>0.117173707539715</v>
      </c>
      <c r="R10" s="17">
        <v>0.117608475923263</v>
      </c>
      <c r="S10" s="17"/>
      <c r="T10" s="17">
        <v>0.14613085604890999</v>
      </c>
      <c r="U10" s="17">
        <v>0.12615890353144499</v>
      </c>
    </row>
    <row r="11" spans="2:21" x14ac:dyDescent="0.5">
      <c r="B11" s="18" t="s">
        <v>483</v>
      </c>
      <c r="C11" s="17">
        <v>0.34548487778624298</v>
      </c>
      <c r="D11" s="17">
        <v>0.34675217648192203</v>
      </c>
      <c r="E11" s="17">
        <v>0.34303883420970099</v>
      </c>
      <c r="F11" s="17"/>
      <c r="G11" s="17">
        <v>0.313823665732686</v>
      </c>
      <c r="H11" s="17">
        <v>0.36967592206479399</v>
      </c>
      <c r="I11" s="17">
        <v>0.29088484405419301</v>
      </c>
      <c r="J11" s="17">
        <v>0.33182972112001202</v>
      </c>
      <c r="K11" s="17">
        <v>0.35658842132018798</v>
      </c>
      <c r="L11" s="17">
        <v>0.37570177284897399</v>
      </c>
      <c r="M11" s="17"/>
      <c r="N11" s="17">
        <v>0.30414609842345702</v>
      </c>
      <c r="O11" s="17">
        <v>0.36939631043733501</v>
      </c>
      <c r="P11" s="17">
        <v>0.42219599614584302</v>
      </c>
      <c r="Q11" s="17">
        <v>0.32587472515628302</v>
      </c>
      <c r="R11" s="17">
        <v>0.30628042856825799</v>
      </c>
      <c r="S11" s="17"/>
      <c r="T11" s="17">
        <v>0.31851597072314802</v>
      </c>
      <c r="U11" s="17">
        <v>0.35227754515126197</v>
      </c>
    </row>
    <row r="12" spans="2:21" x14ac:dyDescent="0.5">
      <c r="B12" s="18" t="s">
        <v>484</v>
      </c>
      <c r="C12" s="17">
        <v>0.27321876439786802</v>
      </c>
      <c r="D12" s="17">
        <v>0.25244755246732897</v>
      </c>
      <c r="E12" s="17">
        <v>0.29469029581796202</v>
      </c>
      <c r="F12" s="17"/>
      <c r="G12" s="17">
        <v>0.25519433183135598</v>
      </c>
      <c r="H12" s="17">
        <v>0.26342550111122798</v>
      </c>
      <c r="I12" s="17">
        <v>0.25856726589092599</v>
      </c>
      <c r="J12" s="17">
        <v>0.27238301258840503</v>
      </c>
      <c r="K12" s="17">
        <v>0.261972420795475</v>
      </c>
      <c r="L12" s="17">
        <v>0.29852085356603097</v>
      </c>
      <c r="M12" s="17"/>
      <c r="N12" s="17">
        <v>0.31818027750979899</v>
      </c>
      <c r="O12" s="17">
        <v>0.24749224763970901</v>
      </c>
      <c r="P12" s="17">
        <v>0.25168850923285102</v>
      </c>
      <c r="Q12" s="17">
        <v>0.25072411118166799</v>
      </c>
      <c r="R12" s="17">
        <v>0.29544065618051601</v>
      </c>
      <c r="S12" s="17"/>
      <c r="T12" s="17">
        <v>0.28297620814476998</v>
      </c>
      <c r="U12" s="17">
        <v>0.27076115387807498</v>
      </c>
    </row>
    <row r="13" spans="2:21" x14ac:dyDescent="0.5">
      <c r="B13" s="18" t="s">
        <v>485</v>
      </c>
      <c r="C13" s="17">
        <v>0.16422600754661801</v>
      </c>
      <c r="D13" s="17">
        <v>0.20769776097436801</v>
      </c>
      <c r="E13" s="17">
        <v>0.121193151166619</v>
      </c>
      <c r="F13" s="17"/>
      <c r="G13" s="17">
        <v>0.21286726550127</v>
      </c>
      <c r="H13" s="17">
        <v>0.189052199215613</v>
      </c>
      <c r="I13" s="17">
        <v>0.16060589262507999</v>
      </c>
      <c r="J13" s="17">
        <v>0.17877931793752699</v>
      </c>
      <c r="K13" s="17">
        <v>0.162772714350397</v>
      </c>
      <c r="L13" s="17">
        <v>0.13149553429778399</v>
      </c>
      <c r="M13" s="17"/>
      <c r="N13" s="17">
        <v>0.152386841397844</v>
      </c>
      <c r="O13" s="17">
        <v>0.13566295849031701</v>
      </c>
      <c r="P13" s="17">
        <v>0.14107099504402601</v>
      </c>
      <c r="Q13" s="17">
        <v>0.20742357640718501</v>
      </c>
      <c r="R13" s="17">
        <v>0.195296181598862</v>
      </c>
      <c r="S13" s="17"/>
      <c r="T13" s="17">
        <v>0.18123903759445401</v>
      </c>
      <c r="U13" s="17">
        <v>0.15994093015302299</v>
      </c>
    </row>
    <row r="14" spans="2:21" x14ac:dyDescent="0.5">
      <c r="B14" s="18" t="s">
        <v>76</v>
      </c>
      <c r="C14" s="17">
        <v>6.8980351411301599E-2</v>
      </c>
      <c r="D14" s="17">
        <v>3.3343700041210803E-2</v>
      </c>
      <c r="E14" s="17">
        <v>0.102689537641073</v>
      </c>
      <c r="F14" s="17"/>
      <c r="G14" s="17">
        <v>3.6974094209526701E-2</v>
      </c>
      <c r="H14" s="17">
        <v>3.9172206707680297E-2</v>
      </c>
      <c r="I14" s="17">
        <v>6.1830155751087003E-2</v>
      </c>
      <c r="J14" s="17">
        <v>7.8200362953062902E-2</v>
      </c>
      <c r="K14" s="17">
        <v>6.8831832337555202E-2</v>
      </c>
      <c r="L14" s="17">
        <v>8.9609643286219398E-2</v>
      </c>
      <c r="M14" s="17"/>
      <c r="N14" s="17">
        <v>7.9283021063640893E-2</v>
      </c>
      <c r="O14" s="17">
        <v>4.6955525658304E-2</v>
      </c>
      <c r="P14" s="17">
        <v>7.2900447200881097E-2</v>
      </c>
      <c r="Q14" s="17">
        <v>7.6825904871234502E-2</v>
      </c>
      <c r="R14" s="17">
        <v>5.9305179803554098E-2</v>
      </c>
      <c r="S14" s="17"/>
      <c r="T14" s="17">
        <v>3.99103537975442E-2</v>
      </c>
      <c r="U14" s="17">
        <v>7.6302221134467496E-2</v>
      </c>
    </row>
    <row r="15" spans="2:21" x14ac:dyDescent="0.5">
      <c r="B15" s="18" t="s">
        <v>486</v>
      </c>
      <c r="C15" s="21">
        <v>0.148089998857969</v>
      </c>
      <c r="D15" s="21">
        <v>0.15975881003517001</v>
      </c>
      <c r="E15" s="21">
        <v>0.13838818116464599</v>
      </c>
      <c r="F15" s="21"/>
      <c r="G15" s="21">
        <v>0.18114064272516101</v>
      </c>
      <c r="H15" s="21">
        <v>0.13867417090068401</v>
      </c>
      <c r="I15" s="21">
        <v>0.22811184167871401</v>
      </c>
      <c r="J15" s="21">
        <v>0.138807585400993</v>
      </c>
      <c r="K15" s="21">
        <v>0.149834611196385</v>
      </c>
      <c r="L15" s="21">
        <v>0.10467219600099099</v>
      </c>
      <c r="M15" s="21"/>
      <c r="N15" s="21">
        <v>0.14600376160525899</v>
      </c>
      <c r="O15" s="21">
        <v>0.20049295777433501</v>
      </c>
      <c r="P15" s="21">
        <v>0.112144052376398</v>
      </c>
      <c r="Q15" s="21">
        <v>0.13915168238362999</v>
      </c>
      <c r="R15" s="21">
        <v>0.14367755384881101</v>
      </c>
      <c r="S15" s="21"/>
      <c r="T15" s="21">
        <v>0.17735842974008401</v>
      </c>
      <c r="U15" s="21">
        <v>0.14071814968317201</v>
      </c>
    </row>
    <row r="16" spans="2:21" x14ac:dyDescent="0.5">
      <c r="B16" s="18" t="s">
        <v>487</v>
      </c>
      <c r="C16" s="21">
        <v>0.437444771944486</v>
      </c>
      <c r="D16" s="21">
        <v>0.46014531344169701</v>
      </c>
      <c r="E16" s="21">
        <v>0.41588344698458002</v>
      </c>
      <c r="F16" s="21"/>
      <c r="G16" s="21">
        <v>0.46806159733262698</v>
      </c>
      <c r="H16" s="21">
        <v>0.45247770032684198</v>
      </c>
      <c r="I16" s="21">
        <v>0.41917315851600601</v>
      </c>
      <c r="J16" s="21">
        <v>0.45116233052593202</v>
      </c>
      <c r="K16" s="21">
        <v>0.42474513514587198</v>
      </c>
      <c r="L16" s="21">
        <v>0.43001638786381502</v>
      </c>
      <c r="M16" s="21"/>
      <c r="N16" s="21">
        <v>0.47056711890764302</v>
      </c>
      <c r="O16" s="21">
        <v>0.38315520613002602</v>
      </c>
      <c r="P16" s="21">
        <v>0.392759504276878</v>
      </c>
      <c r="Q16" s="21">
        <v>0.45814768758885199</v>
      </c>
      <c r="R16" s="21">
        <v>0.49073683777937699</v>
      </c>
      <c r="S16" s="21"/>
      <c r="T16" s="21">
        <v>0.46421524573922401</v>
      </c>
      <c r="U16" s="21">
        <v>0.430702084031099</v>
      </c>
    </row>
    <row r="17" spans="2:21" x14ac:dyDescent="0.5">
      <c r="B17" s="18" t="s">
        <v>88</v>
      </c>
      <c r="C17" s="22">
        <v>-0.28935477308651802</v>
      </c>
      <c r="D17" s="22">
        <v>-0.30038650340652701</v>
      </c>
      <c r="E17" s="22">
        <v>-0.277495265819934</v>
      </c>
      <c r="F17" s="22"/>
      <c r="G17" s="22">
        <v>-0.28692095460746497</v>
      </c>
      <c r="H17" s="22">
        <v>-0.31380352942615802</v>
      </c>
      <c r="I17" s="22">
        <v>-0.19106131683729299</v>
      </c>
      <c r="J17" s="22">
        <v>-0.31235474512493899</v>
      </c>
      <c r="K17" s="22">
        <v>-0.27491052394948801</v>
      </c>
      <c r="L17" s="22">
        <v>-0.32534419186282298</v>
      </c>
      <c r="M17" s="22"/>
      <c r="N17" s="22">
        <v>-0.324563357302384</v>
      </c>
      <c r="O17" s="22">
        <v>-0.182662248355691</v>
      </c>
      <c r="P17" s="22">
        <v>-0.28061545190047998</v>
      </c>
      <c r="Q17" s="22">
        <v>-0.31899600520522198</v>
      </c>
      <c r="R17" s="22">
        <v>-0.34705928393056601</v>
      </c>
      <c r="S17" s="22"/>
      <c r="T17" s="22">
        <v>-0.28685681599913998</v>
      </c>
      <c r="U17" s="22">
        <v>-0.28998393434792702</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494</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81</v>
      </c>
      <c r="C9" s="17">
        <v>4.9895105982617503E-2</v>
      </c>
      <c r="D9" s="17">
        <v>3.8044120130109597E-2</v>
      </c>
      <c r="E9" s="17">
        <v>5.9443523853159597E-2</v>
      </c>
      <c r="F9" s="17"/>
      <c r="G9" s="17">
        <v>9.91430429191896E-2</v>
      </c>
      <c r="H9" s="17">
        <v>8.1258947714835994E-2</v>
      </c>
      <c r="I9" s="17">
        <v>6.7558236171598396E-2</v>
      </c>
      <c r="J9" s="17">
        <v>4.2404070414635099E-2</v>
      </c>
      <c r="K9" s="17">
        <v>4.4682991063400498E-2</v>
      </c>
      <c r="L9" s="17">
        <v>1.9966135891931001E-2</v>
      </c>
      <c r="M9" s="17"/>
      <c r="N9" s="17">
        <v>2.2481031264063599E-2</v>
      </c>
      <c r="O9" s="17">
        <v>0.101731942527009</v>
      </c>
      <c r="P9" s="17">
        <v>5.8787623689909703E-2</v>
      </c>
      <c r="Q9" s="17">
        <v>4.0301611518128E-2</v>
      </c>
      <c r="R9" s="17">
        <v>2.8620914703229399E-2</v>
      </c>
      <c r="S9" s="17"/>
      <c r="T9" s="17">
        <v>6.6595372551187706E-2</v>
      </c>
      <c r="U9" s="17">
        <v>4.5688804427940301E-2</v>
      </c>
    </row>
    <row r="10" spans="2:21" x14ac:dyDescent="0.5">
      <c r="B10" s="18" t="s">
        <v>82</v>
      </c>
      <c r="C10" s="17">
        <v>0.40001204799823198</v>
      </c>
      <c r="D10" s="17">
        <v>0.46447415726303798</v>
      </c>
      <c r="E10" s="17">
        <v>0.34314393293107398</v>
      </c>
      <c r="F10" s="17"/>
      <c r="G10" s="17">
        <v>0.36704982657853102</v>
      </c>
      <c r="H10" s="17">
        <v>0.44551543291014101</v>
      </c>
      <c r="I10" s="17">
        <v>0.477287952652864</v>
      </c>
      <c r="J10" s="17">
        <v>0.437367562570464</v>
      </c>
      <c r="K10" s="17">
        <v>0.36000135984303799</v>
      </c>
      <c r="L10" s="17">
        <v>0.34743442003288499</v>
      </c>
      <c r="M10" s="17"/>
      <c r="N10" s="17">
        <v>0.393654400213515</v>
      </c>
      <c r="O10" s="17">
        <v>0.39448815984730201</v>
      </c>
      <c r="P10" s="17">
        <v>0.37153929591470403</v>
      </c>
      <c r="Q10" s="17">
        <v>0.40056765867857602</v>
      </c>
      <c r="R10" s="17">
        <v>0.47635329756329597</v>
      </c>
      <c r="S10" s="17"/>
      <c r="T10" s="17">
        <v>0.44585868184996802</v>
      </c>
      <c r="U10" s="17">
        <v>0.388464641466997</v>
      </c>
    </row>
    <row r="11" spans="2:21" ht="28.7" x14ac:dyDescent="0.5">
      <c r="B11" s="18" t="s">
        <v>176</v>
      </c>
      <c r="C11" s="17">
        <v>0.32602966890526902</v>
      </c>
      <c r="D11" s="17">
        <v>0.293533455698549</v>
      </c>
      <c r="E11" s="17">
        <v>0.352873431150729</v>
      </c>
      <c r="F11" s="17"/>
      <c r="G11" s="17">
        <v>0.32903050555005298</v>
      </c>
      <c r="H11" s="17">
        <v>0.29873817407702402</v>
      </c>
      <c r="I11" s="17">
        <v>0.29513726243995803</v>
      </c>
      <c r="J11" s="17">
        <v>0.26624346158075102</v>
      </c>
      <c r="K11" s="17">
        <v>0.35619451164808202</v>
      </c>
      <c r="L11" s="17">
        <v>0.37583200633903702</v>
      </c>
      <c r="M11" s="17"/>
      <c r="N11" s="17">
        <v>0.35545827329990398</v>
      </c>
      <c r="O11" s="17">
        <v>0.32827986623738398</v>
      </c>
      <c r="P11" s="17">
        <v>0.35942314923749902</v>
      </c>
      <c r="Q11" s="17">
        <v>0.28115599630326499</v>
      </c>
      <c r="R11" s="17">
        <v>0.28367969917707297</v>
      </c>
      <c r="S11" s="17"/>
      <c r="T11" s="17">
        <v>0.29938258139478002</v>
      </c>
      <c r="U11" s="17">
        <v>0.33274127947524301</v>
      </c>
    </row>
    <row r="12" spans="2:21" x14ac:dyDescent="0.5">
      <c r="B12" s="18" t="s">
        <v>84</v>
      </c>
      <c r="C12" s="17">
        <v>0.157842461233269</v>
      </c>
      <c r="D12" s="17">
        <v>0.150958606473729</v>
      </c>
      <c r="E12" s="17">
        <v>0.16548511442328701</v>
      </c>
      <c r="F12" s="17"/>
      <c r="G12" s="17">
        <v>0.178592708750622</v>
      </c>
      <c r="H12" s="17">
        <v>0.12541197669342</v>
      </c>
      <c r="I12" s="17">
        <v>0.10125160190407601</v>
      </c>
      <c r="J12" s="17">
        <v>0.147319313888673</v>
      </c>
      <c r="K12" s="17">
        <v>0.195825064456847</v>
      </c>
      <c r="L12" s="17">
        <v>0.180028981371184</v>
      </c>
      <c r="M12" s="17"/>
      <c r="N12" s="17">
        <v>0.16287240792417501</v>
      </c>
      <c r="O12" s="17">
        <v>0.13061186117344201</v>
      </c>
      <c r="P12" s="17">
        <v>0.12154435079878299</v>
      </c>
      <c r="Q12" s="17">
        <v>0.218238662884256</v>
      </c>
      <c r="R12" s="17">
        <v>0.132381792261242</v>
      </c>
      <c r="S12" s="17"/>
      <c r="T12" s="17">
        <v>0.13661117934928599</v>
      </c>
      <c r="U12" s="17">
        <v>0.16318999108434701</v>
      </c>
    </row>
    <row r="13" spans="2:21" x14ac:dyDescent="0.5">
      <c r="B13" s="18" t="s">
        <v>85</v>
      </c>
      <c r="C13" s="17">
        <v>4.5751809300105403E-2</v>
      </c>
      <c r="D13" s="17">
        <v>4.6762060467723299E-2</v>
      </c>
      <c r="E13" s="17">
        <v>4.5169598627470997E-2</v>
      </c>
      <c r="F13" s="17"/>
      <c r="G13" s="17">
        <v>1.00449414592776E-2</v>
      </c>
      <c r="H13" s="17">
        <v>4.9075468604580001E-2</v>
      </c>
      <c r="I13" s="17">
        <v>5.1164195356216802E-2</v>
      </c>
      <c r="J13" s="17">
        <v>8.1527858336108094E-2</v>
      </c>
      <c r="K13" s="17">
        <v>1.42143407986509E-2</v>
      </c>
      <c r="L13" s="17">
        <v>4.7421695654545501E-2</v>
      </c>
      <c r="M13" s="17"/>
      <c r="N13" s="17">
        <v>4.0959042672234103E-2</v>
      </c>
      <c r="O13" s="17">
        <v>2.62694781318373E-2</v>
      </c>
      <c r="P13" s="17">
        <v>7.0134325681173504E-2</v>
      </c>
      <c r="Q13" s="17">
        <v>3.9683604965951601E-2</v>
      </c>
      <c r="R13" s="17">
        <v>6.0961227107054997E-2</v>
      </c>
      <c r="S13" s="17"/>
      <c r="T13" s="17">
        <v>4.0726898357116501E-2</v>
      </c>
      <c r="U13" s="17">
        <v>4.7017435248339498E-2</v>
      </c>
    </row>
    <row r="14" spans="2:21" x14ac:dyDescent="0.5">
      <c r="B14" s="18" t="s">
        <v>76</v>
      </c>
      <c r="C14" s="17">
        <v>2.04689065805061E-2</v>
      </c>
      <c r="D14" s="17">
        <v>6.2275999668509599E-3</v>
      </c>
      <c r="E14" s="17">
        <v>3.3884399014280003E-2</v>
      </c>
      <c r="F14" s="17"/>
      <c r="G14" s="17">
        <v>1.6138974742327099E-2</v>
      </c>
      <c r="H14" s="17">
        <v>0</v>
      </c>
      <c r="I14" s="17">
        <v>7.6007514752862099E-3</v>
      </c>
      <c r="J14" s="17">
        <v>2.51377332093678E-2</v>
      </c>
      <c r="K14" s="17">
        <v>2.9081732189981099E-2</v>
      </c>
      <c r="L14" s="17">
        <v>2.9316760710417201E-2</v>
      </c>
      <c r="M14" s="17"/>
      <c r="N14" s="17">
        <v>2.4574844626107799E-2</v>
      </c>
      <c r="O14" s="17">
        <v>1.8618692083025402E-2</v>
      </c>
      <c r="P14" s="17">
        <v>1.8571254677930901E-2</v>
      </c>
      <c r="Q14" s="17">
        <v>2.0052465649823301E-2</v>
      </c>
      <c r="R14" s="17">
        <v>1.80030691881044E-2</v>
      </c>
      <c r="S14" s="17"/>
      <c r="T14" s="17">
        <v>1.0825286497662401E-2</v>
      </c>
      <c r="U14" s="17">
        <v>2.2897848297132602E-2</v>
      </c>
    </row>
    <row r="15" spans="2:21" x14ac:dyDescent="0.5">
      <c r="B15" s="18" t="s">
        <v>86</v>
      </c>
      <c r="C15" s="21">
        <v>0.44990715398085002</v>
      </c>
      <c r="D15" s="21">
        <v>0.50251827739314803</v>
      </c>
      <c r="E15" s="21">
        <v>0.40258745678423302</v>
      </c>
      <c r="F15" s="21"/>
      <c r="G15" s="21">
        <v>0.46619286949772099</v>
      </c>
      <c r="H15" s="21">
        <v>0.52677438062497695</v>
      </c>
      <c r="I15" s="21">
        <v>0.54484618882446201</v>
      </c>
      <c r="J15" s="21">
        <v>0.4797716329851</v>
      </c>
      <c r="K15" s="21">
        <v>0.40468435090643901</v>
      </c>
      <c r="L15" s="21">
        <v>0.36740055592481602</v>
      </c>
      <c r="M15" s="21"/>
      <c r="N15" s="21">
        <v>0.41613543147757898</v>
      </c>
      <c r="O15" s="21">
        <v>0.49622010237431102</v>
      </c>
      <c r="P15" s="21">
        <v>0.430326919604613</v>
      </c>
      <c r="Q15" s="21">
        <v>0.44086927019670402</v>
      </c>
      <c r="R15" s="21">
        <v>0.50497421226652495</v>
      </c>
      <c r="S15" s="21"/>
      <c r="T15" s="21">
        <v>0.51245405440115599</v>
      </c>
      <c r="U15" s="21">
        <v>0.43415344589493698</v>
      </c>
    </row>
    <row r="16" spans="2:21" x14ac:dyDescent="0.5">
      <c r="B16" s="18" t="s">
        <v>87</v>
      </c>
      <c r="C16" s="21">
        <v>0.203594270533375</v>
      </c>
      <c r="D16" s="21">
        <v>0.19772066694145299</v>
      </c>
      <c r="E16" s="21">
        <v>0.210654713050758</v>
      </c>
      <c r="F16" s="21"/>
      <c r="G16" s="21">
        <v>0.188637650209899</v>
      </c>
      <c r="H16" s="21">
        <v>0.174487445298</v>
      </c>
      <c r="I16" s="21">
        <v>0.152415797260293</v>
      </c>
      <c r="J16" s="21">
        <v>0.22884717222478099</v>
      </c>
      <c r="K16" s="21">
        <v>0.210039405255498</v>
      </c>
      <c r="L16" s="21">
        <v>0.22745067702572999</v>
      </c>
      <c r="M16" s="21"/>
      <c r="N16" s="21">
        <v>0.203831450596409</v>
      </c>
      <c r="O16" s="21">
        <v>0.15688133930528</v>
      </c>
      <c r="P16" s="21">
        <v>0.19167867647995601</v>
      </c>
      <c r="Q16" s="21">
        <v>0.257922267850208</v>
      </c>
      <c r="R16" s="21">
        <v>0.19334301936829801</v>
      </c>
      <c r="S16" s="21"/>
      <c r="T16" s="21">
        <v>0.177338077706402</v>
      </c>
      <c r="U16" s="21">
        <v>0.21020742633268699</v>
      </c>
    </row>
    <row r="17" spans="2:21" x14ac:dyDescent="0.5">
      <c r="B17" s="18" t="s">
        <v>88</v>
      </c>
      <c r="C17" s="22">
        <v>0.24631288344747501</v>
      </c>
      <c r="D17" s="22">
        <v>0.30479761045169501</v>
      </c>
      <c r="E17" s="22">
        <v>0.19193274373347599</v>
      </c>
      <c r="F17" s="22"/>
      <c r="G17" s="22">
        <v>0.27755521928782101</v>
      </c>
      <c r="H17" s="22">
        <v>0.35228693532697702</v>
      </c>
      <c r="I17" s="22">
        <v>0.39243039156416898</v>
      </c>
      <c r="J17" s="22">
        <v>0.25092446076031799</v>
      </c>
      <c r="K17" s="22">
        <v>0.19464494565094101</v>
      </c>
      <c r="L17" s="22">
        <v>0.139949878899086</v>
      </c>
      <c r="M17" s="22"/>
      <c r="N17" s="22">
        <v>0.21230398088117</v>
      </c>
      <c r="O17" s="22">
        <v>0.33933876306903099</v>
      </c>
      <c r="P17" s="22">
        <v>0.23864824312465699</v>
      </c>
      <c r="Q17" s="22">
        <v>0.182947002346497</v>
      </c>
      <c r="R17" s="22">
        <v>0.31163119289822799</v>
      </c>
      <c r="S17" s="22"/>
      <c r="T17" s="22">
        <v>0.33511597669475301</v>
      </c>
      <c r="U17" s="22">
        <v>0.22394601956225099</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G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7" width="20.703125" customWidth="1"/>
  </cols>
  <sheetData>
    <row r="2" spans="2:7" ht="40" customHeight="1" x14ac:dyDescent="0.5">
      <c r="D2" s="30" t="s">
        <v>504</v>
      </c>
      <c r="E2" s="26"/>
      <c r="F2" s="26"/>
      <c r="G2" s="26"/>
    </row>
    <row r="6" spans="2:7" ht="50" customHeight="1" x14ac:dyDescent="0.5">
      <c r="B6" s="20" t="s">
        <v>15</v>
      </c>
      <c r="C6" s="20" t="s">
        <v>495</v>
      </c>
      <c r="D6" s="20" t="s">
        <v>496</v>
      </c>
      <c r="E6" s="20" t="s">
        <v>497</v>
      </c>
      <c r="F6" s="20" t="s">
        <v>498</v>
      </c>
    </row>
    <row r="7" spans="2:7" x14ac:dyDescent="0.5">
      <c r="B7" s="18" t="s">
        <v>499</v>
      </c>
      <c r="C7" s="17">
        <v>7.7106022878281694E-2</v>
      </c>
      <c r="D7" s="17">
        <v>5.1443512395979399E-2</v>
      </c>
      <c r="E7" s="17">
        <v>3.7493039326189199E-2</v>
      </c>
      <c r="F7" s="17">
        <v>2.4797984847859899E-2</v>
      </c>
    </row>
    <row r="8" spans="2:7" x14ac:dyDescent="0.5">
      <c r="B8" s="18" t="s">
        <v>500</v>
      </c>
      <c r="C8" s="17">
        <v>0.32884546108256502</v>
      </c>
      <c r="D8" s="17">
        <v>0.28859448919564201</v>
      </c>
      <c r="E8" s="17">
        <v>0.232056198638174</v>
      </c>
      <c r="F8" s="17">
        <v>0.16523174949904301</v>
      </c>
    </row>
    <row r="9" spans="2:7" x14ac:dyDescent="0.5">
      <c r="B9" s="18" t="s">
        <v>501</v>
      </c>
      <c r="C9" s="17">
        <v>0.217143780572609</v>
      </c>
      <c r="D9" s="17">
        <v>0.22442073542515201</v>
      </c>
      <c r="E9" s="17">
        <v>0.22178692054757701</v>
      </c>
      <c r="F9" s="17">
        <v>0.18291008815191601</v>
      </c>
    </row>
    <row r="10" spans="2:7" x14ac:dyDescent="0.5">
      <c r="B10" s="18" t="s">
        <v>502</v>
      </c>
      <c r="C10" s="17">
        <v>0.20133379856320699</v>
      </c>
      <c r="D10" s="17">
        <v>0.27003964228940303</v>
      </c>
      <c r="E10" s="17">
        <v>0.30944459064205998</v>
      </c>
      <c r="F10" s="17">
        <v>0.363719013787416</v>
      </c>
    </row>
    <row r="11" spans="2:7" x14ac:dyDescent="0.5">
      <c r="B11" s="18" t="s">
        <v>503</v>
      </c>
      <c r="C11" s="17">
        <v>0.101087947092766</v>
      </c>
      <c r="D11" s="17">
        <v>8.5413715436422399E-2</v>
      </c>
      <c r="E11" s="17">
        <v>0.110585189156776</v>
      </c>
      <c r="F11" s="17">
        <v>0.173911696998066</v>
      </c>
    </row>
    <row r="12" spans="2:7" x14ac:dyDescent="0.5">
      <c r="B12" s="18" t="s">
        <v>76</v>
      </c>
      <c r="C12" s="17">
        <v>7.4482989810571498E-2</v>
      </c>
      <c r="D12" s="17">
        <v>8.0087905257400505E-2</v>
      </c>
      <c r="E12" s="17">
        <v>8.86340616892239E-2</v>
      </c>
      <c r="F12" s="17">
        <v>8.9429466715699804E-2</v>
      </c>
    </row>
    <row r="13" spans="2:7" x14ac:dyDescent="0.5">
      <c r="B13" s="16"/>
      <c r="C13" s="16"/>
      <c r="D13" s="16"/>
      <c r="E13" s="16"/>
      <c r="F13" s="16"/>
    </row>
    <row r="14" spans="2:7" x14ac:dyDescent="0.5">
      <c r="B14" t="s">
        <v>47</v>
      </c>
    </row>
    <row r="15" spans="2:7" x14ac:dyDescent="0.5">
      <c r="B15" t="s">
        <v>48</v>
      </c>
    </row>
    <row r="19" spans="2:2" x14ac:dyDescent="0.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U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505</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499</v>
      </c>
      <c r="C9" s="17">
        <v>7.7106022878281694E-2</v>
      </c>
      <c r="D9" s="17">
        <v>8.1192874071963198E-2</v>
      </c>
      <c r="E9" s="17">
        <v>7.3905631695158597E-2</v>
      </c>
      <c r="F9" s="17"/>
      <c r="G9" s="17">
        <v>8.8583160394314603E-2</v>
      </c>
      <c r="H9" s="17">
        <v>7.5607985703935093E-2</v>
      </c>
      <c r="I9" s="17">
        <v>9.5262184008256895E-2</v>
      </c>
      <c r="J9" s="17">
        <v>5.7036797063792E-2</v>
      </c>
      <c r="K9" s="17">
        <v>7.1276700715201702E-2</v>
      </c>
      <c r="L9" s="17">
        <v>8.1932153564991506E-2</v>
      </c>
      <c r="M9" s="17"/>
      <c r="N9" s="17">
        <v>6.36910493159622E-2</v>
      </c>
      <c r="O9" s="17">
        <v>0.115492220989139</v>
      </c>
      <c r="P9" s="17">
        <v>8.3331106226370993E-2</v>
      </c>
      <c r="Q9" s="17">
        <v>6.0755202663842697E-2</v>
      </c>
      <c r="R9" s="17">
        <v>6.4634014132305295E-2</v>
      </c>
      <c r="S9" s="17"/>
      <c r="T9" s="17">
        <v>9.5059076210201404E-2</v>
      </c>
      <c r="U9" s="17">
        <v>7.2584181515379306E-2</v>
      </c>
    </row>
    <row r="10" spans="2:21" x14ac:dyDescent="0.5">
      <c r="B10" s="18" t="s">
        <v>500</v>
      </c>
      <c r="C10" s="17">
        <v>0.32884546108256502</v>
      </c>
      <c r="D10" s="17">
        <v>0.357578727008249</v>
      </c>
      <c r="E10" s="17">
        <v>0.300704870028983</v>
      </c>
      <c r="F10" s="17"/>
      <c r="G10" s="17">
        <v>0.36524951411962803</v>
      </c>
      <c r="H10" s="17">
        <v>0.29461005406731799</v>
      </c>
      <c r="I10" s="17">
        <v>0.322679146204911</v>
      </c>
      <c r="J10" s="17">
        <v>0.39689038197531201</v>
      </c>
      <c r="K10" s="17">
        <v>0.30896410651471301</v>
      </c>
      <c r="L10" s="17">
        <v>0.30290030912452398</v>
      </c>
      <c r="M10" s="17"/>
      <c r="N10" s="17">
        <v>0.35072925196305299</v>
      </c>
      <c r="O10" s="17">
        <v>0.29464821697365501</v>
      </c>
      <c r="P10" s="17">
        <v>0.30040039681678099</v>
      </c>
      <c r="Q10" s="17">
        <v>0.33281716072751599</v>
      </c>
      <c r="R10" s="17">
        <v>0.37967888733809002</v>
      </c>
      <c r="S10" s="17"/>
      <c r="T10" s="17">
        <v>0.376234485612571</v>
      </c>
      <c r="U10" s="17">
        <v>0.31690957211116599</v>
      </c>
    </row>
    <row r="11" spans="2:21" x14ac:dyDescent="0.5">
      <c r="B11" s="18" t="s">
        <v>501</v>
      </c>
      <c r="C11" s="17">
        <v>0.217143780572609</v>
      </c>
      <c r="D11" s="17">
        <v>0.224156776938536</v>
      </c>
      <c r="E11" s="17">
        <v>0.21231589992568201</v>
      </c>
      <c r="F11" s="17"/>
      <c r="G11" s="17">
        <v>0.22116478684447999</v>
      </c>
      <c r="H11" s="17">
        <v>0.33072151735002198</v>
      </c>
      <c r="I11" s="17">
        <v>0.17660708390892901</v>
      </c>
      <c r="J11" s="17">
        <v>0.18360659480522201</v>
      </c>
      <c r="K11" s="17">
        <v>0.199487162141124</v>
      </c>
      <c r="L11" s="17">
        <v>0.22048561392326399</v>
      </c>
      <c r="M11" s="17"/>
      <c r="N11" s="17">
        <v>0.173181601864727</v>
      </c>
      <c r="O11" s="17">
        <v>0.27239128895686998</v>
      </c>
      <c r="P11" s="17">
        <v>0.270712445645581</v>
      </c>
      <c r="Q11" s="17">
        <v>0.193504178318748</v>
      </c>
      <c r="R11" s="17">
        <v>0.17890879126798401</v>
      </c>
      <c r="S11" s="17"/>
      <c r="T11" s="17">
        <v>0.25184805010896599</v>
      </c>
      <c r="U11" s="17">
        <v>0.20840280495372601</v>
      </c>
    </row>
    <row r="12" spans="2:21" x14ac:dyDescent="0.5">
      <c r="B12" s="18" t="s">
        <v>502</v>
      </c>
      <c r="C12" s="17">
        <v>0.20133379856320699</v>
      </c>
      <c r="D12" s="17">
        <v>0.18601532773579599</v>
      </c>
      <c r="E12" s="17">
        <v>0.21716748389483601</v>
      </c>
      <c r="F12" s="17"/>
      <c r="G12" s="17">
        <v>0.19142934997654101</v>
      </c>
      <c r="H12" s="17">
        <v>0.18677085554855</v>
      </c>
      <c r="I12" s="17">
        <v>0.222677598473315</v>
      </c>
      <c r="J12" s="17">
        <v>0.19537867210246199</v>
      </c>
      <c r="K12" s="17">
        <v>0.23978352335865499</v>
      </c>
      <c r="L12" s="17">
        <v>0.17925900678440099</v>
      </c>
      <c r="M12" s="17"/>
      <c r="N12" s="17">
        <v>0.22945060585466301</v>
      </c>
      <c r="O12" s="17">
        <v>0.165192165555202</v>
      </c>
      <c r="P12" s="17">
        <v>0.174742577294551</v>
      </c>
      <c r="Q12" s="17">
        <v>0.21467274831513999</v>
      </c>
      <c r="R12" s="17">
        <v>0.217027776810369</v>
      </c>
      <c r="S12" s="17"/>
      <c r="T12" s="17">
        <v>0.16420012510545601</v>
      </c>
      <c r="U12" s="17">
        <v>0.21068666893535901</v>
      </c>
    </row>
    <row r="13" spans="2:21" x14ac:dyDescent="0.5">
      <c r="B13" s="18" t="s">
        <v>503</v>
      </c>
      <c r="C13" s="17">
        <v>0.101087947092766</v>
      </c>
      <c r="D13" s="17">
        <v>0.119065751558681</v>
      </c>
      <c r="E13" s="17">
        <v>8.3162314455755004E-2</v>
      </c>
      <c r="F13" s="17"/>
      <c r="G13" s="17">
        <v>5.9249200637372698E-2</v>
      </c>
      <c r="H13" s="17">
        <v>7.8111744017770102E-2</v>
      </c>
      <c r="I13" s="17">
        <v>0.11550298612047701</v>
      </c>
      <c r="J13" s="17">
        <v>9.9283747894714197E-2</v>
      </c>
      <c r="K13" s="17">
        <v>9.8668966134035502E-2</v>
      </c>
      <c r="L13" s="17">
        <v>0.11889986675464</v>
      </c>
      <c r="M13" s="17"/>
      <c r="N13" s="17">
        <v>9.1903574846653596E-2</v>
      </c>
      <c r="O13" s="17">
        <v>9.9124899195217706E-2</v>
      </c>
      <c r="P13" s="17">
        <v>7.9831870225993307E-2</v>
      </c>
      <c r="Q13" s="17">
        <v>0.11987950996373201</v>
      </c>
      <c r="R13" s="17">
        <v>0.12616922911054401</v>
      </c>
      <c r="S13" s="17"/>
      <c r="T13" s="17">
        <v>6.8966870033469796E-2</v>
      </c>
      <c r="U13" s="17">
        <v>0.109178293185008</v>
      </c>
    </row>
    <row r="14" spans="2:21" x14ac:dyDescent="0.5">
      <c r="B14" s="18" t="s">
        <v>76</v>
      </c>
      <c r="C14" s="19">
        <v>7.4482989810571498E-2</v>
      </c>
      <c r="D14" s="19">
        <v>3.1990542686774898E-2</v>
      </c>
      <c r="E14" s="19">
        <v>0.112743799999586</v>
      </c>
      <c r="F14" s="19"/>
      <c r="G14" s="19">
        <v>7.4323988027664198E-2</v>
      </c>
      <c r="H14" s="19">
        <v>3.4177843312404498E-2</v>
      </c>
      <c r="I14" s="19">
        <v>6.7271001284111301E-2</v>
      </c>
      <c r="J14" s="19">
        <v>6.7803806158498403E-2</v>
      </c>
      <c r="K14" s="19">
        <v>8.1819541136271295E-2</v>
      </c>
      <c r="L14" s="19">
        <v>9.6523049848178999E-2</v>
      </c>
      <c r="M14" s="19"/>
      <c r="N14" s="19">
        <v>9.1043916154941396E-2</v>
      </c>
      <c r="O14" s="19">
        <v>5.3151208329916801E-2</v>
      </c>
      <c r="P14" s="19">
        <v>9.0981603790723897E-2</v>
      </c>
      <c r="Q14" s="19">
        <v>7.8371200011022393E-2</v>
      </c>
      <c r="R14" s="19">
        <v>3.3581301340706901E-2</v>
      </c>
      <c r="S14" s="19"/>
      <c r="T14" s="19">
        <v>4.3691392929336097E-2</v>
      </c>
      <c r="U14" s="19">
        <v>8.22384792993614E-2</v>
      </c>
    </row>
    <row r="15" spans="2:21" x14ac:dyDescent="0.5">
      <c r="B15" s="16"/>
    </row>
    <row r="16" spans="2:21" x14ac:dyDescent="0.5">
      <c r="B16" t="s">
        <v>47</v>
      </c>
    </row>
    <row r="17" spans="2:2" x14ac:dyDescent="0.5">
      <c r="B17" t="s">
        <v>48</v>
      </c>
    </row>
    <row r="19" spans="2:2" x14ac:dyDescent="0.5">
      <c r="B19"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U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506</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499</v>
      </c>
      <c r="C9" s="17">
        <v>5.1443512395979399E-2</v>
      </c>
      <c r="D9" s="17">
        <v>5.0852932735679597E-2</v>
      </c>
      <c r="E9" s="17">
        <v>5.23958445011318E-2</v>
      </c>
      <c r="F9" s="17"/>
      <c r="G9" s="17">
        <v>8.8780189957094802E-2</v>
      </c>
      <c r="H9" s="17">
        <v>7.4530267603149694E-2</v>
      </c>
      <c r="I9" s="17">
        <v>6.2668871875297003E-2</v>
      </c>
      <c r="J9" s="17">
        <v>4.0177075806007802E-2</v>
      </c>
      <c r="K9" s="17">
        <v>2.6993677385648101E-2</v>
      </c>
      <c r="L9" s="17">
        <v>4.6919010576950797E-2</v>
      </c>
      <c r="M9" s="17"/>
      <c r="N9" s="17">
        <v>3.9243588915121898E-2</v>
      </c>
      <c r="O9" s="17">
        <v>8.2455317654421198E-2</v>
      </c>
      <c r="P9" s="17">
        <v>5.2608521053258597E-2</v>
      </c>
      <c r="Q9" s="17">
        <v>4.8822634094980999E-2</v>
      </c>
      <c r="R9" s="17">
        <v>2.9312567351530198E-2</v>
      </c>
      <c r="S9" s="17"/>
      <c r="T9" s="17">
        <v>8.1627912141121806E-2</v>
      </c>
      <c r="U9" s="17">
        <v>4.3840957846704103E-2</v>
      </c>
    </row>
    <row r="10" spans="2:21" x14ac:dyDescent="0.5">
      <c r="B10" s="18" t="s">
        <v>500</v>
      </c>
      <c r="C10" s="17">
        <v>0.28859448919564201</v>
      </c>
      <c r="D10" s="17">
        <v>0.30733214788212698</v>
      </c>
      <c r="E10" s="17">
        <v>0.26944240237498901</v>
      </c>
      <c r="F10" s="17"/>
      <c r="G10" s="17">
        <v>0.29340007906334198</v>
      </c>
      <c r="H10" s="17">
        <v>0.29473346951173701</v>
      </c>
      <c r="I10" s="17">
        <v>0.29772064086039102</v>
      </c>
      <c r="J10" s="17">
        <v>0.346529544588357</v>
      </c>
      <c r="K10" s="17">
        <v>0.26848539347429101</v>
      </c>
      <c r="L10" s="17">
        <v>0.25265640410582302</v>
      </c>
      <c r="M10" s="17"/>
      <c r="N10" s="17">
        <v>0.29083909512108203</v>
      </c>
      <c r="O10" s="17">
        <v>0.27435537343111999</v>
      </c>
      <c r="P10" s="17">
        <v>0.28611250416339701</v>
      </c>
      <c r="Q10" s="17">
        <v>0.245980455293939</v>
      </c>
      <c r="R10" s="17">
        <v>0.40353791071906803</v>
      </c>
      <c r="S10" s="17"/>
      <c r="T10" s="17">
        <v>0.34056626248836402</v>
      </c>
      <c r="U10" s="17">
        <v>0.2755043418077</v>
      </c>
    </row>
    <row r="11" spans="2:21" x14ac:dyDescent="0.5">
      <c r="B11" s="18" t="s">
        <v>501</v>
      </c>
      <c r="C11" s="17">
        <v>0.22442073542515201</v>
      </c>
      <c r="D11" s="17">
        <v>0.24883487013243399</v>
      </c>
      <c r="E11" s="17">
        <v>0.20345347068148201</v>
      </c>
      <c r="F11" s="17"/>
      <c r="G11" s="17">
        <v>0.32621372455782</v>
      </c>
      <c r="H11" s="17">
        <v>0.31316430395390699</v>
      </c>
      <c r="I11" s="17">
        <v>0.19002232460086901</v>
      </c>
      <c r="J11" s="17">
        <v>0.22430021987208901</v>
      </c>
      <c r="K11" s="17">
        <v>0.23136045554839901</v>
      </c>
      <c r="L11" s="17">
        <v>0.168323464041332</v>
      </c>
      <c r="M11" s="17"/>
      <c r="N11" s="17">
        <v>0.21962608770754899</v>
      </c>
      <c r="O11" s="17">
        <v>0.24408835073291399</v>
      </c>
      <c r="P11" s="17">
        <v>0.19804453491381099</v>
      </c>
      <c r="Q11" s="17">
        <v>0.23405012006465301</v>
      </c>
      <c r="R11" s="17">
        <v>0.228615009059943</v>
      </c>
      <c r="S11" s="17"/>
      <c r="T11" s="17">
        <v>0.218024451811206</v>
      </c>
      <c r="U11" s="17">
        <v>0.226031769452605</v>
      </c>
    </row>
    <row r="12" spans="2:21" x14ac:dyDescent="0.5">
      <c r="B12" s="18" t="s">
        <v>502</v>
      </c>
      <c r="C12" s="17">
        <v>0.27003964228940303</v>
      </c>
      <c r="D12" s="17">
        <v>0.25325345355932199</v>
      </c>
      <c r="E12" s="17">
        <v>0.28777717797968899</v>
      </c>
      <c r="F12" s="17"/>
      <c r="G12" s="17">
        <v>0.17357402755808901</v>
      </c>
      <c r="H12" s="17">
        <v>0.20464786783773301</v>
      </c>
      <c r="I12" s="17">
        <v>0.329339103301449</v>
      </c>
      <c r="J12" s="17">
        <v>0.23355801647838101</v>
      </c>
      <c r="K12" s="17">
        <v>0.29086515217540898</v>
      </c>
      <c r="L12" s="17">
        <v>0.30811027070054597</v>
      </c>
      <c r="M12" s="17"/>
      <c r="N12" s="17">
        <v>0.307772466996169</v>
      </c>
      <c r="O12" s="17">
        <v>0.268469614152964</v>
      </c>
      <c r="P12" s="17">
        <v>0.233076060882146</v>
      </c>
      <c r="Q12" s="17">
        <v>0.27321333891034899</v>
      </c>
      <c r="R12" s="17">
        <v>0.240427081464996</v>
      </c>
      <c r="S12" s="17"/>
      <c r="T12" s="17">
        <v>0.20594674003066399</v>
      </c>
      <c r="U12" s="17">
        <v>0.28618274235955998</v>
      </c>
    </row>
    <row r="13" spans="2:21" x14ac:dyDescent="0.5">
      <c r="B13" s="18" t="s">
        <v>503</v>
      </c>
      <c r="C13" s="17">
        <v>8.5413715436422399E-2</v>
      </c>
      <c r="D13" s="17">
        <v>0.10175503147326199</v>
      </c>
      <c r="E13" s="17">
        <v>6.8888585726542703E-2</v>
      </c>
      <c r="F13" s="17"/>
      <c r="G13" s="17">
        <v>3.8966880493072897E-2</v>
      </c>
      <c r="H13" s="17">
        <v>6.5541490668767396E-2</v>
      </c>
      <c r="I13" s="17">
        <v>5.81517765012209E-2</v>
      </c>
      <c r="J13" s="17">
        <v>8.0519418034771195E-2</v>
      </c>
      <c r="K13" s="17">
        <v>9.2637325364402404E-2</v>
      </c>
      <c r="L13" s="17">
        <v>0.121664188182879</v>
      </c>
      <c r="M13" s="17"/>
      <c r="N13" s="17">
        <v>7.5007610377286205E-2</v>
      </c>
      <c r="O13" s="17">
        <v>7.4174685665407997E-2</v>
      </c>
      <c r="P13" s="17">
        <v>8.8769053717106194E-2</v>
      </c>
      <c r="Q13" s="17">
        <v>0.115639485539852</v>
      </c>
      <c r="R13" s="17">
        <v>6.1027943651849499E-2</v>
      </c>
      <c r="S13" s="17"/>
      <c r="T13" s="17">
        <v>0.102205272934701</v>
      </c>
      <c r="U13" s="17">
        <v>8.1184420405683799E-2</v>
      </c>
    </row>
    <row r="14" spans="2:21" x14ac:dyDescent="0.5">
      <c r="B14" s="18" t="s">
        <v>76</v>
      </c>
      <c r="C14" s="19">
        <v>8.0087905257400505E-2</v>
      </c>
      <c r="D14" s="19">
        <v>3.79715642171745E-2</v>
      </c>
      <c r="E14" s="19">
        <v>0.118042518736165</v>
      </c>
      <c r="F14" s="19"/>
      <c r="G14" s="19">
        <v>7.9065098370582301E-2</v>
      </c>
      <c r="H14" s="19">
        <v>4.7382600424705899E-2</v>
      </c>
      <c r="I14" s="19">
        <v>6.2097282860773498E-2</v>
      </c>
      <c r="J14" s="19">
        <v>7.4915725220393997E-2</v>
      </c>
      <c r="K14" s="19">
        <v>8.9657996051850097E-2</v>
      </c>
      <c r="L14" s="19">
        <v>0.102326662392469</v>
      </c>
      <c r="M14" s="19"/>
      <c r="N14" s="19">
        <v>6.7511150882791901E-2</v>
      </c>
      <c r="O14" s="19">
        <v>5.6456658363173401E-2</v>
      </c>
      <c r="P14" s="19">
        <v>0.141389325270282</v>
      </c>
      <c r="Q14" s="19">
        <v>8.2293966096225302E-2</v>
      </c>
      <c r="R14" s="19">
        <v>3.7079487752613598E-2</v>
      </c>
      <c r="S14" s="19"/>
      <c r="T14" s="19">
        <v>5.16293605939422E-2</v>
      </c>
      <c r="U14" s="19">
        <v>8.7255768127747907E-2</v>
      </c>
    </row>
    <row r="15" spans="2:21" x14ac:dyDescent="0.5">
      <c r="B15" s="16"/>
    </row>
    <row r="16" spans="2:21" x14ac:dyDescent="0.5">
      <c r="B16" t="s">
        <v>47</v>
      </c>
    </row>
    <row r="17" spans="2:2" x14ac:dyDescent="0.5">
      <c r="B17" t="s">
        <v>48</v>
      </c>
    </row>
    <row r="19" spans="2:2" x14ac:dyDescent="0.5">
      <c r="B19"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U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507</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499</v>
      </c>
      <c r="C9" s="17">
        <v>3.7493039326189199E-2</v>
      </c>
      <c r="D9" s="17">
        <v>4.6085651969420501E-2</v>
      </c>
      <c r="E9" s="17">
        <v>2.9788804882862299E-2</v>
      </c>
      <c r="F9" s="17"/>
      <c r="G9" s="17">
        <v>7.0947231324172896E-2</v>
      </c>
      <c r="H9" s="17">
        <v>6.8434461201206803E-2</v>
      </c>
      <c r="I9" s="17">
        <v>3.9589881795664902E-2</v>
      </c>
      <c r="J9" s="17">
        <v>4.5546142232837601E-2</v>
      </c>
      <c r="K9" s="17">
        <v>0</v>
      </c>
      <c r="L9" s="17">
        <v>3.0529905130215501E-2</v>
      </c>
      <c r="M9" s="17"/>
      <c r="N9" s="17">
        <v>2.5789029241137799E-2</v>
      </c>
      <c r="O9" s="17">
        <v>4.5762240627714397E-2</v>
      </c>
      <c r="P9" s="17">
        <v>4.66646653036372E-2</v>
      </c>
      <c r="Q9" s="17">
        <v>3.8820214930283002E-2</v>
      </c>
      <c r="R9" s="17">
        <v>3.1987948318843003E-2</v>
      </c>
      <c r="S9" s="17"/>
      <c r="T9" s="17">
        <v>7.1525030247793303E-2</v>
      </c>
      <c r="U9" s="17">
        <v>2.8921390739949801E-2</v>
      </c>
    </row>
    <row r="10" spans="2:21" x14ac:dyDescent="0.5">
      <c r="B10" s="18" t="s">
        <v>500</v>
      </c>
      <c r="C10" s="17">
        <v>0.232056198638174</v>
      </c>
      <c r="D10" s="17">
        <v>0.24918744922370401</v>
      </c>
      <c r="E10" s="17">
        <v>0.21605476937498799</v>
      </c>
      <c r="F10" s="17"/>
      <c r="G10" s="17">
        <v>0.29016698532874502</v>
      </c>
      <c r="H10" s="17">
        <v>0.30333559798833098</v>
      </c>
      <c r="I10" s="17">
        <v>0.31883969776082999</v>
      </c>
      <c r="J10" s="17">
        <v>0.23680748378262101</v>
      </c>
      <c r="K10" s="17">
        <v>0.16655260193246599</v>
      </c>
      <c r="L10" s="17">
        <v>0.173857261457975</v>
      </c>
      <c r="M10" s="17"/>
      <c r="N10" s="17">
        <v>0.18940258043781899</v>
      </c>
      <c r="O10" s="17">
        <v>0.28107980431003399</v>
      </c>
      <c r="P10" s="17">
        <v>0.24332464804446699</v>
      </c>
      <c r="Q10" s="17">
        <v>0.21368442876287699</v>
      </c>
      <c r="R10" s="17">
        <v>0.26772146406858199</v>
      </c>
      <c r="S10" s="17"/>
      <c r="T10" s="17">
        <v>0.30531428619391998</v>
      </c>
      <c r="U10" s="17">
        <v>0.21360466037600401</v>
      </c>
    </row>
    <row r="11" spans="2:21" x14ac:dyDescent="0.5">
      <c r="B11" s="18" t="s">
        <v>501</v>
      </c>
      <c r="C11" s="17">
        <v>0.22178692054757701</v>
      </c>
      <c r="D11" s="17">
        <v>0.26854896604878298</v>
      </c>
      <c r="E11" s="17">
        <v>0.17999842731739801</v>
      </c>
      <c r="F11" s="17"/>
      <c r="G11" s="17">
        <v>0.26231313668817902</v>
      </c>
      <c r="H11" s="17">
        <v>0.30827525034592601</v>
      </c>
      <c r="I11" s="17">
        <v>0.16514115527571499</v>
      </c>
      <c r="J11" s="17">
        <v>0.24083479075943101</v>
      </c>
      <c r="K11" s="17">
        <v>0.22813788461589701</v>
      </c>
      <c r="L11" s="17">
        <v>0.18422900406065201</v>
      </c>
      <c r="M11" s="17"/>
      <c r="N11" s="17">
        <v>0.244472915344284</v>
      </c>
      <c r="O11" s="17">
        <v>0.24579178015258099</v>
      </c>
      <c r="P11" s="17">
        <v>0.18957137112047401</v>
      </c>
      <c r="Q11" s="17">
        <v>0.19297900736395601</v>
      </c>
      <c r="R11" s="17">
        <v>0.24257594309362601</v>
      </c>
      <c r="S11" s="17"/>
      <c r="T11" s="17">
        <v>0.216910124759564</v>
      </c>
      <c r="U11" s="17">
        <v>0.22301524068371001</v>
      </c>
    </row>
    <row r="12" spans="2:21" x14ac:dyDescent="0.5">
      <c r="B12" s="18" t="s">
        <v>502</v>
      </c>
      <c r="C12" s="17">
        <v>0.30944459064205998</v>
      </c>
      <c r="D12" s="17">
        <v>0.27963989392381</v>
      </c>
      <c r="E12" s="17">
        <v>0.33750970247034701</v>
      </c>
      <c r="F12" s="17"/>
      <c r="G12" s="17">
        <v>0.26240845310109301</v>
      </c>
      <c r="H12" s="17">
        <v>0.206489832975458</v>
      </c>
      <c r="I12" s="17">
        <v>0.31292364241767201</v>
      </c>
      <c r="J12" s="17">
        <v>0.26835540447862799</v>
      </c>
      <c r="K12" s="17">
        <v>0.37309453574252399</v>
      </c>
      <c r="L12" s="17">
        <v>0.35598934498212098</v>
      </c>
      <c r="M12" s="17"/>
      <c r="N12" s="17">
        <v>0.33531434167646701</v>
      </c>
      <c r="O12" s="17">
        <v>0.27531648733736303</v>
      </c>
      <c r="P12" s="17">
        <v>0.30921080703630899</v>
      </c>
      <c r="Q12" s="17">
        <v>0.30579145139268599</v>
      </c>
      <c r="R12" s="17">
        <v>0.31505250343368202</v>
      </c>
      <c r="S12" s="17"/>
      <c r="T12" s="17">
        <v>0.24020923075021799</v>
      </c>
      <c r="U12" s="17">
        <v>0.32688292318339601</v>
      </c>
    </row>
    <row r="13" spans="2:21" x14ac:dyDescent="0.5">
      <c r="B13" s="18" t="s">
        <v>503</v>
      </c>
      <c r="C13" s="17">
        <v>0.110585189156776</v>
      </c>
      <c r="D13" s="17">
        <v>0.113848105613526</v>
      </c>
      <c r="E13" s="17">
        <v>0.106429967193332</v>
      </c>
      <c r="F13" s="17"/>
      <c r="G13" s="17">
        <v>3.09541455841865E-2</v>
      </c>
      <c r="H13" s="17">
        <v>6.7029955726516405E-2</v>
      </c>
      <c r="I13" s="17">
        <v>0.10124282753031801</v>
      </c>
      <c r="J13" s="17">
        <v>0.116104098073087</v>
      </c>
      <c r="K13" s="17">
        <v>0.120514974573818</v>
      </c>
      <c r="L13" s="17">
        <v>0.14896002893195001</v>
      </c>
      <c r="M13" s="17"/>
      <c r="N13" s="17">
        <v>0.11733805888830701</v>
      </c>
      <c r="O13" s="17">
        <v>9.8102978780247804E-2</v>
      </c>
      <c r="P13" s="17">
        <v>7.6060946200536605E-2</v>
      </c>
      <c r="Q13" s="17">
        <v>0.154088582548287</v>
      </c>
      <c r="R13" s="17">
        <v>8.6999414168377101E-2</v>
      </c>
      <c r="S13" s="17"/>
      <c r="T13" s="17">
        <v>0.11984677417315399</v>
      </c>
      <c r="U13" s="17">
        <v>0.108252470736191</v>
      </c>
    </row>
    <row r="14" spans="2:21" x14ac:dyDescent="0.5">
      <c r="B14" s="18" t="s">
        <v>76</v>
      </c>
      <c r="C14" s="19">
        <v>8.86340616892239E-2</v>
      </c>
      <c r="D14" s="19">
        <v>4.2689933220757502E-2</v>
      </c>
      <c r="E14" s="19">
        <v>0.13021832876107201</v>
      </c>
      <c r="F14" s="19"/>
      <c r="G14" s="19">
        <v>8.3210047973623497E-2</v>
      </c>
      <c r="H14" s="19">
        <v>4.6434901762561903E-2</v>
      </c>
      <c r="I14" s="19">
        <v>6.22627952198005E-2</v>
      </c>
      <c r="J14" s="19">
        <v>9.2352080673394704E-2</v>
      </c>
      <c r="K14" s="19">
        <v>0.111700003135296</v>
      </c>
      <c r="L14" s="19">
        <v>0.106434455437087</v>
      </c>
      <c r="M14" s="19"/>
      <c r="N14" s="19">
        <v>8.7683074411986001E-2</v>
      </c>
      <c r="O14" s="19">
        <v>5.3946708792060198E-2</v>
      </c>
      <c r="P14" s="19">
        <v>0.13516756229457699</v>
      </c>
      <c r="Q14" s="19">
        <v>9.4636315001910401E-2</v>
      </c>
      <c r="R14" s="19">
        <v>5.5662726916890198E-2</v>
      </c>
      <c r="S14" s="19"/>
      <c r="T14" s="19">
        <v>4.6194553875350798E-2</v>
      </c>
      <c r="U14" s="19">
        <v>9.9323314280748101E-2</v>
      </c>
    </row>
    <row r="15" spans="2:21" x14ac:dyDescent="0.5">
      <c r="B15" s="16"/>
    </row>
    <row r="16" spans="2:21" x14ac:dyDescent="0.5">
      <c r="B16" t="s">
        <v>47</v>
      </c>
    </row>
    <row r="17" spans="2:2" x14ac:dyDescent="0.5">
      <c r="B17" t="s">
        <v>48</v>
      </c>
    </row>
    <row r="19" spans="2:2" x14ac:dyDescent="0.5">
      <c r="B19"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U19"/>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508</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499</v>
      </c>
      <c r="C9" s="17">
        <v>2.4797984847859899E-2</v>
      </c>
      <c r="D9" s="17">
        <v>2.4847276791758102E-2</v>
      </c>
      <c r="E9" s="17">
        <v>2.4946196602158001E-2</v>
      </c>
      <c r="F9" s="17"/>
      <c r="G9" s="17">
        <v>2.09924508781789E-2</v>
      </c>
      <c r="H9" s="17">
        <v>6.1352835072116398E-2</v>
      </c>
      <c r="I9" s="17">
        <v>3.7156815485242897E-2</v>
      </c>
      <c r="J9" s="17">
        <v>2.84066458823388E-2</v>
      </c>
      <c r="K9" s="17">
        <v>0</v>
      </c>
      <c r="L9" s="17">
        <v>1.5926362293665699E-2</v>
      </c>
      <c r="M9" s="17"/>
      <c r="N9" s="17">
        <v>1.2286626421467901E-2</v>
      </c>
      <c r="O9" s="17">
        <v>3.9720017516352499E-2</v>
      </c>
      <c r="P9" s="17">
        <v>2.30774905976842E-2</v>
      </c>
      <c r="Q9" s="17">
        <v>3.0490695851599699E-2</v>
      </c>
      <c r="R9" s="17">
        <v>1.9943263360790602E-2</v>
      </c>
      <c r="S9" s="17"/>
      <c r="T9" s="17">
        <v>3.8607988439068999E-2</v>
      </c>
      <c r="U9" s="17">
        <v>2.1319654766283499E-2</v>
      </c>
    </row>
    <row r="10" spans="2:21" x14ac:dyDescent="0.5">
      <c r="B10" s="18" t="s">
        <v>500</v>
      </c>
      <c r="C10" s="17">
        <v>0.16523174949904301</v>
      </c>
      <c r="D10" s="17">
        <v>0.18363810217874599</v>
      </c>
      <c r="E10" s="17">
        <v>0.14752047504392399</v>
      </c>
      <c r="F10" s="17"/>
      <c r="G10" s="17">
        <v>0.25309456447775103</v>
      </c>
      <c r="H10" s="17">
        <v>0.23238890062725401</v>
      </c>
      <c r="I10" s="17">
        <v>0.234383151382411</v>
      </c>
      <c r="J10" s="17">
        <v>0.19936536777972499</v>
      </c>
      <c r="K10" s="17">
        <v>9.00200028812565E-2</v>
      </c>
      <c r="L10" s="17">
        <v>9.5603414432954004E-2</v>
      </c>
      <c r="M10" s="17"/>
      <c r="N10" s="17">
        <v>0.13648192270634299</v>
      </c>
      <c r="O10" s="17">
        <v>0.187902906080332</v>
      </c>
      <c r="P10" s="17">
        <v>0.21968074623293299</v>
      </c>
      <c r="Q10" s="17">
        <v>0.129140312374181</v>
      </c>
      <c r="R10" s="17">
        <v>0.172747365598965</v>
      </c>
      <c r="S10" s="17"/>
      <c r="T10" s="17">
        <v>0.23739490790852599</v>
      </c>
      <c r="U10" s="17">
        <v>0.147055991395906</v>
      </c>
    </row>
    <row r="11" spans="2:21" x14ac:dyDescent="0.5">
      <c r="B11" s="18" t="s">
        <v>501</v>
      </c>
      <c r="C11" s="17">
        <v>0.18291008815191601</v>
      </c>
      <c r="D11" s="17">
        <v>0.22236042068186801</v>
      </c>
      <c r="E11" s="17">
        <v>0.147622784248016</v>
      </c>
      <c r="F11" s="17"/>
      <c r="G11" s="17">
        <v>0.26733572160749097</v>
      </c>
      <c r="H11" s="17">
        <v>0.289403947904109</v>
      </c>
      <c r="I11" s="17">
        <v>0.16816601490668501</v>
      </c>
      <c r="J11" s="17">
        <v>0.165853898261796</v>
      </c>
      <c r="K11" s="17">
        <v>0.18026598503174701</v>
      </c>
      <c r="L11" s="17">
        <v>0.13096727573513001</v>
      </c>
      <c r="M11" s="17"/>
      <c r="N11" s="17">
        <v>0.19515568227781499</v>
      </c>
      <c r="O11" s="17">
        <v>0.21163795649257999</v>
      </c>
      <c r="P11" s="17">
        <v>0.17325092839786899</v>
      </c>
      <c r="Q11" s="17">
        <v>0.145968450791543</v>
      </c>
      <c r="R11" s="17">
        <v>0.19710490346495399</v>
      </c>
      <c r="S11" s="17"/>
      <c r="T11" s="17">
        <v>0.20061873789444401</v>
      </c>
      <c r="U11" s="17">
        <v>0.17844980480030601</v>
      </c>
    </row>
    <row r="12" spans="2:21" x14ac:dyDescent="0.5">
      <c r="B12" s="18" t="s">
        <v>502</v>
      </c>
      <c r="C12" s="17">
        <v>0.363719013787416</v>
      </c>
      <c r="D12" s="17">
        <v>0.35194793117512602</v>
      </c>
      <c r="E12" s="17">
        <v>0.375423899930723</v>
      </c>
      <c r="F12" s="17"/>
      <c r="G12" s="17">
        <v>0.25062238691656302</v>
      </c>
      <c r="H12" s="17">
        <v>0.27596994643998701</v>
      </c>
      <c r="I12" s="17">
        <v>0.341483650759072</v>
      </c>
      <c r="J12" s="17">
        <v>0.36648502834271601</v>
      </c>
      <c r="K12" s="17">
        <v>0.41665481637360802</v>
      </c>
      <c r="L12" s="17">
        <v>0.41376845730052297</v>
      </c>
      <c r="M12" s="17"/>
      <c r="N12" s="17">
        <v>0.38000290662570202</v>
      </c>
      <c r="O12" s="17">
        <v>0.39592080581279698</v>
      </c>
      <c r="P12" s="17">
        <v>0.298057955742426</v>
      </c>
      <c r="Q12" s="17">
        <v>0.36797352350808599</v>
      </c>
      <c r="R12" s="17">
        <v>0.376441120910185</v>
      </c>
      <c r="S12" s="17"/>
      <c r="T12" s="17">
        <v>0.29730147061240503</v>
      </c>
      <c r="U12" s="17">
        <v>0.38044762191877801</v>
      </c>
    </row>
    <row r="13" spans="2:21" x14ac:dyDescent="0.5">
      <c r="B13" s="18" t="s">
        <v>503</v>
      </c>
      <c r="C13" s="17">
        <v>0.173911696998066</v>
      </c>
      <c r="D13" s="17">
        <v>0.16987110368192099</v>
      </c>
      <c r="E13" s="17">
        <v>0.17704996253782099</v>
      </c>
      <c r="F13" s="17"/>
      <c r="G13" s="17">
        <v>0.10531896141104299</v>
      </c>
      <c r="H13" s="17">
        <v>9.2554070869683203E-2</v>
      </c>
      <c r="I13" s="17">
        <v>0.15545939384430299</v>
      </c>
      <c r="J13" s="17">
        <v>0.14350871765472201</v>
      </c>
      <c r="K13" s="17">
        <v>0.211837465423792</v>
      </c>
      <c r="L13" s="17">
        <v>0.237822457777082</v>
      </c>
      <c r="M13" s="17"/>
      <c r="N13" s="17">
        <v>0.185185302466885</v>
      </c>
      <c r="O13" s="17">
        <v>0.10233963193033201</v>
      </c>
      <c r="P13" s="17">
        <v>0.15752000320919701</v>
      </c>
      <c r="Q13" s="17">
        <v>0.23967938800479499</v>
      </c>
      <c r="R13" s="17">
        <v>0.16494822451597699</v>
      </c>
      <c r="S13" s="17"/>
      <c r="T13" s="17">
        <v>0.16991423197481201</v>
      </c>
      <c r="U13" s="17">
        <v>0.174918539809409</v>
      </c>
    </row>
    <row r="14" spans="2:21" x14ac:dyDescent="0.5">
      <c r="B14" s="18" t="s">
        <v>76</v>
      </c>
      <c r="C14" s="19">
        <v>8.9429466715699804E-2</v>
      </c>
      <c r="D14" s="19">
        <v>4.7335165490581102E-2</v>
      </c>
      <c r="E14" s="19">
        <v>0.127436681637359</v>
      </c>
      <c r="F14" s="19"/>
      <c r="G14" s="19">
        <v>0.102635914708973</v>
      </c>
      <c r="H14" s="19">
        <v>4.833029908685E-2</v>
      </c>
      <c r="I14" s="19">
        <v>6.3350973622285506E-2</v>
      </c>
      <c r="J14" s="19">
        <v>9.6380342078702899E-2</v>
      </c>
      <c r="K14" s="19">
        <v>0.101221730289597</v>
      </c>
      <c r="L14" s="19">
        <v>0.105912032460645</v>
      </c>
      <c r="M14" s="19"/>
      <c r="N14" s="19">
        <v>9.0887559501787799E-2</v>
      </c>
      <c r="O14" s="19">
        <v>6.2478682167606499E-2</v>
      </c>
      <c r="P14" s="19">
        <v>0.128412875819891</v>
      </c>
      <c r="Q14" s="19">
        <v>8.6747629469795501E-2</v>
      </c>
      <c r="R14" s="19">
        <v>6.8815122149128605E-2</v>
      </c>
      <c r="S14" s="19"/>
      <c r="T14" s="19">
        <v>5.6162663170743997E-2</v>
      </c>
      <c r="U14" s="19">
        <v>9.7808387309317096E-2</v>
      </c>
    </row>
    <row r="15" spans="2:21" x14ac:dyDescent="0.5">
      <c r="B15" s="16"/>
    </row>
    <row r="16" spans="2:21" x14ac:dyDescent="0.5">
      <c r="B16" t="s">
        <v>47</v>
      </c>
    </row>
    <row r="17" spans="2:2" x14ac:dyDescent="0.5">
      <c r="B17" t="s">
        <v>48</v>
      </c>
    </row>
    <row r="19" spans="2:2" x14ac:dyDescent="0.5">
      <c r="B19"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U21"/>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515</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509</v>
      </c>
      <c r="C9" s="17">
        <v>0.63969301988698002</v>
      </c>
      <c r="D9" s="17">
        <v>0.64401981206122005</v>
      </c>
      <c r="E9" s="17">
        <v>0.63482947721416305</v>
      </c>
      <c r="F9" s="17"/>
      <c r="G9" s="17">
        <v>0.57970907468103805</v>
      </c>
      <c r="H9" s="17">
        <v>0.63523561406914097</v>
      </c>
      <c r="I9" s="17">
        <v>0.63357089751203399</v>
      </c>
      <c r="J9" s="17">
        <v>0.64928162095668795</v>
      </c>
      <c r="K9" s="17">
        <v>0.64304911614832605</v>
      </c>
      <c r="L9" s="17">
        <v>0.65421529376754495</v>
      </c>
      <c r="M9" s="17"/>
      <c r="N9" s="17">
        <v>0.63356342261140897</v>
      </c>
      <c r="O9" s="17">
        <v>0.62880215426337804</v>
      </c>
      <c r="P9" s="17">
        <v>0.67489083084983903</v>
      </c>
      <c r="Q9" s="17">
        <v>0.60577562358760495</v>
      </c>
      <c r="R9" s="17">
        <v>0.68213376792665203</v>
      </c>
      <c r="S9" s="17"/>
      <c r="T9" s="17">
        <v>0.64012093377536206</v>
      </c>
      <c r="U9" s="17">
        <v>0.63958524107718795</v>
      </c>
    </row>
    <row r="10" spans="2:21" x14ac:dyDescent="0.5">
      <c r="B10" s="18" t="s">
        <v>510</v>
      </c>
      <c r="C10" s="17">
        <v>0.56237656574643502</v>
      </c>
      <c r="D10" s="17">
        <v>0.65180938210031203</v>
      </c>
      <c r="E10" s="17">
        <v>0.47758312810051101</v>
      </c>
      <c r="F10" s="17"/>
      <c r="G10" s="17">
        <v>0.55296424135613098</v>
      </c>
      <c r="H10" s="17">
        <v>0.60670152423147805</v>
      </c>
      <c r="I10" s="17">
        <v>0.55556390218191498</v>
      </c>
      <c r="J10" s="17">
        <v>0.57836272779084696</v>
      </c>
      <c r="K10" s="17">
        <v>0.50311230006631102</v>
      </c>
      <c r="L10" s="17">
        <v>0.57521378682222402</v>
      </c>
      <c r="M10" s="17"/>
      <c r="N10" s="17">
        <v>0.52373042767231304</v>
      </c>
      <c r="O10" s="17">
        <v>0.58284479681600698</v>
      </c>
      <c r="P10" s="17">
        <v>0.52630442051954596</v>
      </c>
      <c r="Q10" s="17">
        <v>0.59123189592919501</v>
      </c>
      <c r="R10" s="17">
        <v>0.62555237433983801</v>
      </c>
      <c r="S10" s="17"/>
      <c r="T10" s="17">
        <v>0.60824004523226305</v>
      </c>
      <c r="U10" s="17">
        <v>0.55082491629987995</v>
      </c>
    </row>
    <row r="11" spans="2:21" ht="28.7" x14ac:dyDescent="0.5">
      <c r="B11" s="18" t="s">
        <v>511</v>
      </c>
      <c r="C11" s="17">
        <v>0.31464057004901502</v>
      </c>
      <c r="D11" s="17">
        <v>0.31338368449875098</v>
      </c>
      <c r="E11" s="17">
        <v>0.31617509688135498</v>
      </c>
      <c r="F11" s="17"/>
      <c r="G11" s="17">
        <v>0.30630864744534603</v>
      </c>
      <c r="H11" s="17">
        <v>0.25411605575454899</v>
      </c>
      <c r="I11" s="17">
        <v>0.33531196216817299</v>
      </c>
      <c r="J11" s="17">
        <v>0.30137622091643401</v>
      </c>
      <c r="K11" s="17">
        <v>0.328565452026299</v>
      </c>
      <c r="L11" s="17">
        <v>0.33357596607580298</v>
      </c>
      <c r="M11" s="17"/>
      <c r="N11" s="17">
        <v>0.32038286984377001</v>
      </c>
      <c r="O11" s="17">
        <v>0.33027140338800898</v>
      </c>
      <c r="P11" s="17">
        <v>0.31176972831556898</v>
      </c>
      <c r="Q11" s="17">
        <v>0.316456629218132</v>
      </c>
      <c r="R11" s="17">
        <v>0.27379697531862102</v>
      </c>
      <c r="S11" s="17"/>
      <c r="T11" s="17">
        <v>0.25433153833750799</v>
      </c>
      <c r="U11" s="17">
        <v>0.32983062541774899</v>
      </c>
    </row>
    <row r="12" spans="2:21" ht="28.7" x14ac:dyDescent="0.5">
      <c r="B12" s="18" t="s">
        <v>512</v>
      </c>
      <c r="C12" s="17">
        <v>0.240619809189663</v>
      </c>
      <c r="D12" s="17">
        <v>0.23755003421193599</v>
      </c>
      <c r="E12" s="17">
        <v>0.24536034558872499</v>
      </c>
      <c r="F12" s="17"/>
      <c r="G12" s="17">
        <v>0.29623523669023</v>
      </c>
      <c r="H12" s="17">
        <v>0.32328469374658497</v>
      </c>
      <c r="I12" s="17">
        <v>0.201459808392286</v>
      </c>
      <c r="J12" s="17">
        <v>0.25140038080764598</v>
      </c>
      <c r="K12" s="17">
        <v>0.21063225314484099</v>
      </c>
      <c r="L12" s="17">
        <v>0.21935608004003401</v>
      </c>
      <c r="M12" s="17"/>
      <c r="N12" s="17">
        <v>0.266735743570582</v>
      </c>
      <c r="O12" s="17">
        <v>0.235460811891223</v>
      </c>
      <c r="P12" s="17">
        <v>0.194012596036786</v>
      </c>
      <c r="Q12" s="17">
        <v>0.25493014528639402</v>
      </c>
      <c r="R12" s="17">
        <v>0.24007269288407401</v>
      </c>
      <c r="S12" s="17"/>
      <c r="T12" s="17">
        <v>0.337815720757288</v>
      </c>
      <c r="U12" s="17">
        <v>0.21613904343322901</v>
      </c>
    </row>
    <row r="13" spans="2:21" ht="28.7" x14ac:dyDescent="0.5">
      <c r="B13" s="18" t="s">
        <v>513</v>
      </c>
      <c r="C13" s="17">
        <v>0.180393971178965</v>
      </c>
      <c r="D13" s="17">
        <v>0.18070208607185401</v>
      </c>
      <c r="E13" s="17">
        <v>0.17964654413247699</v>
      </c>
      <c r="F13" s="17"/>
      <c r="G13" s="17">
        <v>0.27391365351439401</v>
      </c>
      <c r="H13" s="17">
        <v>0.27998083592265399</v>
      </c>
      <c r="I13" s="17">
        <v>0.214341333962004</v>
      </c>
      <c r="J13" s="17">
        <v>0.12745769835537299</v>
      </c>
      <c r="K13" s="17">
        <v>0.154670201892605</v>
      </c>
      <c r="L13" s="17">
        <v>0.141610976685979</v>
      </c>
      <c r="M13" s="17"/>
      <c r="N13" s="17">
        <v>0.15111455026536799</v>
      </c>
      <c r="O13" s="17">
        <v>0.26164645810881298</v>
      </c>
      <c r="P13" s="17">
        <v>0.173181836118667</v>
      </c>
      <c r="Q13" s="17">
        <v>0.13690874850917001</v>
      </c>
      <c r="R13" s="17">
        <v>0.212179347351973</v>
      </c>
      <c r="S13" s="17"/>
      <c r="T13" s="17">
        <v>0.17092463745580699</v>
      </c>
      <c r="U13" s="17">
        <v>0.18277901533367599</v>
      </c>
    </row>
    <row r="14" spans="2:21" ht="28.7" x14ac:dyDescent="0.5">
      <c r="B14" s="18" t="s">
        <v>514</v>
      </c>
      <c r="C14" s="17">
        <v>0.12770102205601999</v>
      </c>
      <c r="D14" s="17">
        <v>0.154803045190153</v>
      </c>
      <c r="E14" s="17">
        <v>0.10347495584687599</v>
      </c>
      <c r="F14" s="17"/>
      <c r="G14" s="17">
        <v>0.239708746772236</v>
      </c>
      <c r="H14" s="17">
        <v>0.22050565172112199</v>
      </c>
      <c r="I14" s="17">
        <v>0.17386343507591201</v>
      </c>
      <c r="J14" s="17">
        <v>9.6568598543676207E-2</v>
      </c>
      <c r="K14" s="17">
        <v>8.5503822380835898E-2</v>
      </c>
      <c r="L14" s="17">
        <v>7.5399466916208496E-2</v>
      </c>
      <c r="M14" s="17"/>
      <c r="N14" s="17">
        <v>0.11442355039556</v>
      </c>
      <c r="O14" s="17">
        <v>0.19050011450359899</v>
      </c>
      <c r="P14" s="17">
        <v>0.103733939865196</v>
      </c>
      <c r="Q14" s="17">
        <v>9.7843559290868798E-2</v>
      </c>
      <c r="R14" s="17">
        <v>0.15477218329162301</v>
      </c>
      <c r="S14" s="17"/>
      <c r="T14" s="17">
        <v>0.18251850862300401</v>
      </c>
      <c r="U14" s="17">
        <v>0.113894123943139</v>
      </c>
    </row>
    <row r="15" spans="2:21" x14ac:dyDescent="0.5">
      <c r="B15" s="18" t="s">
        <v>64</v>
      </c>
      <c r="C15" s="17">
        <v>9.1171503526246093E-3</v>
      </c>
      <c r="D15" s="17">
        <v>1.2994668912147201E-2</v>
      </c>
      <c r="E15" s="17">
        <v>5.5794574560541401E-3</v>
      </c>
      <c r="F15" s="17"/>
      <c r="G15" s="17">
        <v>1.57346626171639E-2</v>
      </c>
      <c r="H15" s="17">
        <v>5.7798401100030003E-3</v>
      </c>
      <c r="I15" s="17">
        <v>8.4306327865370408E-3</v>
      </c>
      <c r="J15" s="17">
        <v>1.6475384320933099E-2</v>
      </c>
      <c r="K15" s="17">
        <v>1.1073127177506701E-2</v>
      </c>
      <c r="L15" s="17">
        <v>2.7789051176214702E-3</v>
      </c>
      <c r="M15" s="17"/>
      <c r="N15" s="17">
        <v>1.31607228911502E-2</v>
      </c>
      <c r="O15" s="17">
        <v>6.4685665049674301E-3</v>
      </c>
      <c r="P15" s="17">
        <v>6.57781956242695E-3</v>
      </c>
      <c r="Q15" s="17">
        <v>3.1452769518717102E-3</v>
      </c>
      <c r="R15" s="17">
        <v>2.11929497718026E-2</v>
      </c>
      <c r="S15" s="17"/>
      <c r="T15" s="17">
        <v>9.4442087244345496E-3</v>
      </c>
      <c r="U15" s="17">
        <v>9.0347740544879495E-3</v>
      </c>
    </row>
    <row r="16" spans="2:21" x14ac:dyDescent="0.5">
      <c r="B16" s="18" t="s">
        <v>76</v>
      </c>
      <c r="C16" s="19">
        <v>0.10379900816809701</v>
      </c>
      <c r="D16" s="19">
        <v>6.4748484169107903E-2</v>
      </c>
      <c r="E16" s="19">
        <v>0.14095822305137201</v>
      </c>
      <c r="F16" s="19"/>
      <c r="G16" s="19">
        <v>8.7330342809664105E-2</v>
      </c>
      <c r="H16" s="19">
        <v>8.8734545494305803E-2</v>
      </c>
      <c r="I16" s="19">
        <v>7.6965420223750497E-2</v>
      </c>
      <c r="J16" s="19">
        <v>9.2220167366890302E-2</v>
      </c>
      <c r="K16" s="19">
        <v>0.126374011782973</v>
      </c>
      <c r="L16" s="19">
        <v>0.123630994709098</v>
      </c>
      <c r="M16" s="19"/>
      <c r="N16" s="19">
        <v>0.104236304756589</v>
      </c>
      <c r="O16" s="19">
        <v>6.9302737322885694E-2</v>
      </c>
      <c r="P16" s="19">
        <v>0.14091149265524999</v>
      </c>
      <c r="Q16" s="19">
        <v>0.11947416472153199</v>
      </c>
      <c r="R16" s="19">
        <v>6.3718958247550306E-2</v>
      </c>
      <c r="S16" s="19"/>
      <c r="T16" s="19">
        <v>8.5367575419991903E-2</v>
      </c>
      <c r="U16" s="19">
        <v>0.108441339109639</v>
      </c>
    </row>
    <row r="17" spans="2:2" x14ac:dyDescent="0.5">
      <c r="B17" s="16"/>
    </row>
    <row r="18" spans="2:2" x14ac:dyDescent="0.5">
      <c r="B18" t="s">
        <v>47</v>
      </c>
    </row>
    <row r="19" spans="2:2" x14ac:dyDescent="0.5">
      <c r="B19" t="s">
        <v>48</v>
      </c>
    </row>
    <row r="21" spans="2:2" x14ac:dyDescent="0.5">
      <c r="B21"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516</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271</v>
      </c>
      <c r="C9" s="17">
        <v>0.23950861305739801</v>
      </c>
      <c r="D9" s="17">
        <v>0.22273542032983801</v>
      </c>
      <c r="E9" s="17">
        <v>0.25699508980448399</v>
      </c>
      <c r="F9" s="17"/>
      <c r="G9" s="17">
        <v>0.26481268015765802</v>
      </c>
      <c r="H9" s="17">
        <v>0.24589239598394499</v>
      </c>
      <c r="I9" s="17">
        <v>0.205688899868301</v>
      </c>
      <c r="J9" s="17">
        <v>0.25738117282937201</v>
      </c>
      <c r="K9" s="17">
        <v>0.24306997816439599</v>
      </c>
      <c r="L9" s="17">
        <v>0.23287627299988101</v>
      </c>
      <c r="M9" s="17"/>
      <c r="N9" s="17">
        <v>0.19756827358347101</v>
      </c>
      <c r="O9" s="17">
        <v>0.25652263920118901</v>
      </c>
      <c r="P9" s="17">
        <v>0.26673379570310402</v>
      </c>
      <c r="Q9" s="17">
        <v>0.253874514218279</v>
      </c>
      <c r="R9" s="17">
        <v>0.23233081941481701</v>
      </c>
      <c r="S9" s="17"/>
      <c r="T9" s="17">
        <v>0.233463114724722</v>
      </c>
      <c r="U9" s="17">
        <v>0.241031294682337</v>
      </c>
    </row>
    <row r="10" spans="2:21" x14ac:dyDescent="0.5">
      <c r="B10" s="18" t="s">
        <v>272</v>
      </c>
      <c r="C10" s="17">
        <v>0.46735262680254502</v>
      </c>
      <c r="D10" s="17">
        <v>0.48324411894616798</v>
      </c>
      <c r="E10" s="17">
        <v>0.45224876590844998</v>
      </c>
      <c r="F10" s="17"/>
      <c r="G10" s="17">
        <v>0.39004495377131498</v>
      </c>
      <c r="H10" s="17">
        <v>0.46258912205362102</v>
      </c>
      <c r="I10" s="17">
        <v>0.48118725530887302</v>
      </c>
      <c r="J10" s="17">
        <v>0.48157593237113699</v>
      </c>
      <c r="K10" s="17">
        <v>0.44268497032553999</v>
      </c>
      <c r="L10" s="17">
        <v>0.49088977817843799</v>
      </c>
      <c r="M10" s="17"/>
      <c r="N10" s="17">
        <v>0.52040142668487299</v>
      </c>
      <c r="O10" s="17">
        <v>0.50852877308664401</v>
      </c>
      <c r="P10" s="17">
        <v>0.40974612732376298</v>
      </c>
      <c r="Q10" s="17">
        <v>0.39723495343812798</v>
      </c>
      <c r="R10" s="17">
        <v>0.51633177879491898</v>
      </c>
      <c r="S10" s="17"/>
      <c r="T10" s="17">
        <v>0.49206426684135501</v>
      </c>
      <c r="U10" s="17">
        <v>0.461128498014715</v>
      </c>
    </row>
    <row r="11" spans="2:21" ht="28.7" x14ac:dyDescent="0.5">
      <c r="B11" s="18" t="s">
        <v>273</v>
      </c>
      <c r="C11" s="17">
        <v>0.18071302119386701</v>
      </c>
      <c r="D11" s="17">
        <v>0.21504287169401701</v>
      </c>
      <c r="E11" s="17">
        <v>0.150174477568669</v>
      </c>
      <c r="F11" s="17"/>
      <c r="G11" s="17">
        <v>0.28142370393691901</v>
      </c>
      <c r="H11" s="17">
        <v>0.201584620505178</v>
      </c>
      <c r="I11" s="17">
        <v>0.234940644163704</v>
      </c>
      <c r="J11" s="17">
        <v>0.14763483569192301</v>
      </c>
      <c r="K11" s="17">
        <v>0.18444738779004799</v>
      </c>
      <c r="L11" s="17">
        <v>0.13232952276229401</v>
      </c>
      <c r="M11" s="17"/>
      <c r="N11" s="17">
        <v>0.16819585163584999</v>
      </c>
      <c r="O11" s="17">
        <v>0.16825697545972301</v>
      </c>
      <c r="P11" s="17">
        <v>0.20634360402949101</v>
      </c>
      <c r="Q11" s="17">
        <v>0.199958771056544</v>
      </c>
      <c r="R11" s="17">
        <v>0.14639491419866399</v>
      </c>
      <c r="S11" s="17"/>
      <c r="T11" s="17">
        <v>0.191015178099608</v>
      </c>
      <c r="U11" s="17">
        <v>0.17811821359416599</v>
      </c>
    </row>
    <row r="12" spans="2:21" x14ac:dyDescent="0.5">
      <c r="B12" s="18" t="s">
        <v>274</v>
      </c>
      <c r="C12" s="17">
        <v>1.8482224385963201E-2</v>
      </c>
      <c r="D12" s="17">
        <v>2.0745717867462401E-2</v>
      </c>
      <c r="E12" s="17">
        <v>1.6520106028496E-2</v>
      </c>
      <c r="F12" s="17"/>
      <c r="G12" s="17">
        <v>7.68357791718238E-3</v>
      </c>
      <c r="H12" s="17">
        <v>4.0863856997006703E-2</v>
      </c>
      <c r="I12" s="17">
        <v>2.3081224477028199E-2</v>
      </c>
      <c r="J12" s="17">
        <v>2.56829412221799E-2</v>
      </c>
      <c r="K12" s="17">
        <v>1.1048852094923E-2</v>
      </c>
      <c r="L12" s="17">
        <v>8.8977983656249801E-3</v>
      </c>
      <c r="M12" s="17"/>
      <c r="N12" s="17">
        <v>2.1341987320096199E-2</v>
      </c>
      <c r="O12" s="17">
        <v>5.5412081033340398E-3</v>
      </c>
      <c r="P12" s="17">
        <v>2.01245275971914E-2</v>
      </c>
      <c r="Q12" s="17">
        <v>1.6467400532250601E-2</v>
      </c>
      <c r="R12" s="17">
        <v>3.5935261310978503E-2</v>
      </c>
      <c r="S12" s="17"/>
      <c r="T12" s="17">
        <v>1.76180966202805E-2</v>
      </c>
      <c r="U12" s="17">
        <v>1.8699872526446899E-2</v>
      </c>
    </row>
    <row r="13" spans="2:21" x14ac:dyDescent="0.5">
      <c r="B13" s="18" t="s">
        <v>275</v>
      </c>
      <c r="C13" s="17">
        <v>1.42577029583479E-2</v>
      </c>
      <c r="D13" s="17">
        <v>1.97497563855304E-2</v>
      </c>
      <c r="E13" s="17">
        <v>9.2574948470947396E-3</v>
      </c>
      <c r="F13" s="17"/>
      <c r="G13" s="17">
        <v>0</v>
      </c>
      <c r="H13" s="17">
        <v>8.3075361625651305E-3</v>
      </c>
      <c r="I13" s="17">
        <v>0</v>
      </c>
      <c r="J13" s="17">
        <v>1.3224849160176201E-2</v>
      </c>
      <c r="K13" s="17">
        <v>6.6541092367924702E-3</v>
      </c>
      <c r="L13" s="17">
        <v>3.4338435825315997E-2</v>
      </c>
      <c r="M13" s="17"/>
      <c r="N13" s="17">
        <v>2.3125616675088698E-2</v>
      </c>
      <c r="O13" s="17">
        <v>8.8061858742127103E-3</v>
      </c>
      <c r="P13" s="17">
        <v>5.2592585310051697E-3</v>
      </c>
      <c r="Q13" s="17">
        <v>2.1264399550046401E-2</v>
      </c>
      <c r="R13" s="17">
        <v>3.7082709765212099E-3</v>
      </c>
      <c r="S13" s="17"/>
      <c r="T13" s="17">
        <v>5.1657016445555504E-3</v>
      </c>
      <c r="U13" s="17">
        <v>1.6547708276784399E-2</v>
      </c>
    </row>
    <row r="14" spans="2:21" x14ac:dyDescent="0.5">
      <c r="B14" s="18" t="s">
        <v>219</v>
      </c>
      <c r="C14" s="17">
        <v>7.9685811601878806E-2</v>
      </c>
      <c r="D14" s="17">
        <v>3.8482114776984197E-2</v>
      </c>
      <c r="E14" s="17">
        <v>0.114804065842806</v>
      </c>
      <c r="F14" s="17"/>
      <c r="G14" s="17">
        <v>5.6035084216926899E-2</v>
      </c>
      <c r="H14" s="17">
        <v>4.0762468297683999E-2</v>
      </c>
      <c r="I14" s="17">
        <v>5.5101976182094198E-2</v>
      </c>
      <c r="J14" s="17">
        <v>7.4500268725212204E-2</v>
      </c>
      <c r="K14" s="17">
        <v>0.11209470238830101</v>
      </c>
      <c r="L14" s="17">
        <v>0.100668191868446</v>
      </c>
      <c r="M14" s="17"/>
      <c r="N14" s="17">
        <v>6.9366844100621106E-2</v>
      </c>
      <c r="O14" s="17">
        <v>5.2344218274897998E-2</v>
      </c>
      <c r="P14" s="17">
        <v>9.1792686815445404E-2</v>
      </c>
      <c r="Q14" s="17">
        <v>0.11119996120475099</v>
      </c>
      <c r="R14" s="17">
        <v>6.5298955304100306E-2</v>
      </c>
      <c r="S14" s="17"/>
      <c r="T14" s="17">
        <v>6.0673642069478999E-2</v>
      </c>
      <c r="U14" s="17">
        <v>8.4474412905550494E-2</v>
      </c>
    </row>
    <row r="15" spans="2:21" x14ac:dyDescent="0.5">
      <c r="B15" s="18" t="s">
        <v>276</v>
      </c>
      <c r="C15" s="21">
        <v>0.70686123985994298</v>
      </c>
      <c r="D15" s="21">
        <v>0.70597953927600599</v>
      </c>
      <c r="E15" s="21">
        <v>0.70924385571293502</v>
      </c>
      <c r="F15" s="21"/>
      <c r="G15" s="21">
        <v>0.654857633928972</v>
      </c>
      <c r="H15" s="21">
        <v>0.70848151803756598</v>
      </c>
      <c r="I15" s="21">
        <v>0.68687615517717404</v>
      </c>
      <c r="J15" s="21">
        <v>0.73895710520050895</v>
      </c>
      <c r="K15" s="21">
        <v>0.68575494848993601</v>
      </c>
      <c r="L15" s="21">
        <v>0.72376605117831905</v>
      </c>
      <c r="M15" s="21"/>
      <c r="N15" s="21">
        <v>0.71796970026834395</v>
      </c>
      <c r="O15" s="21">
        <v>0.76505141228783202</v>
      </c>
      <c r="P15" s="21">
        <v>0.67647992302686699</v>
      </c>
      <c r="Q15" s="21">
        <v>0.65110946765640698</v>
      </c>
      <c r="R15" s="21">
        <v>0.74866259820973602</v>
      </c>
      <c r="S15" s="21"/>
      <c r="T15" s="21">
        <v>0.72552738156607699</v>
      </c>
      <c r="U15" s="21">
        <v>0.70215979269705198</v>
      </c>
    </row>
    <row r="16" spans="2:21" x14ac:dyDescent="0.5">
      <c r="B16" s="18" t="s">
        <v>277</v>
      </c>
      <c r="C16" s="21">
        <v>3.2739927344311102E-2</v>
      </c>
      <c r="D16" s="21">
        <v>4.0495474252992901E-2</v>
      </c>
      <c r="E16" s="21">
        <v>2.5777600875590698E-2</v>
      </c>
      <c r="F16" s="21"/>
      <c r="G16" s="21">
        <v>7.68357791718238E-3</v>
      </c>
      <c r="H16" s="21">
        <v>4.9171393159571898E-2</v>
      </c>
      <c r="I16" s="21">
        <v>2.3081224477028199E-2</v>
      </c>
      <c r="J16" s="21">
        <v>3.8907790382356103E-2</v>
      </c>
      <c r="K16" s="21">
        <v>1.7702961331715499E-2</v>
      </c>
      <c r="L16" s="21">
        <v>4.3236234190940998E-2</v>
      </c>
      <c r="M16" s="21"/>
      <c r="N16" s="21">
        <v>4.4467603995184901E-2</v>
      </c>
      <c r="O16" s="21">
        <v>1.43473939775467E-2</v>
      </c>
      <c r="P16" s="21">
        <v>2.5383786128196601E-2</v>
      </c>
      <c r="Q16" s="21">
        <v>3.7731800082296998E-2</v>
      </c>
      <c r="R16" s="21">
        <v>3.96435322874997E-2</v>
      </c>
      <c r="S16" s="21"/>
      <c r="T16" s="21">
        <v>2.2783798264836001E-2</v>
      </c>
      <c r="U16" s="21">
        <v>3.5247580803231301E-2</v>
      </c>
    </row>
    <row r="17" spans="2:21" x14ac:dyDescent="0.5">
      <c r="B17" s="18" t="s">
        <v>88</v>
      </c>
      <c r="C17" s="22">
        <v>0.67412131251563201</v>
      </c>
      <c r="D17" s="22">
        <v>0.66548406502301305</v>
      </c>
      <c r="E17" s="22">
        <v>0.68346625483734402</v>
      </c>
      <c r="F17" s="22"/>
      <c r="G17" s="22">
        <v>0.64717405601179001</v>
      </c>
      <c r="H17" s="22">
        <v>0.65931012487799401</v>
      </c>
      <c r="I17" s="22">
        <v>0.66379493070014595</v>
      </c>
      <c r="J17" s="22">
        <v>0.70004931481815302</v>
      </c>
      <c r="K17" s="22">
        <v>0.66805198715822001</v>
      </c>
      <c r="L17" s="22">
        <v>0.68052981698737802</v>
      </c>
      <c r="M17" s="22"/>
      <c r="N17" s="22">
        <v>0.67350209627315905</v>
      </c>
      <c r="O17" s="22">
        <v>0.75070401831028599</v>
      </c>
      <c r="P17" s="22">
        <v>0.65109613689866996</v>
      </c>
      <c r="Q17" s="22">
        <v>0.61337766757411005</v>
      </c>
      <c r="R17" s="22">
        <v>0.70901906592223696</v>
      </c>
      <c r="S17" s="22"/>
      <c r="T17" s="22">
        <v>0.70274358330124098</v>
      </c>
      <c r="U17" s="22">
        <v>0.66691221189382</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517</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271</v>
      </c>
      <c r="C9" s="17">
        <v>0.119891469557363</v>
      </c>
      <c r="D9" s="17">
        <v>0.129840966088871</v>
      </c>
      <c r="E9" s="17">
        <v>0.111569220198159</v>
      </c>
      <c r="F9" s="17"/>
      <c r="G9" s="17">
        <v>0.16139363161369</v>
      </c>
      <c r="H9" s="17">
        <v>0.164260145615748</v>
      </c>
      <c r="I9" s="17">
        <v>0.16619661858193299</v>
      </c>
      <c r="J9" s="17">
        <v>0.106878758985747</v>
      </c>
      <c r="K9" s="17">
        <v>0.110291787962098</v>
      </c>
      <c r="L9" s="17">
        <v>7.75153355392251E-2</v>
      </c>
      <c r="M9" s="17"/>
      <c r="N9" s="17">
        <v>0.11556393100060799</v>
      </c>
      <c r="O9" s="17">
        <v>0.117090319348406</v>
      </c>
      <c r="P9" s="17">
        <v>0.157134573322675</v>
      </c>
      <c r="Q9" s="17">
        <v>9.1192758635849899E-2</v>
      </c>
      <c r="R9" s="17">
        <v>0.12856491951509</v>
      </c>
      <c r="S9" s="17"/>
      <c r="T9" s="17">
        <v>0.18383769992149901</v>
      </c>
      <c r="U9" s="17">
        <v>0.10378531178485</v>
      </c>
    </row>
    <row r="10" spans="2:21" x14ac:dyDescent="0.5">
      <c r="B10" s="18" t="s">
        <v>272</v>
      </c>
      <c r="C10" s="17">
        <v>0.38373656871825601</v>
      </c>
      <c r="D10" s="17">
        <v>0.42558304043742501</v>
      </c>
      <c r="E10" s="17">
        <v>0.34591830432748399</v>
      </c>
      <c r="F10" s="17"/>
      <c r="G10" s="17">
        <v>0.39185487807175701</v>
      </c>
      <c r="H10" s="17">
        <v>0.39764828341682001</v>
      </c>
      <c r="I10" s="17">
        <v>0.37340374121039899</v>
      </c>
      <c r="J10" s="17">
        <v>0.42677179612563299</v>
      </c>
      <c r="K10" s="17">
        <v>0.34807319601564601</v>
      </c>
      <c r="L10" s="17">
        <v>0.37370164818623303</v>
      </c>
      <c r="M10" s="17"/>
      <c r="N10" s="17">
        <v>0.38491189860209601</v>
      </c>
      <c r="O10" s="17">
        <v>0.45113000007926701</v>
      </c>
      <c r="P10" s="17">
        <v>0.32391880421500702</v>
      </c>
      <c r="Q10" s="17">
        <v>0.36206183411994203</v>
      </c>
      <c r="R10" s="17">
        <v>0.41491428652791101</v>
      </c>
      <c r="S10" s="17"/>
      <c r="T10" s="17">
        <v>0.41312950011010202</v>
      </c>
      <c r="U10" s="17">
        <v>0.37633336155971098</v>
      </c>
    </row>
    <row r="11" spans="2:21" ht="28.7" x14ac:dyDescent="0.5">
      <c r="B11" s="18" t="s">
        <v>273</v>
      </c>
      <c r="C11" s="17">
        <v>0.29494857613717101</v>
      </c>
      <c r="D11" s="17">
        <v>0.30535669969789397</v>
      </c>
      <c r="E11" s="17">
        <v>0.28756960479061899</v>
      </c>
      <c r="F11" s="17"/>
      <c r="G11" s="17">
        <v>0.31140063349263403</v>
      </c>
      <c r="H11" s="17">
        <v>0.31134137494507103</v>
      </c>
      <c r="I11" s="17">
        <v>0.30736175532978999</v>
      </c>
      <c r="J11" s="17">
        <v>0.27472992801280099</v>
      </c>
      <c r="K11" s="17">
        <v>0.28808034280470901</v>
      </c>
      <c r="L11" s="17">
        <v>0.29407074371595998</v>
      </c>
      <c r="M11" s="17"/>
      <c r="N11" s="17">
        <v>0.31580804965170101</v>
      </c>
      <c r="O11" s="17">
        <v>0.273848156310942</v>
      </c>
      <c r="P11" s="17">
        <v>0.28949634575944999</v>
      </c>
      <c r="Q11" s="17">
        <v>0.305465707434599</v>
      </c>
      <c r="R11" s="17">
        <v>0.26898965684452603</v>
      </c>
      <c r="S11" s="17"/>
      <c r="T11" s="17">
        <v>0.25835669891504498</v>
      </c>
      <c r="U11" s="17">
        <v>0.304164984115811</v>
      </c>
    </row>
    <row r="12" spans="2:21" x14ac:dyDescent="0.5">
      <c r="B12" s="18" t="s">
        <v>274</v>
      </c>
      <c r="C12" s="17">
        <v>6.0192412199023798E-2</v>
      </c>
      <c r="D12" s="17">
        <v>5.7482911126259001E-2</v>
      </c>
      <c r="E12" s="17">
        <v>6.1087444637942301E-2</v>
      </c>
      <c r="F12" s="17"/>
      <c r="G12" s="17">
        <v>7.8911460479829498E-2</v>
      </c>
      <c r="H12" s="17">
        <v>4.5014085609697503E-2</v>
      </c>
      <c r="I12" s="17">
        <v>3.9961991984529897E-2</v>
      </c>
      <c r="J12" s="17">
        <v>4.70785156625236E-2</v>
      </c>
      <c r="K12" s="17">
        <v>6.5868803753762806E-2</v>
      </c>
      <c r="L12" s="17">
        <v>7.7712367435471705E-2</v>
      </c>
      <c r="M12" s="17"/>
      <c r="N12" s="17">
        <v>5.7082810847408003E-2</v>
      </c>
      <c r="O12" s="17">
        <v>5.7023129014008501E-2</v>
      </c>
      <c r="P12" s="17">
        <v>5.5984198706153301E-2</v>
      </c>
      <c r="Q12" s="17">
        <v>7.5749901339306994E-2</v>
      </c>
      <c r="R12" s="17">
        <v>4.8225400564537703E-2</v>
      </c>
      <c r="S12" s="17"/>
      <c r="T12" s="17">
        <v>3.1905823967040899E-2</v>
      </c>
      <c r="U12" s="17">
        <v>6.7316964347229002E-2</v>
      </c>
    </row>
    <row r="13" spans="2:21" x14ac:dyDescent="0.5">
      <c r="B13" s="18" t="s">
        <v>275</v>
      </c>
      <c r="C13" s="17">
        <v>2.10811927943509E-2</v>
      </c>
      <c r="D13" s="17">
        <v>2.42253535148968E-2</v>
      </c>
      <c r="E13" s="17">
        <v>1.831972355849E-2</v>
      </c>
      <c r="F13" s="17"/>
      <c r="G13" s="17">
        <v>0</v>
      </c>
      <c r="H13" s="17">
        <v>1.6568321894005499E-2</v>
      </c>
      <c r="I13" s="17">
        <v>7.8633951530865092E-3</v>
      </c>
      <c r="J13" s="17">
        <v>2.1611554340749201E-2</v>
      </c>
      <c r="K13" s="17">
        <v>2.5079757782997598E-2</v>
      </c>
      <c r="L13" s="17">
        <v>3.3629501468971403E-2</v>
      </c>
      <c r="M13" s="17"/>
      <c r="N13" s="17">
        <v>1.7286436542913199E-2</v>
      </c>
      <c r="O13" s="17">
        <v>2.5133516724504399E-2</v>
      </c>
      <c r="P13" s="17">
        <v>1.8836189305594098E-2</v>
      </c>
      <c r="Q13" s="17">
        <v>2.2017121653236198E-2</v>
      </c>
      <c r="R13" s="17">
        <v>2.52782236879775E-2</v>
      </c>
      <c r="S13" s="17"/>
      <c r="T13" s="17">
        <v>1.6500886280414299E-2</v>
      </c>
      <c r="U13" s="17">
        <v>2.22348360809035E-2</v>
      </c>
    </row>
    <row r="14" spans="2:21" x14ac:dyDescent="0.5">
      <c r="B14" s="18" t="s">
        <v>219</v>
      </c>
      <c r="C14" s="17">
        <v>0.12014978059383501</v>
      </c>
      <c r="D14" s="17">
        <v>5.75110291346543E-2</v>
      </c>
      <c r="E14" s="17">
        <v>0.17553570248730599</v>
      </c>
      <c r="F14" s="17"/>
      <c r="G14" s="17">
        <v>5.6439396342090102E-2</v>
      </c>
      <c r="H14" s="17">
        <v>6.5167788518658204E-2</v>
      </c>
      <c r="I14" s="17">
        <v>0.10521249774026201</v>
      </c>
      <c r="J14" s="17">
        <v>0.12292944687254601</v>
      </c>
      <c r="K14" s="17">
        <v>0.16260611168078701</v>
      </c>
      <c r="L14" s="17">
        <v>0.143370403654138</v>
      </c>
      <c r="M14" s="17"/>
      <c r="N14" s="17">
        <v>0.109346873355273</v>
      </c>
      <c r="O14" s="17">
        <v>7.5774878522871694E-2</v>
      </c>
      <c r="P14" s="17">
        <v>0.15462988869111999</v>
      </c>
      <c r="Q14" s="17">
        <v>0.143512676817066</v>
      </c>
      <c r="R14" s="17">
        <v>0.11402751285995801</v>
      </c>
      <c r="S14" s="17"/>
      <c r="T14" s="17">
        <v>9.62693908058984E-2</v>
      </c>
      <c r="U14" s="17">
        <v>0.126164542111495</v>
      </c>
    </row>
    <row r="15" spans="2:21" x14ac:dyDescent="0.5">
      <c r="B15" s="18" t="s">
        <v>276</v>
      </c>
      <c r="C15" s="21">
        <v>0.50362803827561897</v>
      </c>
      <c r="D15" s="21">
        <v>0.55542400652629598</v>
      </c>
      <c r="E15" s="21">
        <v>0.45748752452564201</v>
      </c>
      <c r="F15" s="21"/>
      <c r="G15" s="21">
        <v>0.55324850968544703</v>
      </c>
      <c r="H15" s="21">
        <v>0.56190842903256799</v>
      </c>
      <c r="I15" s="21">
        <v>0.53960035979233201</v>
      </c>
      <c r="J15" s="21">
        <v>0.53365055511138004</v>
      </c>
      <c r="K15" s="21">
        <v>0.458364983977744</v>
      </c>
      <c r="L15" s="21">
        <v>0.45121698372545799</v>
      </c>
      <c r="M15" s="21"/>
      <c r="N15" s="21">
        <v>0.50047582960270398</v>
      </c>
      <c r="O15" s="21">
        <v>0.56822031942767304</v>
      </c>
      <c r="P15" s="21">
        <v>0.48105337753768201</v>
      </c>
      <c r="Q15" s="21">
        <v>0.453254592755791</v>
      </c>
      <c r="R15" s="21">
        <v>0.54347920604300004</v>
      </c>
      <c r="S15" s="21"/>
      <c r="T15" s="21">
        <v>0.59696720003160197</v>
      </c>
      <c r="U15" s="21">
        <v>0.48011867334456099</v>
      </c>
    </row>
    <row r="16" spans="2:21" x14ac:dyDescent="0.5">
      <c r="B16" s="18" t="s">
        <v>277</v>
      </c>
      <c r="C16" s="21">
        <v>8.1273604993374701E-2</v>
      </c>
      <c r="D16" s="21">
        <v>8.1708264641155798E-2</v>
      </c>
      <c r="E16" s="21">
        <v>7.9407168196432301E-2</v>
      </c>
      <c r="F16" s="21"/>
      <c r="G16" s="21">
        <v>7.8911460479829498E-2</v>
      </c>
      <c r="H16" s="21">
        <v>6.1582407503703099E-2</v>
      </c>
      <c r="I16" s="21">
        <v>4.7825387137616401E-2</v>
      </c>
      <c r="J16" s="21">
        <v>6.8690070003272902E-2</v>
      </c>
      <c r="K16" s="21">
        <v>9.0948561536760397E-2</v>
      </c>
      <c r="L16" s="21">
        <v>0.111341868904443</v>
      </c>
      <c r="M16" s="21"/>
      <c r="N16" s="21">
        <v>7.4369247390321205E-2</v>
      </c>
      <c r="O16" s="21">
        <v>8.2156645738512904E-2</v>
      </c>
      <c r="P16" s="21">
        <v>7.4820388011747396E-2</v>
      </c>
      <c r="Q16" s="21">
        <v>9.7767022992543307E-2</v>
      </c>
      <c r="R16" s="21">
        <v>7.3503624252515207E-2</v>
      </c>
      <c r="S16" s="21"/>
      <c r="T16" s="21">
        <v>4.8406710247455201E-2</v>
      </c>
      <c r="U16" s="21">
        <v>8.9551800428132503E-2</v>
      </c>
    </row>
    <row r="17" spans="2:21" x14ac:dyDescent="0.5">
      <c r="B17" s="18" t="s">
        <v>88</v>
      </c>
      <c r="C17" s="22">
        <v>0.42235443328224398</v>
      </c>
      <c r="D17" s="22">
        <v>0.47371574188513998</v>
      </c>
      <c r="E17" s="22">
        <v>0.37808035632921</v>
      </c>
      <c r="F17" s="22"/>
      <c r="G17" s="22">
        <v>0.47433704920561698</v>
      </c>
      <c r="H17" s="22">
        <v>0.50032602152886496</v>
      </c>
      <c r="I17" s="22">
        <v>0.49177497265471498</v>
      </c>
      <c r="J17" s="22">
        <v>0.464960485108107</v>
      </c>
      <c r="K17" s="22">
        <v>0.36741642244098299</v>
      </c>
      <c r="L17" s="22">
        <v>0.33987511482101501</v>
      </c>
      <c r="M17" s="22"/>
      <c r="N17" s="22">
        <v>0.42610658221238301</v>
      </c>
      <c r="O17" s="22">
        <v>0.48606367368915998</v>
      </c>
      <c r="P17" s="22">
        <v>0.40623298952593501</v>
      </c>
      <c r="Q17" s="22">
        <v>0.35548756976324802</v>
      </c>
      <c r="R17" s="22">
        <v>0.46997558179048499</v>
      </c>
      <c r="S17" s="22"/>
      <c r="T17" s="22">
        <v>0.54856048978414695</v>
      </c>
      <c r="U17" s="22">
        <v>0.390566872916429</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U22"/>
  <sheetViews>
    <sheetView showGridLines="0" workbookViewId="0">
      <pane xSplit="2" topLeftCell="C1" activePane="topRight" state="frozen"/>
      <selection pane="topRight"/>
    </sheetView>
  </sheetViews>
  <sheetFormatPr defaultColWidth="10.8203125" defaultRowHeight="14.35" x14ac:dyDescent="0.5"/>
  <cols>
    <col min="2" max="2" width="25.703125" customWidth="1"/>
    <col min="3" max="5" width="10.703125" customWidth="1"/>
    <col min="6" max="6" width="2.17578125" customWidth="1"/>
    <col min="7" max="12" width="10.703125" customWidth="1"/>
    <col min="13" max="13" width="2.17578125" customWidth="1"/>
    <col min="14" max="18" width="10.703125" customWidth="1"/>
    <col min="19" max="19" width="2.17578125" customWidth="1"/>
    <col min="20" max="21" width="10.703125" customWidth="1"/>
    <col min="22" max="22" width="2.17578125" customWidth="1"/>
  </cols>
  <sheetData>
    <row r="2" spans="2:21" ht="40" customHeight="1" x14ac:dyDescent="0.5">
      <c r="D2" s="30" t="s">
        <v>525</v>
      </c>
      <c r="E2" s="26"/>
      <c r="F2" s="26"/>
      <c r="G2" s="26"/>
      <c r="H2" s="26"/>
      <c r="I2" s="26"/>
      <c r="J2" s="26"/>
      <c r="K2" s="26"/>
      <c r="L2" s="26"/>
      <c r="M2" s="26"/>
      <c r="N2" s="26"/>
      <c r="O2" s="26"/>
      <c r="P2" s="26"/>
      <c r="Q2" s="26"/>
      <c r="R2" s="26"/>
      <c r="S2" s="26"/>
    </row>
    <row r="5" spans="2:21" ht="30" customHeight="1" x14ac:dyDescent="0.5">
      <c r="B5" s="15"/>
      <c r="C5" s="15"/>
      <c r="D5" s="29" t="s">
        <v>34</v>
      </c>
      <c r="E5" s="29"/>
      <c r="F5" s="15"/>
      <c r="G5" s="29" t="s">
        <v>35</v>
      </c>
      <c r="H5" s="29"/>
      <c r="I5" s="29"/>
      <c r="J5" s="29"/>
      <c r="K5" s="29"/>
      <c r="L5" s="29"/>
      <c r="M5" s="15"/>
      <c r="N5" s="29" t="s">
        <v>36</v>
      </c>
      <c r="O5" s="29"/>
      <c r="P5" s="29"/>
      <c r="Q5" s="29"/>
      <c r="R5" s="29"/>
      <c r="S5" s="15"/>
      <c r="T5" s="29" t="s">
        <v>37</v>
      </c>
      <c r="U5" s="29"/>
    </row>
    <row r="6" spans="2:21" ht="28.7" x14ac:dyDescent="0.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row>
    <row r="7" spans="2:21" ht="30" customHeight="1" x14ac:dyDescent="0.5">
      <c r="B7" s="10" t="s">
        <v>19</v>
      </c>
      <c r="C7" s="10">
        <v>1004</v>
      </c>
      <c r="D7" s="10">
        <v>469</v>
      </c>
      <c r="E7" s="10">
        <v>531</v>
      </c>
      <c r="F7" s="10"/>
      <c r="G7" s="10">
        <v>90</v>
      </c>
      <c r="H7" s="10">
        <v>150</v>
      </c>
      <c r="I7" s="10">
        <v>146</v>
      </c>
      <c r="J7" s="10">
        <v>199</v>
      </c>
      <c r="K7" s="10">
        <v>164</v>
      </c>
      <c r="L7" s="10">
        <v>255</v>
      </c>
      <c r="M7" s="10"/>
      <c r="N7" s="10">
        <v>243</v>
      </c>
      <c r="O7" s="10">
        <v>201</v>
      </c>
      <c r="P7" s="10">
        <v>182</v>
      </c>
      <c r="Q7" s="10">
        <v>207</v>
      </c>
      <c r="R7" s="10">
        <v>171</v>
      </c>
      <c r="S7" s="10"/>
      <c r="T7" s="10">
        <v>278</v>
      </c>
      <c r="U7" s="10">
        <v>726</v>
      </c>
    </row>
    <row r="8" spans="2:21" ht="30" customHeight="1" x14ac:dyDescent="0.5">
      <c r="B8" s="11" t="s">
        <v>20</v>
      </c>
      <c r="C8" s="11">
        <v>1004</v>
      </c>
      <c r="D8" s="11">
        <v>482</v>
      </c>
      <c r="E8" s="11">
        <v>518</v>
      </c>
      <c r="F8" s="11"/>
      <c r="G8" s="11">
        <v>83</v>
      </c>
      <c r="H8" s="11">
        <v>126</v>
      </c>
      <c r="I8" s="11">
        <v>150</v>
      </c>
      <c r="J8" s="11">
        <v>190</v>
      </c>
      <c r="K8" s="11">
        <v>175</v>
      </c>
      <c r="L8" s="11">
        <v>279</v>
      </c>
      <c r="M8" s="11"/>
      <c r="N8" s="11">
        <v>269</v>
      </c>
      <c r="O8" s="11">
        <v>196</v>
      </c>
      <c r="P8" s="11">
        <v>199</v>
      </c>
      <c r="Q8" s="11">
        <v>231</v>
      </c>
      <c r="R8" s="11">
        <v>109</v>
      </c>
      <c r="S8" s="11"/>
      <c r="T8" s="11">
        <v>202</v>
      </c>
      <c r="U8" s="11">
        <v>802</v>
      </c>
    </row>
    <row r="9" spans="2:21" x14ac:dyDescent="0.5">
      <c r="B9" s="18" t="s">
        <v>518</v>
      </c>
      <c r="C9" s="17">
        <v>0.13615454048421699</v>
      </c>
      <c r="D9" s="17">
        <v>0.19168273132686101</v>
      </c>
      <c r="E9" s="17">
        <v>8.5536606911230606E-2</v>
      </c>
      <c r="F9" s="17"/>
      <c r="G9" s="17">
        <v>0.132315538788391</v>
      </c>
      <c r="H9" s="17">
        <v>0.199899023084601</v>
      </c>
      <c r="I9" s="17">
        <v>0.15812438222025699</v>
      </c>
      <c r="J9" s="17">
        <v>0.143007582308838</v>
      </c>
      <c r="K9" s="17">
        <v>0.13085813023252801</v>
      </c>
      <c r="L9" s="17">
        <v>9.5396137967541095E-2</v>
      </c>
      <c r="M9" s="17"/>
      <c r="N9" s="17">
        <v>0.13250608482531501</v>
      </c>
      <c r="O9" s="17">
        <v>0.12569345808047599</v>
      </c>
      <c r="P9" s="17">
        <v>0.12984142376631599</v>
      </c>
      <c r="Q9" s="17">
        <v>0.140944086093999</v>
      </c>
      <c r="R9" s="17">
        <v>0.165286014843784</v>
      </c>
      <c r="S9" s="17"/>
      <c r="T9" s="17">
        <v>0.19610382938798299</v>
      </c>
      <c r="U9" s="17">
        <v>0.121055093653094</v>
      </c>
    </row>
    <row r="10" spans="2:21" x14ac:dyDescent="0.5">
      <c r="B10" s="18" t="s">
        <v>519</v>
      </c>
      <c r="C10" s="17">
        <v>0.35532090628824298</v>
      </c>
      <c r="D10" s="17">
        <v>0.37397448874918698</v>
      </c>
      <c r="E10" s="17">
        <v>0.33676933427406502</v>
      </c>
      <c r="F10" s="17"/>
      <c r="G10" s="17">
        <v>0.40149165931369701</v>
      </c>
      <c r="H10" s="17">
        <v>0.39066536205360902</v>
      </c>
      <c r="I10" s="17">
        <v>0.39461266236494202</v>
      </c>
      <c r="J10" s="17">
        <v>0.34498710149579698</v>
      </c>
      <c r="K10" s="17">
        <v>0.35295490868382201</v>
      </c>
      <c r="L10" s="17">
        <v>0.31302556601180798</v>
      </c>
      <c r="M10" s="17"/>
      <c r="N10" s="17">
        <v>0.36021075003341801</v>
      </c>
      <c r="O10" s="17">
        <v>0.42557672494330301</v>
      </c>
      <c r="P10" s="17">
        <v>0.33710190449981497</v>
      </c>
      <c r="Q10" s="17">
        <v>0.32743352102439999</v>
      </c>
      <c r="R10" s="17">
        <v>0.30952216096221402</v>
      </c>
      <c r="S10" s="17"/>
      <c r="T10" s="17">
        <v>0.37717336911487098</v>
      </c>
      <c r="U10" s="17">
        <v>0.34981691939176002</v>
      </c>
    </row>
    <row r="11" spans="2:21" x14ac:dyDescent="0.5">
      <c r="B11" s="18" t="s">
        <v>520</v>
      </c>
      <c r="C11" s="17">
        <v>0.29429823496740998</v>
      </c>
      <c r="D11" s="17">
        <v>0.31231493162945301</v>
      </c>
      <c r="E11" s="17">
        <v>0.27983239330153697</v>
      </c>
      <c r="F11" s="17"/>
      <c r="G11" s="17">
        <v>0.32665061138869</v>
      </c>
      <c r="H11" s="17">
        <v>0.27411833048207102</v>
      </c>
      <c r="I11" s="17">
        <v>0.25389154389631502</v>
      </c>
      <c r="J11" s="17">
        <v>0.336027090830602</v>
      </c>
      <c r="K11" s="17">
        <v>0.27462278645607902</v>
      </c>
      <c r="L11" s="17">
        <v>0.29944038891302499</v>
      </c>
      <c r="M11" s="17"/>
      <c r="N11" s="17">
        <v>0.27725542498278499</v>
      </c>
      <c r="O11" s="17">
        <v>0.28430165777658301</v>
      </c>
      <c r="P11" s="17">
        <v>0.27278998191999199</v>
      </c>
      <c r="Q11" s="17">
        <v>0.31888310917988999</v>
      </c>
      <c r="R11" s="17">
        <v>0.34135987077103402</v>
      </c>
      <c r="S11" s="17"/>
      <c r="T11" s="17">
        <v>0.298842419275898</v>
      </c>
      <c r="U11" s="17">
        <v>0.29315368979245499</v>
      </c>
    </row>
    <row r="12" spans="2:21" x14ac:dyDescent="0.5">
      <c r="B12" s="18" t="s">
        <v>521</v>
      </c>
      <c r="C12" s="17">
        <v>4.35576725905596E-2</v>
      </c>
      <c r="D12" s="17">
        <v>4.4213485968406602E-2</v>
      </c>
      <c r="E12" s="17">
        <v>4.3288186337077698E-2</v>
      </c>
      <c r="F12" s="17"/>
      <c r="G12" s="17">
        <v>7.9685171560627793E-2</v>
      </c>
      <c r="H12" s="17">
        <v>2.8442609572894399E-2</v>
      </c>
      <c r="I12" s="17">
        <v>4.1373698750152198E-2</v>
      </c>
      <c r="J12" s="17">
        <v>2.0595509976076599E-2</v>
      </c>
      <c r="K12" s="17">
        <v>1.13835410849578E-2</v>
      </c>
      <c r="L12" s="17">
        <v>7.6654386372285999E-2</v>
      </c>
      <c r="M12" s="17"/>
      <c r="N12" s="17">
        <v>3.66659078264608E-2</v>
      </c>
      <c r="O12" s="17">
        <v>4.2751737754212697E-2</v>
      </c>
      <c r="P12" s="17">
        <v>5.9778695019535998E-2</v>
      </c>
      <c r="Q12" s="17">
        <v>3.7141578481037697E-2</v>
      </c>
      <c r="R12" s="17">
        <v>4.6041011836461303E-2</v>
      </c>
      <c r="S12" s="17"/>
      <c r="T12" s="17">
        <v>3.5060878324705003E-2</v>
      </c>
      <c r="U12" s="17">
        <v>4.5697762916872102E-2</v>
      </c>
    </row>
    <row r="13" spans="2:21" x14ac:dyDescent="0.5">
      <c r="B13" s="18" t="s">
        <v>522</v>
      </c>
      <c r="C13" s="17">
        <v>1.72426669290929E-2</v>
      </c>
      <c r="D13" s="17">
        <v>1.4523663405352299E-2</v>
      </c>
      <c r="E13" s="17">
        <v>1.9908371774556798E-2</v>
      </c>
      <c r="F13" s="17"/>
      <c r="G13" s="17">
        <v>0</v>
      </c>
      <c r="H13" s="17">
        <v>1.2999169287462999E-2</v>
      </c>
      <c r="I13" s="17">
        <v>3.2083054476457797E-2</v>
      </c>
      <c r="J13" s="17">
        <v>2.1113121139032302E-2</v>
      </c>
      <c r="K13" s="17">
        <v>1.71932227952983E-2</v>
      </c>
      <c r="L13" s="17">
        <v>1.370070219588E-2</v>
      </c>
      <c r="M13" s="17"/>
      <c r="N13" s="17">
        <v>1.2232490236616199E-2</v>
      </c>
      <c r="O13" s="17">
        <v>9.7796809348515892E-3</v>
      </c>
      <c r="P13" s="17">
        <v>1.9917479725536199E-2</v>
      </c>
      <c r="Q13" s="17">
        <v>2.2873569957627599E-2</v>
      </c>
      <c r="R13" s="17">
        <v>2.6178677343312199E-2</v>
      </c>
      <c r="S13" s="17"/>
      <c r="T13" s="17">
        <v>2.35905591589421E-2</v>
      </c>
      <c r="U13" s="17">
        <v>1.5643821255240501E-2</v>
      </c>
    </row>
    <row r="14" spans="2:21" x14ac:dyDescent="0.5">
      <c r="B14" s="18" t="s">
        <v>76</v>
      </c>
      <c r="C14" s="17">
        <v>0.153425978740478</v>
      </c>
      <c r="D14" s="17">
        <v>6.3290698920740601E-2</v>
      </c>
      <c r="E14" s="17">
        <v>0.23466510740153301</v>
      </c>
      <c r="F14" s="17"/>
      <c r="G14" s="17">
        <v>5.9857018948594298E-2</v>
      </c>
      <c r="H14" s="17">
        <v>9.3875505519360997E-2</v>
      </c>
      <c r="I14" s="17">
        <v>0.119914658291876</v>
      </c>
      <c r="J14" s="17">
        <v>0.13426959424965401</v>
      </c>
      <c r="K14" s="17">
        <v>0.212987410747315</v>
      </c>
      <c r="L14" s="17">
        <v>0.20178281853945901</v>
      </c>
      <c r="M14" s="17"/>
      <c r="N14" s="17">
        <v>0.18112934209540499</v>
      </c>
      <c r="O14" s="17">
        <v>0.11189674051057399</v>
      </c>
      <c r="P14" s="17">
        <v>0.18057051506880401</v>
      </c>
      <c r="Q14" s="17">
        <v>0.15272413526304601</v>
      </c>
      <c r="R14" s="17">
        <v>0.111612264243194</v>
      </c>
      <c r="S14" s="17"/>
      <c r="T14" s="17">
        <v>6.9228944737600703E-2</v>
      </c>
      <c r="U14" s="17">
        <v>0.174632712990579</v>
      </c>
    </row>
    <row r="15" spans="2:21" x14ac:dyDescent="0.5">
      <c r="B15" s="18" t="s">
        <v>523</v>
      </c>
      <c r="C15" s="21">
        <v>0.49147544677245902</v>
      </c>
      <c r="D15" s="21">
        <v>0.56565722007604802</v>
      </c>
      <c r="E15" s="21">
        <v>0.42230594118529502</v>
      </c>
      <c r="F15" s="21"/>
      <c r="G15" s="21">
        <v>0.53380719810208799</v>
      </c>
      <c r="H15" s="21">
        <v>0.59056438513820997</v>
      </c>
      <c r="I15" s="21">
        <v>0.55273704458519901</v>
      </c>
      <c r="J15" s="21">
        <v>0.48799468380463501</v>
      </c>
      <c r="K15" s="21">
        <v>0.48381303891635002</v>
      </c>
      <c r="L15" s="21">
        <v>0.40842170397935001</v>
      </c>
      <c r="M15" s="21"/>
      <c r="N15" s="21">
        <v>0.49271683485873302</v>
      </c>
      <c r="O15" s="21">
        <v>0.55127018302377895</v>
      </c>
      <c r="P15" s="21">
        <v>0.466943328266131</v>
      </c>
      <c r="Q15" s="21">
        <v>0.46837760711839899</v>
      </c>
      <c r="R15" s="21">
        <v>0.47480817580599899</v>
      </c>
      <c r="S15" s="21"/>
      <c r="T15" s="21">
        <v>0.57327719850285397</v>
      </c>
      <c r="U15" s="21">
        <v>0.47087201304485399</v>
      </c>
    </row>
    <row r="16" spans="2:21" x14ac:dyDescent="0.5">
      <c r="B16" s="18" t="s">
        <v>524</v>
      </c>
      <c r="C16" s="21">
        <v>6.0800339519652503E-2</v>
      </c>
      <c r="D16" s="21">
        <v>5.8737149373758797E-2</v>
      </c>
      <c r="E16" s="21">
        <v>6.3196558111634493E-2</v>
      </c>
      <c r="F16" s="21"/>
      <c r="G16" s="21">
        <v>7.9685171560627793E-2</v>
      </c>
      <c r="H16" s="21">
        <v>4.1441778860357402E-2</v>
      </c>
      <c r="I16" s="21">
        <v>7.3456753226609994E-2</v>
      </c>
      <c r="J16" s="21">
        <v>4.1708631115108898E-2</v>
      </c>
      <c r="K16" s="21">
        <v>2.8576763880256099E-2</v>
      </c>
      <c r="L16" s="21">
        <v>9.0355088568166E-2</v>
      </c>
      <c r="M16" s="21"/>
      <c r="N16" s="21">
        <v>4.8898398063076998E-2</v>
      </c>
      <c r="O16" s="21">
        <v>5.2531418689064302E-2</v>
      </c>
      <c r="P16" s="21">
        <v>7.9696174745072207E-2</v>
      </c>
      <c r="Q16" s="21">
        <v>6.00151484386654E-2</v>
      </c>
      <c r="R16" s="21">
        <v>7.2219689179773505E-2</v>
      </c>
      <c r="S16" s="21"/>
      <c r="T16" s="21">
        <v>5.8651437483647102E-2</v>
      </c>
      <c r="U16" s="21">
        <v>6.1341584172112697E-2</v>
      </c>
    </row>
    <row r="17" spans="2:21" x14ac:dyDescent="0.5">
      <c r="B17" s="18" t="s">
        <v>88</v>
      </c>
      <c r="C17" s="22">
        <v>6.0800339519652503E-2</v>
      </c>
      <c r="D17" s="22">
        <v>5.8737149373758797E-2</v>
      </c>
      <c r="E17" s="22">
        <v>6.3196558111634493E-2</v>
      </c>
      <c r="F17" s="22"/>
      <c r="G17" s="22">
        <v>7.9685171560627793E-2</v>
      </c>
      <c r="H17" s="22">
        <v>4.1441778860357402E-2</v>
      </c>
      <c r="I17" s="22">
        <v>7.3456753226609994E-2</v>
      </c>
      <c r="J17" s="22">
        <v>4.1708631115108898E-2</v>
      </c>
      <c r="K17" s="22">
        <v>2.8576763880256099E-2</v>
      </c>
      <c r="L17" s="22">
        <v>9.0355088568166E-2</v>
      </c>
      <c r="M17" s="22"/>
      <c r="N17" s="22">
        <v>4.8898398063076998E-2</v>
      </c>
      <c r="O17" s="22">
        <v>5.2531418689064302E-2</v>
      </c>
      <c r="P17" s="22">
        <v>7.9696174745072207E-2</v>
      </c>
      <c r="Q17" s="22">
        <v>6.00151484386654E-2</v>
      </c>
      <c r="R17" s="22">
        <v>7.2219689179773505E-2</v>
      </c>
      <c r="S17" s="22"/>
      <c r="T17" s="22">
        <v>5.8651437483647102E-2</v>
      </c>
      <c r="U17" s="22">
        <v>6.1341584172112697E-2</v>
      </c>
    </row>
    <row r="18" spans="2:21" x14ac:dyDescent="0.5">
      <c r="B18" s="16"/>
    </row>
    <row r="19" spans="2:21" x14ac:dyDescent="0.5">
      <c r="B19" t="s">
        <v>47</v>
      </c>
    </row>
    <row r="20" spans="2:21" x14ac:dyDescent="0.5">
      <c r="B20" t="s">
        <v>48</v>
      </c>
    </row>
    <row r="22" spans="2:21" x14ac:dyDescent="0.5">
      <c r="B22"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169</vt:i4>
      </vt:variant>
    </vt:vector>
  </HeadingPairs>
  <TitlesOfParts>
    <vt:vector size="169"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dc:creator>
  <cp:lastModifiedBy>Seb Wride</cp:lastModifiedBy>
  <dcterms:created xsi:type="dcterms:W3CDTF">2022-05-04T13:01:06Z</dcterms:created>
  <dcterms:modified xsi:type="dcterms:W3CDTF">2022-05-04T14:52:43Z</dcterms:modified>
</cp:coreProperties>
</file>