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25"/>
  <workbookPr/>
  <mc:AlternateContent xmlns:mc="http://schemas.openxmlformats.org/markup-compatibility/2006">
    <mc:Choice Requires="x15">
      <x15ac:absPath xmlns:x15ac="http://schemas.microsoft.com/office/spreadsheetml/2010/11/ac" url="/Users/noahbezalel/Downloads/"/>
    </mc:Choice>
  </mc:AlternateContent>
  <xr:revisionPtr revIDLastSave="0" documentId="13_ncr:1_{DD6F9D45-AE5C-A742-89AD-10634C1F9E56}" xr6:coauthVersionLast="47" xr6:coauthVersionMax="47" xr10:uidLastSave="{00000000-0000-0000-0000-000000000000}"/>
  <bookViews>
    <workbookView xWindow="0" yWindow="500" windowWidth="29400" windowHeight="1912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9" sheetId="51" r:id="rId51"/>
    <sheet name="Table 50" sheetId="52" r:id="rId52"/>
    <sheet name="Table 51" sheetId="53" r:id="rId53"/>
    <sheet name="Table 53" sheetId="54" r:id="rId54"/>
    <sheet name="Table 54" sheetId="55" r:id="rId55"/>
    <sheet name="Table 55" sheetId="56" r:id="rId56"/>
    <sheet name="Table 56" sheetId="57" r:id="rId57"/>
    <sheet name="Table 57" sheetId="58" r:id="rId58"/>
    <sheet name="Table 58" sheetId="59" r:id="rId59"/>
    <sheet name="Table 59" sheetId="60" r:id="rId60"/>
    <sheet name="Table 60" sheetId="61" r:id="rId61"/>
    <sheet name="Table 61" sheetId="62" r:id="rId62"/>
    <sheet name="Table 62" sheetId="63" r:id="rId63"/>
    <sheet name="Table 63" sheetId="64" r:id="rId64"/>
    <sheet name="Table 64" sheetId="65" r:id="rId65"/>
    <sheet name="Table 65" sheetId="66" r:id="rId66"/>
    <sheet name="Table 66" sheetId="67" r:id="rId67"/>
    <sheet name="Table 67" sheetId="68" r:id="rId68"/>
    <sheet name="Table 68" sheetId="69" r:id="rId69"/>
    <sheet name="Table 69" sheetId="70" r:id="rId70"/>
    <sheet name="Table 70" sheetId="71" r:id="rId71"/>
    <sheet name="Table 71" sheetId="72" r:id="rId72"/>
    <sheet name="Table 72" sheetId="73" r:id="rId73"/>
    <sheet name="Table 73" sheetId="74" r:id="rId74"/>
    <sheet name="Table 74" sheetId="75" r:id="rId75"/>
    <sheet name="Table 75" sheetId="76" r:id="rId76"/>
    <sheet name="Table 76" sheetId="77" r:id="rId7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8" roundtripDataChecksum="Eh8AJ4A14wqgHx2TP+C+/T5ZvCcBNDVGvEAwx/tzAEk="/>
    </ext>
  </extLst>
</workbook>
</file>

<file path=xl/calcChain.xml><?xml version="1.0" encoding="utf-8"?>
<calcChain xmlns="http://schemas.openxmlformats.org/spreadsheetml/2006/main">
  <c r="B18" i="77" l="1"/>
  <c r="B18" i="76"/>
  <c r="B18" i="75"/>
  <c r="B20" i="74"/>
  <c r="B20" i="73"/>
  <c r="B20" i="72"/>
  <c r="B20" i="71"/>
  <c r="B18" i="70"/>
  <c r="B18" i="69"/>
  <c r="B18" i="68"/>
  <c r="B18" i="67"/>
  <c r="B24" i="66"/>
  <c r="B18" i="65"/>
  <c r="B18" i="64"/>
  <c r="B24" i="63"/>
  <c r="B30" i="62"/>
  <c r="B21" i="61"/>
  <c r="B19" i="60"/>
  <c r="B19" i="59"/>
  <c r="B24" i="58"/>
  <c r="B23" i="57"/>
  <c r="B29" i="56"/>
  <c r="B29" i="55"/>
  <c r="B19" i="54"/>
  <c r="B32" i="53"/>
  <c r="B27" i="52"/>
  <c r="B19" i="51"/>
  <c r="B32" i="50"/>
  <c r="B26" i="49"/>
  <c r="B19" i="48"/>
  <c r="B26" i="47"/>
  <c r="B32" i="46"/>
  <c r="B37" i="45"/>
  <c r="B17" i="44"/>
  <c r="B19" i="43"/>
  <c r="B19" i="42"/>
  <c r="B25" i="41"/>
  <c r="B19" i="40"/>
  <c r="B25" i="39"/>
  <c r="B28" i="38"/>
  <c r="B28" i="37"/>
  <c r="B32" i="36"/>
  <c r="B30" i="35"/>
  <c r="B19" i="34"/>
  <c r="B18" i="33"/>
  <c r="B24" i="32"/>
  <c r="B24" i="31"/>
  <c r="B24" i="30"/>
  <c r="B24" i="29"/>
  <c r="B24" i="28"/>
  <c r="B24" i="27"/>
  <c r="B24" i="26"/>
  <c r="B24" i="25"/>
  <c r="B24" i="24"/>
  <c r="B24" i="23"/>
  <c r="B24" i="22"/>
  <c r="B24" i="21"/>
  <c r="B18" i="20"/>
  <c r="B18" i="19"/>
  <c r="B18" i="18"/>
  <c r="B18" i="17"/>
  <c r="B18" i="16"/>
  <c r="B18" i="15"/>
  <c r="B18" i="14"/>
  <c r="B18" i="13"/>
  <c r="B18" i="12"/>
  <c r="B18" i="11"/>
  <c r="B18" i="10"/>
  <c r="B18" i="9"/>
  <c r="B18" i="8"/>
  <c r="B26" i="7"/>
  <c r="B26" i="6"/>
  <c r="B17" i="5"/>
  <c r="B31" i="4"/>
  <c r="E84" i="2"/>
  <c r="D84" i="2"/>
  <c r="E83" i="2"/>
  <c r="D83" i="2"/>
  <c r="D82" i="2"/>
  <c r="E81" i="2"/>
  <c r="D81" i="2"/>
  <c r="E80" i="2"/>
  <c r="D80" i="2"/>
  <c r="E79" i="2"/>
  <c r="D79" i="2"/>
  <c r="D78" i="2"/>
  <c r="E77" i="2"/>
  <c r="D77" i="2"/>
  <c r="E76" i="2"/>
  <c r="D76" i="2"/>
  <c r="E75" i="2"/>
  <c r="D75" i="2"/>
  <c r="D74" i="2"/>
  <c r="E73" i="2"/>
  <c r="D73" i="2"/>
  <c r="E72" i="2"/>
  <c r="D72" i="2"/>
  <c r="E71" i="2"/>
  <c r="D71" i="2"/>
  <c r="E70" i="2"/>
  <c r="D70" i="2"/>
  <c r="E69" i="2"/>
  <c r="D69" i="2"/>
  <c r="E68" i="2"/>
  <c r="D68" i="2"/>
  <c r="E67" i="2"/>
  <c r="D67" i="2"/>
  <c r="E66" i="2"/>
  <c r="D66" i="2"/>
  <c r="E65" i="2"/>
  <c r="D65" i="2"/>
  <c r="E64" i="2"/>
  <c r="D64" i="2"/>
  <c r="E63" i="2"/>
  <c r="D63" i="2"/>
  <c r="E62" i="2"/>
  <c r="D62" i="2"/>
  <c r="E61" i="2"/>
  <c r="D61" i="2"/>
  <c r="E59" i="2"/>
  <c r="D59" i="2"/>
  <c r="E58" i="2"/>
  <c r="D58" i="2"/>
  <c r="E57" i="2"/>
  <c r="D57"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5" i="2"/>
  <c r="D25" i="2"/>
  <c r="E24" i="2"/>
  <c r="D24" i="2"/>
  <c r="E23" i="2"/>
  <c r="D23" i="2"/>
  <c r="E22" i="2"/>
  <c r="D22" i="2"/>
  <c r="E21" i="2"/>
  <c r="D21" i="2"/>
  <c r="E20" i="2"/>
  <c r="D20" i="2"/>
  <c r="E19" i="2"/>
  <c r="D19" i="2"/>
  <c r="E18" i="2"/>
  <c r="D18" i="2"/>
  <c r="E17" i="2"/>
  <c r="D17" i="2"/>
  <c r="E16" i="2"/>
  <c r="D16" i="2"/>
  <c r="E15" i="2"/>
  <c r="D15" i="2"/>
  <c r="E14" i="2"/>
  <c r="D14" i="2"/>
  <c r="D13" i="2"/>
  <c r="E12" i="2"/>
  <c r="D12" i="2"/>
  <c r="E11" i="2"/>
  <c r="D11" i="2"/>
  <c r="E10" i="2"/>
  <c r="D10" i="2"/>
  <c r="E9" i="2"/>
  <c r="D9" i="2"/>
  <c r="D6" i="2"/>
  <c r="F20" i="1"/>
</calcChain>
</file>

<file path=xl/sharedStrings.xml><?xml version="1.0" encoding="utf-8"?>
<sst xmlns="http://schemas.openxmlformats.org/spreadsheetml/2006/main" count="3282" uniqueCount="470">
  <si>
    <t>Public First Poll for TechUK (non-tech)</t>
  </si>
  <si>
    <t>Fieldwork:</t>
  </si>
  <si>
    <t>27th Feb - 8th March 2026</t>
  </si>
  <si>
    <t xml:space="preserve">Interview Method: </t>
  </si>
  <si>
    <t>Online Survey</t>
  </si>
  <si>
    <t>Population represented:</t>
  </si>
  <si>
    <t>UK Adults</t>
  </si>
  <si>
    <t>Sample size:</t>
  </si>
  <si>
    <t>Methodology:</t>
  </si>
  <si>
    <t>All results are weighted using Iterative Proportional Fitting, or 'Raking'. The results are weighted by Interlocking region and business size</t>
  </si>
  <si>
    <t>Public First is a member of the BPC and abides by its rules. For more information please contact the Public First polling team:</t>
  </si>
  <si>
    <t>Table of Contents</t>
  </si>
  <si>
    <t>Individual Tables</t>
  </si>
  <si>
    <t>Full Result Row</t>
  </si>
  <si>
    <t>Question Base</t>
  </si>
  <si>
    <t>BASE: All Respondents</t>
  </si>
  <si>
    <t>BASE: Question randomly assigned to respondents</t>
  </si>
  <si>
    <t>BASE: Question displayed when the  Question "Which one of the following sectors does your business primarily operate in?" is one of the following answers ("Information &amp; communication technology")</t>
  </si>
  <si>
    <t>Business Size</t>
  </si>
  <si>
    <t>Business Size (Grouped)</t>
  </si>
  <si>
    <t>Region</t>
  </si>
  <si>
    <t/>
  </si>
  <si>
    <t>Total</t>
  </si>
  <si>
    <t>Micro business (1-9 employees)</t>
  </si>
  <si>
    <t>Large business (250+ employees)</t>
  </si>
  <si>
    <t>Small business (10-49 employees)</t>
  </si>
  <si>
    <t>Medium business (50-249 employees)</t>
  </si>
  <si>
    <t>SME (Less than 250 employees)</t>
  </si>
  <si>
    <t>Rest of Country</t>
  </si>
  <si>
    <t>South</t>
  </si>
  <si>
    <t>Unweighted</t>
  </si>
  <si>
    <t>Weighted</t>
  </si>
  <si>
    <t>How does your company engage with technology?</t>
  </si>
  <si>
    <t>Apply internet and web services for your business needs internally</t>
  </si>
  <si>
    <t>Use cybersecurity tools for internal purposes</t>
  </si>
  <si>
    <t>Monitor emerging technologies as they relate to your business</t>
  </si>
  <si>
    <t>Apply artificial intelligence or machine learning tools</t>
  </si>
  <si>
    <t>Provide customers or clients  with tech support or advice</t>
  </si>
  <si>
    <t>Explore the development or application of emerging technologies, such as virtual reality or augmented reality</t>
  </si>
  <si>
    <t>Advise clients or other companies on issues related to tech</t>
  </si>
  <si>
    <t>Advise clients or other businesses on topics related to cybersecurity, including the protection of computer systems, networks, and data</t>
  </si>
  <si>
    <t>Develop or provide internet and web services, such as providing online platforms, websites, search engines, social media, e-commerce, and cloud computing</t>
  </si>
  <si>
    <t>Develop and/or produce tech hardware or software</t>
  </si>
  <si>
    <t>Contribute to or apply fintech (or financial technology)</t>
  </si>
  <si>
    <t>Engage with blockchain technology or cryptocurrencies</t>
  </si>
  <si>
    <t>Develop or produce artificial intelligence or machine learning tools</t>
  </si>
  <si>
    <t>Work in telecommunications, including the transmission of data, voice, and video over networks</t>
  </si>
  <si>
    <t>Contribute to or apply biotechnology and health tech</t>
  </si>
  <si>
    <t>N/A - my business does not engage with technology</t>
  </si>
  <si>
    <t>Don’t know</t>
  </si>
  <si>
    <t>Other (Please specify)</t>
  </si>
  <si>
    <t xml:space="preserve"> Compared to other businesses in your industry, would you say that your company is an early adopter of new technology?  </t>
  </si>
  <si>
    <t>Yes, we tend to be a relatively early adopter of new technologies</t>
  </si>
  <si>
    <t>We tend to adopt new technology around the same time as the average company</t>
  </si>
  <si>
    <t>No, we tend to be a relatively late adopter of new technologies</t>
  </si>
  <si>
    <t>For your business, which of the following would you describe as being the biggest barriers in adopting new technology? Select up to 3 </t>
  </si>
  <si>
    <t>High upfront investment costs</t>
  </si>
  <si>
    <t>Concerns about data security and privacy</t>
  </si>
  <si>
    <t>Unclear on returns on investments</t>
  </si>
  <si>
    <t>Time required for implementation and transition</t>
  </si>
  <si>
    <t>Compatibility issues with existing technology</t>
  </si>
  <si>
    <t>Uncertainty about which technology solutions are best suited to my businesses needs</t>
  </si>
  <si>
    <t>Short-term focus conflicts with long-term technology investments</t>
  </si>
  <si>
    <t>Resistance to change from existing employees</t>
  </si>
  <si>
    <t>Insufficient training resources for existing employees</t>
  </si>
  <si>
    <t>Perceived legal or regulatory barriers</t>
  </si>
  <si>
    <t>Lack of senior leadership buy-in</t>
  </si>
  <si>
    <t>Other (please specify)</t>
  </si>
  <si>
    <t>None of the above</t>
  </si>
  <si>
    <t>Which of the following would be the biggest incentives for adopting new technologies for your business? Select up to three</t>
  </si>
  <si>
    <t>Staying competitive with competition</t>
  </si>
  <si>
    <t>Meeting evolving customer demands</t>
  </si>
  <si>
    <t>Reducing human error</t>
  </si>
  <si>
    <t>Automating time-consuming processes</t>
  </si>
  <si>
    <t>Attracting better talent</t>
  </si>
  <si>
    <t>Access to new markets</t>
  </si>
  <si>
    <t>Compliance checks</t>
  </si>
  <si>
    <t>Meeting sustainability targets</t>
  </si>
  <si>
    <t>Government grants or subsidies</t>
  </si>
  <si>
    <t>Access to better support/training</t>
  </si>
  <si>
    <t>Reducing long-term efficiency gains</t>
  </si>
  <si>
    <t>Fulfilling labour shortages</t>
  </si>
  <si>
    <t>Don't know</t>
  </si>
  <si>
    <t>Thinking about the economic growth of the UK as a whole, what role do you think that each of the following sectors play in growing the economy?: Advanced manufacturing</t>
  </si>
  <si>
    <t>Small role</t>
  </si>
  <si>
    <t>Moderate role</t>
  </si>
  <si>
    <t>Significant role</t>
  </si>
  <si>
    <t>Vital role</t>
  </si>
  <si>
    <t>Thinking about the economic growth of the UK as a whole, what role do you think that each of the following sectors play in growing the economy?: Clean energy industries</t>
  </si>
  <si>
    <t>Thinking about the economic growth of the UK as a whole, what role do you think that each of the following sectors play in growing the economy?: Creative industries (including TV, film and the arts)</t>
  </si>
  <si>
    <t>Thinking about the economic growth of the UK as a whole, what role do you think that each of the following sectors play in growing the economy?: Defence</t>
  </si>
  <si>
    <t>Thinking about the economic growth of the UK as a whole, what role do you think that each of the following sectors play in growing the economy?: Technology and digital (including AI)</t>
  </si>
  <si>
    <t>Thinking about the economic growth of the UK as a whole, what role do you think that each of the following sectors play in growing the economy?: Financial services</t>
  </si>
  <si>
    <t>Thinking about the economic growth of the UK as a whole, what role do you think that each of the following sectors play in growing the economy?: Life sciences</t>
  </si>
  <si>
    <t>Thinking about the economic growth of the UK as a whole, what role do you think that each of the following sectors play in growing the economy?: Professional and business services (e.g. legal, accounting, consulting)</t>
  </si>
  <si>
    <t>Thinking about the economic growth of the UK as a whole, what role do you think that each of the following sectors play in growing the economy?: Retail and Hospitality</t>
  </si>
  <si>
    <t>Thinking about the economic growth of the UK as a whole, what role do you think that each of the following sectors play in growing the economy?: Agriculture</t>
  </si>
  <si>
    <t>Thinking about the economic growth of the UK as a whole, what role do you think that each of the following sectors play in growing the economy?: Construction</t>
  </si>
  <si>
    <t xml:space="preserve"> To what extent do you see new technology and suppliers of new technology as key partners in helping to grow your business? Select the statement that best applies</t>
  </si>
  <si>
    <t>They play no role in growing my business</t>
  </si>
  <si>
    <t>They will play a small role in growing my business</t>
  </si>
  <si>
    <t>They will play a moderate role in growing my business</t>
  </si>
  <si>
    <t>They will play a significant role in growing my business</t>
  </si>
  <si>
    <t>They will be vital to growing my business in growing my business</t>
  </si>
  <si>
    <t>Thinking about conducting business in the UK, how easy or difficult is it to carry out these aspects of your business? Please answer on the scale below, with "very difficult" to the left, and "very easy" to the right.: Operating in the tech sector</t>
  </si>
  <si>
    <t>Very easy (0)</t>
  </si>
  <si>
    <t>*</t>
  </si>
  <si>
    <t>1</t>
  </si>
  <si>
    <t>2</t>
  </si>
  <si>
    <t>3</t>
  </si>
  <si>
    <t>4</t>
  </si>
  <si>
    <t>5</t>
  </si>
  <si>
    <t>6</t>
  </si>
  <si>
    <t>7</t>
  </si>
  <si>
    <t>8</t>
  </si>
  <si>
    <t>9</t>
  </si>
  <si>
    <t>Very difficult (10)</t>
  </si>
  <si>
    <t>Thinking about conducting business in the UK, how easy or difficult is it to carry out these aspects of your business? Please answer on the scale below, with "very difficult" to the left, and "very easy" to the right.: Hiring general workforce</t>
  </si>
  <si>
    <t>Thinking about conducting business in the UK, how easy or difficult is it to carry out these aspects of your business? Please answer on the scale below, with "very difficult" to the left, and "very easy" to the right.: Hiring talent with specific skill sets</t>
  </si>
  <si>
    <t>Thinking about conducting business in the UK, how easy or difficult is it to carry out these aspects of your business? Please answer on the scale below, with "very difficult" to the left, and "very easy" to the right.: Accessing government support</t>
  </si>
  <si>
    <t>Thinking about conducting business in the UK, how easy or difficult is it to carry out these aspects of your business? Please answer on the scale below, with "very difficult" to the left, and "very easy" to the right.: Accessing digital infrastructure</t>
  </si>
  <si>
    <t>Thinking about conducting business in the UK, how easy or difficult is it to carry out these aspects of your business? Please answer on the scale below, with "very difficult" to the left, and "very easy" to the right.: Trading with countries in the EU</t>
  </si>
  <si>
    <t>Thinking about conducting business in the UK, how easy or difficult is it to carry out these aspects of your business? Please answer on the scale below, with "very difficult" to the left, and "very easy" to the right.: Trading with other countries around the world</t>
  </si>
  <si>
    <t>Thinking about conducting business in the UK, how easy or difficult is it to carry out these aspects of your business? Please answer on the scale below, with "very difficult" to the left, and "very easy" to the right.: Accessing finance and investment</t>
  </si>
  <si>
    <t>Thinking about conducting business in the UK, how easy or difficult is it to carry out these aspects of your business? Please answer on the scale below, with "very difficult" to the left, and "very easy" to the right.: Navigating the UK’s policy and/or regulatory landscape</t>
  </si>
  <si>
    <t>Thinking about conducting business in the UK, how easy or difficult is it to carry out these aspects of your business? Please answer on the scale below, with "very difficult" to the left, and "very easy" to the right.: Conducting research and development</t>
  </si>
  <si>
    <t>Thinking about conducting business in the UK, how easy or difficult is it to carry out these aspects of your business? Please answer on the scale below, with "very difficult" to the left, and "very easy" to the right.: Generally operating in the UK</t>
  </si>
  <si>
    <t xml:space="preserve"> Compared to 12 months ago, is it now easier or harder to operate your business in the UK?</t>
  </si>
  <si>
    <t>Significantly harder</t>
  </si>
  <si>
    <t>Somewhat harder</t>
  </si>
  <si>
    <t>Neither harder nor easier</t>
  </si>
  <si>
    <t>Somewhat easier</t>
  </si>
  <si>
    <t>Significantly easier</t>
  </si>
  <si>
    <t xml:space="preserve"> Compared to operating in other countries in Europe or North America, how easy or difficult do you think it is to do business in the UK?</t>
  </si>
  <si>
    <t>Much more difficult</t>
  </si>
  <si>
    <t>More difficult</t>
  </si>
  <si>
    <t>Neither more difficult nor easier</t>
  </si>
  <si>
    <t>Easier</t>
  </si>
  <si>
    <t>Much easier</t>
  </si>
  <si>
    <t>What are the benefits of operating in the UK? Select all that apply</t>
  </si>
  <si>
    <t>Access to workforce generally</t>
  </si>
  <si>
    <t>Access to reliable customer base</t>
  </si>
  <si>
    <t>Access to skilled workforce</t>
  </si>
  <si>
    <t>Trade opportunities with other countries</t>
  </si>
  <si>
    <t>Quality of office locations</t>
  </si>
  <si>
    <t>Ability to work with other tech companies</t>
  </si>
  <si>
    <t>Access to finance and investment</t>
  </si>
  <si>
    <t>Research and development environment</t>
  </si>
  <si>
    <t>Access to digital infrastructure</t>
  </si>
  <si>
    <t>The general amount of regulations on businesses</t>
  </si>
  <si>
    <t>Access to government support</t>
  </si>
  <si>
    <t>Availability of office space</t>
  </si>
  <si>
    <t>The current level of tax on business</t>
  </si>
  <si>
    <t>Brexit and the resulting business environment</t>
  </si>
  <si>
    <t>Other (Please Specify)</t>
  </si>
  <si>
    <t>What are the greatest weaknesses of operating in the UK? Select all that apply</t>
  </si>
  <si>
    <t>Energy costs</t>
  </si>
  <si>
    <t>The current level of interest rates</t>
  </si>
  <si>
    <t>Accessing finance and investment</t>
  </si>
  <si>
    <t>Lack of skilled workforce</t>
  </si>
  <si>
    <t>Lack of workforce generally</t>
  </si>
  <si>
    <t>Difficulties with visas for employees</t>
  </si>
  <si>
    <t>Restrictions on building infrastructure</t>
  </si>
  <si>
    <t>Limited accessibility of finance and investment</t>
  </si>
  <si>
    <t>Lack of trade opportunities with other countries</t>
  </si>
  <si>
    <t>Digital infrastructure limitations</t>
  </si>
  <si>
    <t>Difficult to work with other tech companies</t>
  </si>
  <si>
    <t>Thinking about the ambitions you have for your business, which of these do you aim to do in the next 5 years? Select up to three  </t>
  </si>
  <si>
    <t>Grow the business</t>
  </si>
  <si>
    <t>Onboard new technologies, for example new AI technology</t>
  </si>
  <si>
    <t>Upskill our workforce</t>
  </si>
  <si>
    <t>Expand our current set of capabilities, services, or products</t>
  </si>
  <si>
    <t>Aim to keep the business steady in a difficult market</t>
  </si>
  <si>
    <t>Cut costs to improve our competitiveness</t>
  </si>
  <si>
    <t>Cutting business taxes</t>
  </si>
  <si>
    <t>Hire new talent</t>
  </si>
  <si>
    <t>Expand to another country</t>
  </si>
  <si>
    <t>Streamline the business so that it is smaller and more effective</t>
  </si>
  <si>
    <t>Expand our research and development</t>
  </si>
  <si>
    <t>Acquire other companies</t>
  </si>
  <si>
    <t>And which of the following do you think would be most important in supporting the growth of your business in the UK? Select up to three</t>
  </si>
  <si>
    <t>Stable government policy</t>
  </si>
  <si>
    <t>Reducing energy costs</t>
  </si>
  <si>
    <t>Reducing inflation rates</t>
  </si>
  <si>
    <t>Making energy more affordable</t>
  </si>
  <si>
    <t>Reducing the cost of employment</t>
  </si>
  <si>
    <t>Simplifying the current regulatory environment</t>
  </si>
  <si>
    <t>Access to skilled talent</t>
  </si>
  <si>
    <t>Better trade opportunities with other countries</t>
  </si>
  <si>
    <t>Better access to finance and investment</t>
  </si>
  <si>
    <t>Improving consumer and business confidence</t>
  </si>
  <si>
    <t>Improvements in digital infrastructure</t>
  </si>
  <si>
    <t>Better access to a skilled workforce</t>
  </si>
  <si>
    <t>Government support for R&amp;D</t>
  </si>
  <si>
    <t>Better access to a workforce generally</t>
  </si>
  <si>
    <t xml:space="preserve"> Thinking over the next 10 years, how optimistic or pessimistic are you about the UK tech sector? Please answer on a scale of 0 to 10, where 0 = very pessimistic and 10 = very optimistic.</t>
  </si>
  <si>
    <t>0 - very pessimistic</t>
  </si>
  <si>
    <t>10 - very optimistic</t>
  </si>
  <si>
    <t xml:space="preserve"> And over that same time period, do you think the UK tech sector will perform better or worse than other countries?</t>
  </si>
  <si>
    <t>Much better</t>
  </si>
  <si>
    <t>Somewhat better</t>
  </si>
  <si>
    <t>About the same</t>
  </si>
  <si>
    <t>Somewhat worse</t>
  </si>
  <si>
    <t>Much worse</t>
  </si>
  <si>
    <t xml:space="preserve"> Thinking over the next 10 years, how optimistic or pessimistic are you about the UK economy? Please answer on a scale of 0 to 10, where 0 = very pessimistic and 10 = very optimistic.</t>
  </si>
  <si>
    <t xml:space="preserve"> And over that same time period, do you think the UK economy will perform better or worse than other countries?</t>
  </si>
  <si>
    <t xml:space="preserve"> How likely or unlikely is your business to expand into another market in the next 5 years?</t>
  </si>
  <si>
    <t>We already have plans to do so</t>
  </si>
  <si>
    <t>Likely, but we do not currently have plans to do so</t>
  </si>
  <si>
    <t>Unlikely</t>
  </si>
  <si>
    <t>Very unlikely</t>
  </si>
  <si>
    <t>N/A - Our business would be impossible to expand into another market</t>
  </si>
  <si>
    <t>Don’t Know</t>
  </si>
  <si>
    <t xml:space="preserve"> Is your business considered moving its investments or operations outside of the UK in the next 5 years?</t>
  </si>
  <si>
    <t>Yes, we have done this in the past</t>
  </si>
  <si>
    <t>Yes, we have considered doing this</t>
  </si>
  <si>
    <t>No, we have not considered this</t>
  </si>
  <si>
    <t>If you were to expand your business into another market, which regions would you consider? Select any that apply</t>
  </si>
  <si>
    <t>Western Europe, such as France, Germany, and Belgium</t>
  </si>
  <si>
    <t>United States</t>
  </si>
  <si>
    <t>Middle East, such as Saudi Arabia and the United Arab Emirates</t>
  </si>
  <si>
    <t>Northern Europe, such Sweden, Norway, and Finland</t>
  </si>
  <si>
    <t>North America (not US), Canada and Mexico</t>
  </si>
  <si>
    <t>Southern Europe, such as Italy, Spain, and Portugal</t>
  </si>
  <si>
    <t>East Asia (not China), such as Japan and South Korea</t>
  </si>
  <si>
    <t>Eastern Europe, such as Poland, Romania, and Estonia</t>
  </si>
  <si>
    <t>Southeast Asia, such as Vietnam, Thailand, and Indonesia</t>
  </si>
  <si>
    <t>South America, such as Brazil, Argentina, Colombia, and Peru</t>
  </si>
  <si>
    <t>China</t>
  </si>
  <si>
    <t>Australia and Oceania, such as Australia and New Zealand</t>
  </si>
  <si>
    <t>Central America, such as Guatemala, Honduras, El Salvador, and Nicaragua</t>
  </si>
  <si>
    <t>Central Asia, such as Kazakhstan and Uzbekistan</t>
  </si>
  <si>
    <t>West Africa, such as Nigeria and Ghana</t>
  </si>
  <si>
    <t>Southern Africa, such as South Africa and Zimbabwe</t>
  </si>
  <si>
    <t>North Africa, such as Egypt and Morocco</t>
  </si>
  <si>
    <t>Central Africa, such as Cameroon and Democratic Republic of the Congo</t>
  </si>
  <si>
    <t>India</t>
  </si>
  <si>
    <t>East Africa, such as Kenya and Ethiopia</t>
  </si>
  <si>
    <t>South Asia (not India), such as Pakistan and Bangladesh</t>
  </si>
  <si>
    <t>Russia</t>
  </si>
  <si>
    <t>Outside of London, which UK cities do you think support and facilitate doing business in the tech sector? This can draw on your own personal experiences or your knowledge of the business environment in different places. Select any that apply.</t>
  </si>
  <si>
    <t>Manchester</t>
  </si>
  <si>
    <t>Birmingham</t>
  </si>
  <si>
    <t>Liverpool</t>
  </si>
  <si>
    <t>Cambridge</t>
  </si>
  <si>
    <t>Oxford</t>
  </si>
  <si>
    <t>Edinburgh</t>
  </si>
  <si>
    <t>Glasgow</t>
  </si>
  <si>
    <t>Leeds</t>
  </si>
  <si>
    <t>Bristol</t>
  </si>
  <si>
    <t>Newcastle</t>
  </si>
  <si>
    <t>Brighton</t>
  </si>
  <si>
    <t>Cardiff</t>
  </si>
  <si>
    <t>Exeter</t>
  </si>
  <si>
    <t>Belfast</t>
  </si>
  <si>
    <t>Derry/Londonderry</t>
  </si>
  <si>
    <t>Durham</t>
  </si>
  <si>
    <t>N/A - No cities outside of London do this</t>
  </si>
  <si>
    <t>When deciding where in the UK to invest or expand your company to, which are the most important factors helping to guide this decision? Select up to three.</t>
  </si>
  <si>
    <t>Infrastructure</t>
  </si>
  <si>
    <t>Availability of local talent</t>
  </si>
  <si>
    <t>Support from local businesses</t>
  </si>
  <si>
    <t>Support from regional mayors or local government</t>
  </si>
  <si>
    <t>Number of local customers</t>
  </si>
  <si>
    <t>Incentives from devolved governments or local governments</t>
  </si>
  <si>
    <t>Partnerships with local universities or further education institutions</t>
  </si>
  <si>
    <t>Local labour/wage costs</t>
  </si>
  <si>
    <t>Low real estate or construction costs</t>
  </si>
  <si>
    <t>Wealth/spending power of local customers</t>
  </si>
  <si>
    <t>N/A - we would not consider expanding elsewhere in the UK</t>
  </si>
  <si>
    <t xml:space="preserve"> Think about the customers and businesses you work with. Would you say their interest in adopting new technologies has increased or decreased over the last year?  </t>
  </si>
  <si>
    <t>Increased a lot</t>
  </si>
  <si>
    <t>Somewhat increased</t>
  </si>
  <si>
    <t>Stayed the same</t>
  </si>
  <si>
    <t>Somewhat decreased</t>
  </si>
  <si>
    <t>Decreased a lot</t>
  </si>
  <si>
    <t>Think again of the customers and businesses that you work with. What would you say are the factors driving these customers and businesses to adopt new technology? Select all that apply.</t>
  </si>
  <si>
    <t>Improved productivity</t>
  </si>
  <si>
    <t>Reducing costs, generally</t>
  </si>
  <si>
    <t>Improved customer experience</t>
  </si>
  <si>
    <t>Innovation</t>
  </si>
  <si>
    <t>Improved efficiency for workers</t>
  </si>
  <si>
    <t>Want to be seen as innovative</t>
  </si>
  <si>
    <t>Help expanding into new markets</t>
  </si>
  <si>
    <t>An effort to remain ahead of competitors</t>
  </si>
  <si>
    <t>Reducing costs, specifically by helping to reduce headcount</t>
  </si>
  <si>
    <t>Supporting regulatory compliance</t>
  </si>
  <si>
    <t>Improved scalability</t>
  </si>
  <si>
    <t>N/A - the customers I work have no need to adopt new technology</t>
  </si>
  <si>
    <t>And what are the major barriers your customers and businesses face when adopting new technology? Select all that apply</t>
  </si>
  <si>
    <t>High implementation costs</t>
  </si>
  <si>
    <t>Security and privacy concerns</t>
  </si>
  <si>
    <t>Energy costs associated with new technology</t>
  </si>
  <si>
    <t>Complexity of new technologies</t>
  </si>
  <si>
    <t>Uncertainty about return on investment (ROI)</t>
  </si>
  <si>
    <t>Regulatory and compliance constraints</t>
  </si>
  <si>
    <t>Lack of technical expertise within the organization</t>
  </si>
  <si>
    <t>Insufficient training and support</t>
  </si>
  <si>
    <t>Downtime during implementation</t>
  </si>
  <si>
    <t>New technologies become obsolete too quickly to justify it</t>
  </si>
  <si>
    <t>Lack of management expertise at driving the implementation of new technologies</t>
  </si>
  <si>
    <t>Difficulty integrating with legacy systems</t>
  </si>
  <si>
    <t>Resistance to change within the organization</t>
  </si>
  <si>
    <t>No clear reason to adopt new technology</t>
  </si>
  <si>
    <t>Concerns over sustainability</t>
  </si>
  <si>
    <t>Vendor reliability and support issues</t>
  </si>
  <si>
    <t xml:space="preserve"> And now thinking about Artificial Intelligence technology more specifically. Would you say the interest of your customers in adopting AI tools has increased or decreased over the last year?</t>
  </si>
  <si>
    <t>Think again of the customers and businesses that you work with. What would you say are the factors driving these customers and businesses to adopt AI tools? Select all that apply.</t>
  </si>
  <si>
    <t>Reducing costs, specifically to reduce headcount</t>
  </si>
  <si>
    <t>N/A - the customers I work have not adopted AI tools</t>
  </si>
  <si>
    <t>And what are the major barriers your customers and businesses you work with face when adopting AI tools? Select all that apply.</t>
  </si>
  <si>
    <t>High implementation costs of AI tools</t>
  </si>
  <si>
    <t>Security and privacy concerns surrounding AI tools</t>
  </si>
  <si>
    <t>Complexity of AI tools</t>
  </si>
  <si>
    <t>Lack of management expertise at driving the implementation of AI  technologiesResistance to change within the organization</t>
  </si>
  <si>
    <t>Energy costs associated with AI technology</t>
  </si>
  <si>
    <t>No clear reason to adopt AI tools</t>
  </si>
  <si>
    <t>Do not understand how AI tools work</t>
  </si>
  <si>
    <t>AI tools become obsolete too quickly to justify implementing them</t>
  </si>
  <si>
    <t xml:space="preserve"> Think now about your own business. What impact do you think advances in technology, such as improvements in Artificial Intelligence (AI), will have on the size of your workforce?</t>
  </si>
  <si>
    <t>Significantly increase headcount</t>
  </si>
  <si>
    <t>Somewhat increase headcount</t>
  </si>
  <si>
    <t>No impact on headcount</t>
  </si>
  <si>
    <t>Somewhat reduce headcount</t>
  </si>
  <si>
    <t>Significantly reduce headcount</t>
  </si>
  <si>
    <t>Which, if any, of the following decisions could the government take over the next five years that could help your business to grow? Select up to five</t>
  </si>
  <si>
    <t>Reduce business taxes</t>
  </si>
  <si>
    <t>Reduce energy prices</t>
  </si>
  <si>
    <t>AI training programmes</t>
  </si>
  <si>
    <t>Simplify regulations around new technologies</t>
  </si>
  <si>
    <t>Provide clear long-term plans for tax and spending so that businesses can prepare</t>
  </si>
  <si>
    <t>Improve access to international markets in the European Union</t>
  </si>
  <si>
    <t>Develop clear regulations and guidelines around AI tools</t>
  </si>
  <si>
    <t>Support Research &amp; Development through funding initiatives or tax breaks</t>
  </si>
  <si>
    <t>Increase spending on public infrastructure such as roads or railways</t>
  </si>
  <si>
    <t>Improve access to international markets outside the European Union</t>
  </si>
  <si>
    <t>Build new low-carbon energy sources, such as wind turbines or nuclear power</t>
  </si>
  <si>
    <t>Provide clear guidance on industrial policy</t>
  </si>
  <si>
    <t>Increase spending on public services such as healthcare or schools</t>
  </si>
  <si>
    <t>N/A - there are no decisions the government can take to help my business grow</t>
  </si>
  <si>
    <t xml:space="preserve"> And which would be the single most beneficial decision the government could take for your business? </t>
  </si>
  <si>
    <t xml:space="preserve"> Which of the UK political parties, if any, do you trust most to effectively advocate for the interests of your business?</t>
  </si>
  <si>
    <t>Conservative Party</t>
  </si>
  <si>
    <t>Labour Party</t>
  </si>
  <si>
    <t>Liberal Democrats</t>
  </si>
  <si>
    <t>Reform UK</t>
  </si>
  <si>
    <t>Green Party</t>
  </si>
  <si>
    <t>SNP</t>
  </si>
  <si>
    <t>Plaid Cymru</t>
  </si>
  <si>
    <t xml:space="preserve"> Thinking of your business’ needs, how would you rate the performance of the Labour Government? Answer on the scale of 1 to 10, where 1 = performed very poorly and 10 = performed very well.</t>
  </si>
  <si>
    <t>1 - performed very poorly</t>
  </si>
  <si>
    <t>10 - performed very well</t>
  </si>
  <si>
    <t xml:space="preserve"> How do you think the Labour government has performed so far?</t>
  </si>
  <si>
    <t>Performed very well</t>
  </si>
  <si>
    <t>Performed well</t>
  </si>
  <si>
    <t>Performed neither well nor poorly</t>
  </si>
  <si>
    <t>Performed poorly</t>
  </si>
  <si>
    <t>Performed very poorly</t>
  </si>
  <si>
    <t xml:space="preserve"> And how well do you think the Labour government has performed in delivering its promises to the tech sector? </t>
  </si>
  <si>
    <t>Which of the following do you perceive as being the most impactful interventions from government in terms of technology? Select up to three</t>
  </si>
  <si>
    <t>Investment in digital and physical infrastructure (e.g. connectivity, transport, data centres)</t>
  </si>
  <si>
    <t>Expansion of AI and digital skills training programmes</t>
  </si>
  <si>
    <t>New international trade agreements</t>
  </si>
  <si>
    <t>Increased support for R&amp;D (research and development) and innovation</t>
  </si>
  <si>
    <t>Increase opportunities for SMEs in public procurement</t>
  </si>
  <si>
    <t>Planning systems reforms</t>
  </si>
  <si>
    <t>Thinking about the threat these pose to your business, which of the following would you most like to see the next Government address? Select up to three</t>
  </si>
  <si>
    <t>High and rising cost of living generally</t>
  </si>
  <si>
    <t>Trading relationship with the EU</t>
  </si>
  <si>
    <t>Fraud and cyber crimes that could impact my business directly</t>
  </si>
  <si>
    <t>Unsustainable levels of migration</t>
  </si>
  <si>
    <t>Cyber security vulnerabilities at a national level</t>
  </si>
  <si>
    <t>International conflicts</t>
  </si>
  <si>
    <t>Trading relationship with other countries</t>
  </si>
  <si>
    <t>Availability and quality of healthcare</t>
  </si>
  <si>
    <t>A general collapse in the quality of public services</t>
  </si>
  <si>
    <t>Supply chain issues</t>
  </si>
  <si>
    <t>Climate change</t>
  </si>
  <si>
    <t>The high cost and low availability of childcare in the UK</t>
  </si>
  <si>
    <t>Availability of visas for skilled workers</t>
  </si>
  <si>
    <t>Availability of public transportation</t>
  </si>
  <si>
    <t xml:space="preserve"> The Labour government says that their number one priority is economic growth. To what extent do you think this is the correct number one priority for the Government to have?  Please answer on the scale below, with “Strongly oppose” to the left and “Strongly agree” to the right  </t>
  </si>
  <si>
    <t>0</t>
  </si>
  <si>
    <t>10</t>
  </si>
  <si>
    <t xml:space="preserve"> Thinking about the decisions made by the Labour government since coming to power in July 2024, to what extent do you think growth has been prioritised in practice?</t>
  </si>
  <si>
    <t>Growth has not been prioritised at all</t>
  </si>
  <si>
    <t>Growth has been a low priority</t>
  </si>
  <si>
    <t>Growth has been somewhat prioritised</t>
  </si>
  <si>
    <t>Growth has been a high priority</t>
  </si>
  <si>
    <t>Growth has been the top priority</t>
  </si>
  <si>
    <t xml:space="preserve"> And since the Labour party came to power in 2024, how much do you think that the government's approach to technology procurement has changed in this period?</t>
  </si>
  <si>
    <t>It has not changed at all</t>
  </si>
  <si>
    <t>It has changed a little</t>
  </si>
  <si>
    <t>It has somewhat changed</t>
  </si>
  <si>
    <t>It has changed a lot</t>
  </si>
  <si>
    <t>It has changed significantly</t>
  </si>
  <si>
    <t>Which of the following do you think would be most beneficial to your business in terms of government procurement? Select up to three</t>
  </si>
  <si>
    <t>Increased opportunities for SMEs to bid on government contracts</t>
  </si>
  <si>
    <t>Longer contract durations for business stability</t>
  </si>
  <si>
    <t>Simplified application processes</t>
  </si>
  <si>
    <t>Digital tools and platforms to streamline the bidding process</t>
  </si>
  <si>
    <t>Reduced upfront costs or fees associated with bidding</t>
  </si>
  <si>
    <t>Better visibility and notice of contracts</t>
  </si>
  <si>
    <t>Training and support for navigating the procurement process</t>
  </si>
  <si>
    <t>More local or regional procurement opportunities</t>
  </si>
  <si>
    <t>Access to feedback after unsuccessful bids</t>
  </si>
  <si>
    <t>Imagine the UK improved its operating environment, so that it provided significantly better conditions for your business. To what extent do you think each of the following aspects of your business may change?: Profit</t>
  </si>
  <si>
    <t>Significantly decrease</t>
  </si>
  <si>
    <t>Somewhat decrease</t>
  </si>
  <si>
    <t>Stay about the same</t>
  </si>
  <si>
    <t>Somewhat increase</t>
  </si>
  <si>
    <t>Significantly increase</t>
  </si>
  <si>
    <t>Imagine the UK improved its operating environment, so that it provided significantly better conditions for your business. To what extent do you think each of the following aspects of your business may change?: Number of employees</t>
  </si>
  <si>
    <t>Imagine the UK improved its operating environment, so that it provided significantly better conditions for your business. To what extent do you think each of the following aspects of your business may change?: Size of the business</t>
  </si>
  <si>
    <t>and to what extent do you think each of the following would change if the operating environment in the UK significantly improved and provided better conditions?: Revenue</t>
  </si>
  <si>
    <t>Decrease</t>
  </si>
  <si>
    <t>No change (0%)</t>
  </si>
  <si>
    <t>1-10% increase</t>
  </si>
  <si>
    <t>11-25% increase</t>
  </si>
  <si>
    <t>26-50% increase</t>
  </si>
  <si>
    <t>51-100% increase</t>
  </si>
  <si>
    <t>and to what extent do you think each of the following would change if the operating environment in the UK significantly improved and provided better conditions?: Number of employees</t>
  </si>
  <si>
    <t>and to what extent do you think each of the following would change if the operating environment in the UK significantly improved and provided better conditions?: Size of the business</t>
  </si>
  <si>
    <t>To what extent would you agree with the following statements: The current operating environment in the UK makes expanding my business challenging</t>
  </si>
  <si>
    <t>Strongly disagree</t>
  </si>
  <si>
    <t>Disagree</t>
  </si>
  <si>
    <t>Neither agree nor disagree</t>
  </si>
  <si>
    <t>Agree</t>
  </si>
  <si>
    <t>Strongly agree</t>
  </si>
  <si>
    <t>To what extent would you agree with the following statements: The government has done well in creating an operating environment that supports UK businesses investing in the UK economy</t>
  </si>
  <si>
    <t>Size</t>
  </si>
  <si>
    <t>1-9 employees</t>
  </si>
  <si>
    <t>10-49 employees</t>
  </si>
  <si>
    <t>50-249 employees</t>
  </si>
  <si>
    <t>250+ employees</t>
  </si>
  <si>
    <t>Fieldwork: 24th Feb - 27th Feb 2026</t>
  </si>
  <si>
    <t>Interlocking region and business size</t>
  </si>
  <si>
    <t>Grid Summary: Thinking about the economic growth of the UK as a whole, what role do you think that each of the following sectors play in growing the economy?</t>
  </si>
  <si>
    <t xml:space="preserve"> Advanced manufacturing</t>
  </si>
  <si>
    <t xml:space="preserve"> Clean energy industries</t>
  </si>
  <si>
    <t xml:space="preserve"> Creative industries (including TV, film and the arts)</t>
  </si>
  <si>
    <t xml:space="preserve"> Defence</t>
  </si>
  <si>
    <t xml:space="preserve"> Technology and digital (including AI)</t>
  </si>
  <si>
    <t xml:space="preserve"> Financial services</t>
  </si>
  <si>
    <t xml:space="preserve"> Life sciences</t>
  </si>
  <si>
    <t xml:space="preserve"> Professional and business services (e.g. legal, accounting, consulting)</t>
  </si>
  <si>
    <t xml:space="preserve"> Retail and Hospitality</t>
  </si>
  <si>
    <t xml:space="preserve"> Agriculture</t>
  </si>
  <si>
    <t xml:space="preserve"> Construction</t>
  </si>
  <si>
    <t>Grid Summary: Thinking about conducting business in the UK, how easy or difficult is it to carry out these aspects of your business? Please answer on the scale below, with "very difficult" to the left, and "very easy" to the right.</t>
  </si>
  <si>
    <t xml:space="preserve"> Operating in the tech sector</t>
  </si>
  <si>
    <t xml:space="preserve"> Hiring general workforce</t>
  </si>
  <si>
    <t xml:space="preserve"> Hiring talent with specific skill sets</t>
  </si>
  <si>
    <t xml:space="preserve"> Accessing government support</t>
  </si>
  <si>
    <t xml:space="preserve"> Accessing digital infrastructure</t>
  </si>
  <si>
    <t xml:space="preserve"> Trading with countries in the EU</t>
  </si>
  <si>
    <t xml:space="preserve"> Trading with other countries around the world</t>
  </si>
  <si>
    <t xml:space="preserve"> Accessing finance and investment</t>
  </si>
  <si>
    <t xml:space="preserve"> Navigating the UK’s policy and/or regulatory landscape</t>
  </si>
  <si>
    <t xml:space="preserve"> Conducting research and development</t>
  </si>
  <si>
    <t xml:space="preserve"> Generally operating in the UK</t>
  </si>
  <si>
    <t>Grid Summary: Imagine the UK improved its operating environment, so that it provided significantly better conditions for your business. To what extent do you think each of the following aspects of your business may change?</t>
  </si>
  <si>
    <t xml:space="preserve"> Profit</t>
  </si>
  <si>
    <t xml:space="preserve"> Number of employees</t>
  </si>
  <si>
    <t xml:space="preserve"> Size of the business</t>
  </si>
  <si>
    <t>Grid Summary: and to what extent do you think each of the following would change if the operating environment in the UK significantly improved and provided better conditions?</t>
  </si>
  <si>
    <t xml:space="preserve"> Revenue</t>
  </si>
  <si>
    <t>Grid Summary: To what extent would you agree with the following statements</t>
  </si>
  <si>
    <t xml:space="preserve"> The current operating environment in the UK makes expanding my business challenging</t>
  </si>
  <si>
    <t xml:space="preserve"> The government has done well in creating an operating environment that supports UK businesses investing in the UK economy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</si>
</sst>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scheme val="minor"/>
    </font>
    <font>
      <sz val="11"/>
      <color theme="1"/>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u/>
      <sz val="11"/>
      <color theme="10"/>
      <name val="Calibri"/>
      <family val="2"/>
    </font>
    <font>
      <b/>
      <sz val="11"/>
      <color rgb="FF000000"/>
      <name val="Calibri"/>
      <family val="2"/>
    </font>
    <font>
      <sz val="11"/>
      <color rgb="FF000000"/>
      <name val="Calibri"/>
      <family val="2"/>
    </font>
    <font>
      <sz val="11"/>
      <name val="Calibri"/>
      <family val="2"/>
    </font>
    <font>
      <b/>
      <i/>
      <sz val="11"/>
      <color rgb="FF000000"/>
      <name val="Calibri"/>
      <family val="2"/>
    </font>
    <font>
      <b/>
      <sz val="12"/>
      <color rgb="FF000000"/>
      <name val="Calibri"/>
      <family val="2"/>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2">
    <xf numFmtId="0" fontId="0" fillId="0" borderId="0" xfId="0"/>
    <xf numFmtId="0" fontId="2" fillId="0" borderId="0" xfId="0" applyFont="1" applyAlignment="1">
      <alignment horizontal="center" vertical="top" wrapText="1"/>
    </xf>
    <xf numFmtId="0" fontId="3" fillId="0" borderId="0" xfId="0" applyFont="1"/>
    <xf numFmtId="0" fontId="4" fillId="0" borderId="0" xfId="0" applyFont="1" applyAlignment="1">
      <alignment horizontal="left"/>
    </xf>
    <xf numFmtId="0" fontId="6" fillId="0" borderId="0" xfId="0" applyFont="1" applyAlignment="1">
      <alignment horizontal="left" vertical="top"/>
    </xf>
    <xf numFmtId="0" fontId="7" fillId="0" borderId="0" xfId="0" applyFont="1" applyAlignment="1">
      <alignment horizontal="left" vertical="top"/>
    </xf>
    <xf numFmtId="0" fontId="8" fillId="0" borderId="0" xfId="0" applyFont="1"/>
    <xf numFmtId="0" fontId="9" fillId="0" borderId="0" xfId="0" applyFont="1"/>
    <xf numFmtId="0" fontId="10" fillId="0" borderId="0" xfId="0" applyFont="1" applyAlignment="1">
      <alignment horizontal="center"/>
    </xf>
    <xf numFmtId="0" fontId="9" fillId="0" borderId="1" xfId="0" applyFont="1" applyBorder="1" applyAlignment="1">
      <alignment horizontal="center" vertical="center"/>
    </xf>
    <xf numFmtId="0" fontId="10" fillId="0" borderId="0" xfId="0" applyFont="1" applyAlignment="1">
      <alignment horizontal="center" vertical="center"/>
    </xf>
    <xf numFmtId="0" fontId="10" fillId="0" borderId="1" xfId="0" applyFont="1" applyBorder="1" applyAlignment="1">
      <alignment horizontal="center" vertical="center" wrapText="1"/>
    </xf>
    <xf numFmtId="1" fontId="10" fillId="0" borderId="1" xfId="0" applyNumberFormat="1" applyFont="1" applyBorder="1" applyAlignment="1">
      <alignment horizontal="center" vertical="center"/>
    </xf>
    <xf numFmtId="1" fontId="9" fillId="0" borderId="2" xfId="0" applyNumberFormat="1" applyFont="1" applyBorder="1" applyAlignment="1">
      <alignment horizontal="center" vertical="center"/>
    </xf>
    <xf numFmtId="0" fontId="12" fillId="0" borderId="0" xfId="0" applyFont="1"/>
    <xf numFmtId="9" fontId="10" fillId="0" borderId="0" xfId="0" applyNumberFormat="1" applyFont="1" applyAlignment="1">
      <alignment horizontal="center" vertical="center"/>
    </xf>
    <xf numFmtId="9" fontId="10" fillId="0" borderId="0" xfId="0" applyNumberFormat="1" applyFont="1"/>
    <xf numFmtId="0" fontId="10" fillId="0" borderId="1" xfId="0" applyFont="1" applyBorder="1" applyAlignment="1">
      <alignment horizontal="center" vertical="center"/>
    </xf>
    <xf numFmtId="0" fontId="10" fillId="0" borderId="0" xfId="0" applyFont="1" applyAlignment="1">
      <alignment horizontal="center" vertical="center" wrapText="1"/>
    </xf>
    <xf numFmtId="9" fontId="10" fillId="0" borderId="2" xfId="0" applyNumberFormat="1" applyFont="1" applyBorder="1" applyAlignment="1">
      <alignment horizontal="center" vertical="center"/>
    </xf>
    <xf numFmtId="0" fontId="10" fillId="0" borderId="1" xfId="0" applyFont="1" applyBorder="1"/>
    <xf numFmtId="0" fontId="10" fillId="0" borderId="3" xfId="0" applyFont="1" applyBorder="1" applyAlignment="1">
      <alignment horizontal="center" vertical="center" wrapText="1"/>
    </xf>
    <xf numFmtId="0" fontId="1" fillId="0" borderId="0" xfId="0" applyFont="1"/>
    <xf numFmtId="0" fontId="8" fillId="0" borderId="0" xfId="0" applyFont="1" applyAlignment="1">
      <alignment horizontal="center"/>
    </xf>
    <xf numFmtId="0" fontId="13" fillId="0" borderId="0" xfId="0" applyFont="1" applyAlignment="1">
      <alignment vertical="top" wrapText="1"/>
    </xf>
    <xf numFmtId="0" fontId="0" fillId="0" borderId="0" xfId="0"/>
    <xf numFmtId="0" fontId="10" fillId="0" borderId="1" xfId="0" applyFont="1" applyBorder="1" applyAlignment="1">
      <alignment horizontal="center" vertical="center"/>
    </xf>
    <xf numFmtId="0" fontId="11" fillId="0" borderId="1" xfId="0" applyFont="1" applyBorder="1"/>
    <xf numFmtId="0" fontId="2" fillId="0" borderId="0" xfId="0" applyFont="1" applyAlignment="1">
      <alignment horizontal="center" vertical="top" wrapText="1"/>
    </xf>
    <xf numFmtId="0" fontId="5" fillId="0" borderId="0" xfId="0" applyFont="1" applyAlignment="1">
      <alignment horizontal="left" vertical="top" wrapText="1"/>
    </xf>
    <xf numFmtId="0" fontId="10" fillId="0" borderId="0" xfId="0" applyFont="1"/>
    <xf numFmtId="0" fontId="9"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9"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5" Type="http://schemas.openxmlformats.org/officeDocument/2006/relationships/worksheet" Target="worksheets/sheet5.xml"/><Relationship Id="rId61" Type="http://schemas.openxmlformats.org/officeDocument/2006/relationships/worksheet" Target="worksheets/sheet61.xml"/><Relationship Id="rId90"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8" Type="http://customschemas.google.com/relationships/workbookmetadata" Target="metadata"/><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calcChain" Target="calcChain.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1500" cy="819150"/>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4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4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4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4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4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4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4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4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4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4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4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4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4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1000"/>
  <sheetViews>
    <sheetView showGridLines="0" tabSelected="1" workbookViewId="0"/>
  </sheetViews>
  <sheetFormatPr baseColWidth="10" defaultColWidth="14.5" defaultRowHeight="15" customHeight="1" x14ac:dyDescent="0.2"/>
  <cols>
    <col min="1" max="26" width="10.6640625" customWidth="1"/>
  </cols>
  <sheetData>
    <row r="7" spans="6:12" ht="39.75" customHeight="1" x14ac:dyDescent="0.2">
      <c r="F7" s="28" t="s">
        <v>0</v>
      </c>
      <c r="G7" s="25"/>
      <c r="H7" s="25"/>
      <c r="I7" s="25"/>
      <c r="J7" s="25"/>
      <c r="K7" s="25"/>
      <c r="L7" s="25"/>
    </row>
    <row r="10" spans="6:12" ht="19.5" customHeight="1" x14ac:dyDescent="0.25">
      <c r="F10" s="2" t="s">
        <v>1</v>
      </c>
      <c r="K10" s="3" t="s">
        <v>2</v>
      </c>
    </row>
    <row r="11" spans="6:12" ht="19.5" customHeight="1" x14ac:dyDescent="0.25">
      <c r="F11" s="2" t="s">
        <v>3</v>
      </c>
      <c r="K11" s="3" t="s">
        <v>4</v>
      </c>
    </row>
    <row r="12" spans="6:12" ht="19.5" customHeight="1" x14ac:dyDescent="0.25">
      <c r="F12" s="2" t="s">
        <v>5</v>
      </c>
      <c r="K12" s="3" t="s">
        <v>6</v>
      </c>
    </row>
    <row r="13" spans="6:12" ht="19.5" customHeight="1" x14ac:dyDescent="0.25">
      <c r="F13" s="2" t="s">
        <v>7</v>
      </c>
      <c r="K13" s="3">
        <v>256</v>
      </c>
    </row>
    <row r="14" spans="6:12" ht="19" x14ac:dyDescent="0.25">
      <c r="F14" s="2"/>
    </row>
    <row r="15" spans="6:12" ht="19" x14ac:dyDescent="0.25">
      <c r="F15" s="2"/>
    </row>
    <row r="16" spans="6:12" ht="19" x14ac:dyDescent="0.25">
      <c r="F16" s="2" t="s">
        <v>8</v>
      </c>
    </row>
    <row r="17" spans="6:13" ht="49.5" customHeight="1" x14ac:dyDescent="0.2">
      <c r="F17" s="29" t="s">
        <v>9</v>
      </c>
      <c r="G17" s="25"/>
      <c r="H17" s="25"/>
      <c r="I17" s="25"/>
      <c r="J17" s="25"/>
      <c r="K17" s="25"/>
      <c r="L17" s="25"/>
      <c r="M17" s="25"/>
    </row>
    <row r="19" spans="6:13" ht="30" customHeight="1" x14ac:dyDescent="0.2">
      <c r="F19" s="4" t="s">
        <v>10</v>
      </c>
    </row>
    <row r="20" spans="6:13" ht="17" x14ac:dyDescent="0.2">
      <c r="F20" s="5" t="str">
        <f>HYPERLINK("mailto:" &amp; "polling@publicfirst.co.uk" &amp; "?subject="&amp; F7, "polling@publicfirst.co.uk")</f>
        <v>polling@publicfirst.co.uk</v>
      </c>
    </row>
    <row r="21" spans="6:13" ht="15.75" customHeight="1" x14ac:dyDescent="0.2"/>
    <row r="22" spans="6:13" ht="15.75" customHeight="1" x14ac:dyDescent="0.2"/>
    <row r="23" spans="6:13" ht="15.75" customHeight="1" x14ac:dyDescent="0.2"/>
    <row r="24" spans="6:13" ht="15.75" customHeight="1" x14ac:dyDescent="0.2"/>
    <row r="25" spans="6:13" ht="15.75" customHeight="1" x14ac:dyDescent="0.2"/>
    <row r="26" spans="6:13" ht="15.75" customHeight="1" x14ac:dyDescent="0.2"/>
    <row r="27" spans="6:13" ht="15.75" customHeight="1" x14ac:dyDescent="0.2"/>
    <row r="28" spans="6:13" ht="15.75" customHeight="1" x14ac:dyDescent="0.2"/>
    <row r="29" spans="6:13" ht="15.75" customHeight="1" x14ac:dyDescent="0.2"/>
    <row r="30" spans="6:13" ht="15.75" customHeight="1" x14ac:dyDescent="0.2"/>
    <row r="31" spans="6:13" ht="15.75" customHeight="1" x14ac:dyDescent="0.2"/>
    <row r="32" spans="6: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2">
    <mergeCell ref="F7:L7"/>
    <mergeCell ref="F17:M17"/>
  </mergeCells>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84"/>
  <sheetViews>
    <sheetView showGridLines="0" topLeftCell="A51" workbookViewId="0">
      <selection activeCell="B25" sqref="B25"/>
    </sheetView>
  </sheetViews>
  <sheetFormatPr baseColWidth="10" defaultColWidth="14.5" defaultRowHeight="15" customHeight="1" x14ac:dyDescent="0.2"/>
  <cols>
    <col min="1" max="3" width="10.6640625" customWidth="1"/>
    <col min="4" max="4" width="100.6640625" customWidth="1"/>
    <col min="5" max="5" width="20.6640625" customWidth="1"/>
    <col min="6" max="26" width="10.6640625" customWidth="1"/>
  </cols>
  <sheetData>
    <row r="2" spans="3:6" ht="39.75" customHeight="1" x14ac:dyDescent="0.2">
      <c r="D2" s="1" t="s">
        <v>11</v>
      </c>
    </row>
    <row r="6" spans="3:6" x14ac:dyDescent="0.2">
      <c r="D6" s="6" t="str">
        <f>HYPERLINK("#'Full Results'!A1", "Full Results")</f>
        <v>Full Results</v>
      </c>
    </row>
    <row r="8" spans="3:6" x14ac:dyDescent="0.2">
      <c r="D8" s="7" t="s">
        <v>12</v>
      </c>
      <c r="E8" s="7" t="s">
        <v>13</v>
      </c>
      <c r="F8" s="7" t="s">
        <v>14</v>
      </c>
    </row>
    <row r="9" spans="3:6" x14ac:dyDescent="0.2">
      <c r="C9" s="22">
        <v>1</v>
      </c>
      <c r="D9" s="6" t="str">
        <f>HYPERLINK("#'Table 1'!A1", "How does your company engage with technology?")</f>
        <v>How does your company engage with technology?</v>
      </c>
      <c r="E9" s="23" t="str">
        <f>HYPERLINK("#'Full Results'!A11", "11")</f>
        <v>11</v>
      </c>
      <c r="F9" s="22" t="s">
        <v>15</v>
      </c>
    </row>
    <row r="10" spans="3:6" x14ac:dyDescent="0.2">
      <c r="C10" s="22">
        <v>2</v>
      </c>
      <c r="D10" s="6" t="str">
        <f>HYPERLINK("#'Table 2'!A1", " Compared to other businesses in your industry, would you say that your company is an early adopter of new technology?  ")</f>
        <v xml:space="preserve"> Compared to other businesses in your industry, would you say that your company is an early adopter of new technology?  </v>
      </c>
      <c r="E10" s="23" t="str">
        <f>HYPERLINK("#'Full Results'!A32", "32")</f>
        <v>32</v>
      </c>
      <c r="F10" s="22" t="s">
        <v>15</v>
      </c>
    </row>
    <row r="11" spans="3:6" x14ac:dyDescent="0.2">
      <c r="C11" s="22">
        <v>3</v>
      </c>
      <c r="D11" s="6" t="str">
        <f>HYPERLINK("#'Table 3'!A1", "For your business, which of the following would you describe as being the biggest barriers in adopting new technology? Select up to 3 ")</f>
        <v>For your business, which of the following would you describe as being the biggest barriers in adopting new technology? Select up to 3 </v>
      </c>
      <c r="E11" s="23" t="str">
        <f>HYPERLINK("#'Full Results'!A39", "39")</f>
        <v>39</v>
      </c>
      <c r="F11" s="22" t="s">
        <v>15</v>
      </c>
    </row>
    <row r="12" spans="3:6" x14ac:dyDescent="0.2">
      <c r="C12" s="22">
        <v>4</v>
      </c>
      <c r="D12" s="6" t="str">
        <f>HYPERLINK("#'Table 4'!A1", "Which of the following would be the biggest incentives for adopting new technologies for your business? Select up to three")</f>
        <v>Which of the following would be the biggest incentives for adopting new technologies for your business? Select up to three</v>
      </c>
      <c r="E12" s="23" t="str">
        <f>HYPERLINK("#'Full Results'!A55", "55")</f>
        <v>55</v>
      </c>
      <c r="F12" s="22" t="s">
        <v>15</v>
      </c>
    </row>
    <row r="13" spans="3:6" x14ac:dyDescent="0.2">
      <c r="C13" s="22">
        <v>5</v>
      </c>
      <c r="D13" s="6" t="str">
        <f>HYPERLINK("#'Table 5'!A1", "Grid Summary: Thinking about the economic growth of the UK as a whole, what role do you think that each of the following sectors play in growing the economy?")</f>
        <v>Grid Summary: Thinking about the economic growth of the UK as a whole, what role do you think that each of the following sectors play in growing the economy?</v>
      </c>
      <c r="E13" s="8"/>
      <c r="F13" s="22" t="s">
        <v>15</v>
      </c>
    </row>
    <row r="14" spans="3:6" x14ac:dyDescent="0.2">
      <c r="C14" s="22">
        <v>6</v>
      </c>
      <c r="D14" s="6" t="str">
        <f>HYPERLINK("#'Table 6'!A1", "Thinking about the economic growth of the UK as a whole, what role do you think that each of the following sectors play in growing the economy?: Advanced manufacturing")</f>
        <v>Thinking about the economic growth of the UK as a whole, what role do you think that each of the following sectors play in growing the economy?: Advanced manufacturing</v>
      </c>
      <c r="E14" s="23" t="str">
        <f>HYPERLINK("#'Full Results'!A71", "71")</f>
        <v>71</v>
      </c>
      <c r="F14" s="22" t="s">
        <v>15</v>
      </c>
    </row>
    <row r="15" spans="3:6" x14ac:dyDescent="0.2">
      <c r="C15" s="22">
        <v>7</v>
      </c>
      <c r="D15" s="6" t="str">
        <f>HYPERLINK("#'Table 7'!A1", "Thinking about the economic growth of the UK as a whole, what role do you think that each of the following sectors play in growing the economy?: Clean energy industries")</f>
        <v>Thinking about the economic growth of the UK as a whole, what role do you think that each of the following sectors play in growing the economy?: Clean energy industries</v>
      </c>
      <c r="E15" s="23" t="str">
        <f>HYPERLINK("#'Full Results'!A79", "79")</f>
        <v>79</v>
      </c>
      <c r="F15" s="22" t="s">
        <v>15</v>
      </c>
    </row>
    <row r="16" spans="3:6" x14ac:dyDescent="0.2">
      <c r="C16" s="22">
        <v>8</v>
      </c>
      <c r="D16" s="6" t="str">
        <f>HYPERLINK("#'Table 8'!A1", "Thinking about the economic growth of the UK as a whole, what role do you think that each of the following sectors play in growing the economy?: Creative industries (including TV, film and the arts)")</f>
        <v>Thinking about the economic growth of the UK as a whole, what role do you think that each of the following sectors play in growing the economy?: Creative industries (including TV, film and the arts)</v>
      </c>
      <c r="E16" s="23" t="str">
        <f>HYPERLINK("#'Full Results'!A87", "87")</f>
        <v>87</v>
      </c>
      <c r="F16" s="22" t="s">
        <v>15</v>
      </c>
    </row>
    <row r="17" spans="3:6" x14ac:dyDescent="0.2">
      <c r="C17" s="22">
        <v>9</v>
      </c>
      <c r="D17" s="6" t="str">
        <f>HYPERLINK("#'Table 9'!A1", "Thinking about the economic growth of the UK as a whole, what role do you think that each of the following sectors play in growing the economy?: Defence")</f>
        <v>Thinking about the economic growth of the UK as a whole, what role do you think that each of the following sectors play in growing the economy?: Defence</v>
      </c>
      <c r="E17" s="23" t="str">
        <f>HYPERLINK("#'Full Results'!A95", "95")</f>
        <v>95</v>
      </c>
      <c r="F17" s="22" t="s">
        <v>15</v>
      </c>
    </row>
    <row r="18" spans="3:6" x14ac:dyDescent="0.2">
      <c r="C18" s="22">
        <v>10</v>
      </c>
      <c r="D18" s="6" t="str">
        <f>HYPERLINK("#'Table 10'!A1", "Thinking about the economic growth of the UK as a whole, what role do you think that each of the following sectors play in growing the economy?: Technology and digital (including AI)")</f>
        <v>Thinking about the economic growth of the UK as a whole, what role do you think that each of the following sectors play in growing the economy?: Technology and digital (including AI)</v>
      </c>
      <c r="E18" s="23" t="str">
        <f>HYPERLINK("#'Full Results'!A103", "103")</f>
        <v>103</v>
      </c>
      <c r="F18" s="22" t="s">
        <v>15</v>
      </c>
    </row>
    <row r="19" spans="3:6" x14ac:dyDescent="0.2">
      <c r="C19" s="22">
        <v>11</v>
      </c>
      <c r="D19" s="6" t="str">
        <f>HYPERLINK("#'Table 11'!A1", "Thinking about the economic growth of the UK as a whole, what role do you think that each of the following sectors play in growing the economy?: Financial services")</f>
        <v>Thinking about the economic growth of the UK as a whole, what role do you think that each of the following sectors play in growing the economy?: Financial services</v>
      </c>
      <c r="E19" s="23" t="str">
        <f>HYPERLINK("#'Full Results'!A111", "111")</f>
        <v>111</v>
      </c>
      <c r="F19" s="22" t="s">
        <v>15</v>
      </c>
    </row>
    <row r="20" spans="3:6" x14ac:dyDescent="0.2">
      <c r="C20" s="22">
        <v>12</v>
      </c>
      <c r="D20" s="6" t="str">
        <f>HYPERLINK("#'Table 12'!A1", "Thinking about the economic growth of the UK as a whole, what role do you think that each of the following sectors play in growing the economy?: Life sciences")</f>
        <v>Thinking about the economic growth of the UK as a whole, what role do you think that each of the following sectors play in growing the economy?: Life sciences</v>
      </c>
      <c r="E20" s="23" t="str">
        <f>HYPERLINK("#'Full Results'!A119", "119")</f>
        <v>119</v>
      </c>
      <c r="F20" s="22" t="s">
        <v>15</v>
      </c>
    </row>
    <row r="21" spans="3:6" ht="15.75" customHeight="1" x14ac:dyDescent="0.2">
      <c r="C21" s="22">
        <v>13</v>
      </c>
      <c r="D21" s="6" t="str">
        <f>HYPERLINK("#'Table 13'!A1", "Thinking about the economic growth of the UK as a whole, what role do you think that each of the following sectors play in growing the economy?: Professional and business services (e.g. legal, accounting, consulting)")</f>
        <v>Thinking about the economic growth of the UK as a whole, what role do you think that each of the following sectors play in growing the economy?: Professional and business services (e.g. legal, accounting, consulting)</v>
      </c>
      <c r="E21" s="23" t="str">
        <f>HYPERLINK("#'Full Results'!A127", "127")</f>
        <v>127</v>
      </c>
      <c r="F21" s="22" t="s">
        <v>15</v>
      </c>
    </row>
    <row r="22" spans="3:6" ht="15.75" customHeight="1" x14ac:dyDescent="0.2">
      <c r="C22" s="22">
        <v>14</v>
      </c>
      <c r="D22" s="6" t="str">
        <f>HYPERLINK("#'Table 14'!A1", "Thinking about the economic growth of the UK as a whole, what role do you think that each of the following sectors play in growing the economy?: Retail and Hospitality")</f>
        <v>Thinking about the economic growth of the UK as a whole, what role do you think that each of the following sectors play in growing the economy?: Retail and Hospitality</v>
      </c>
      <c r="E22" s="23" t="str">
        <f>HYPERLINK("#'Full Results'!A135", "135")</f>
        <v>135</v>
      </c>
      <c r="F22" s="22" t="s">
        <v>15</v>
      </c>
    </row>
    <row r="23" spans="3:6" ht="15.75" customHeight="1" x14ac:dyDescent="0.2">
      <c r="C23" s="22">
        <v>15</v>
      </c>
      <c r="D23" s="6" t="str">
        <f>HYPERLINK("#'Table 15'!A1", "Thinking about the economic growth of the UK as a whole, what role do you think that each of the following sectors play in growing the economy?: Agriculture")</f>
        <v>Thinking about the economic growth of the UK as a whole, what role do you think that each of the following sectors play in growing the economy?: Agriculture</v>
      </c>
      <c r="E23" s="23" t="str">
        <f>HYPERLINK("#'Full Results'!A143", "143")</f>
        <v>143</v>
      </c>
      <c r="F23" s="22" t="s">
        <v>15</v>
      </c>
    </row>
    <row r="24" spans="3:6" ht="15.75" customHeight="1" x14ac:dyDescent="0.2">
      <c r="C24" s="22">
        <v>16</v>
      </c>
      <c r="D24" s="6" t="str">
        <f>HYPERLINK("#'Table 16'!A1", "Thinking about the economic growth of the UK as a whole, what role do you think that each of the following sectors play in growing the economy?: Construction")</f>
        <v>Thinking about the economic growth of the UK as a whole, what role do you think that each of the following sectors play in growing the economy?: Construction</v>
      </c>
      <c r="E24" s="23" t="str">
        <f>HYPERLINK("#'Full Results'!A151", "151")</f>
        <v>151</v>
      </c>
      <c r="F24" s="22" t="s">
        <v>15</v>
      </c>
    </row>
    <row r="25" spans="3:6" ht="15.75" customHeight="1" x14ac:dyDescent="0.2">
      <c r="C25" s="22">
        <v>17</v>
      </c>
      <c r="D25" s="6" t="str">
        <f>HYPERLINK("#'Table 17'!A1", " To what extent do you see new technology and suppliers of new technology as key partners in helping to grow your business? Select the statement that best applies")</f>
        <v xml:space="preserve"> To what extent do you see new technology and suppliers of new technology as key partners in helping to grow your business? Select the statement that best applies</v>
      </c>
      <c r="E25" s="23" t="str">
        <f>HYPERLINK("#'Full Results'!A159", "159")</f>
        <v>159</v>
      </c>
      <c r="F25" s="22" t="s">
        <v>15</v>
      </c>
    </row>
    <row r="26" spans="3:6" ht="15.75" customHeight="1" x14ac:dyDescent="0.2">
      <c r="C26" s="22">
        <v>18</v>
      </c>
      <c r="D26" s="6"/>
      <c r="E26" s="8"/>
      <c r="F26" s="22" t="s">
        <v>16</v>
      </c>
    </row>
    <row r="27" spans="3:6" ht="15.75" customHeight="1" x14ac:dyDescent="0.2">
      <c r="C27" s="22">
        <v>19</v>
      </c>
      <c r="D27" s="6" t="str">
        <f>HYPERLINK("#'Table 19'!A1", "Thinking about conducting business in the UK, how easy or difficult is it to carry out these aspects of your business? Please answer on the scale below, with ""very difficult"" to the left, and ""very easy"" to the right.: Operating in the tech s...")</f>
        <v>Thinking about conducting business in the UK, how easy or difficult is it to carry out these aspects of your business? Please answer on the scale below, with "very difficult" to the left, and "very easy" to the right.: Operating in the tech s...</v>
      </c>
      <c r="E27" s="23" t="str">
        <f>HYPERLINK("#'Full Results'!A167", "167")</f>
        <v>167</v>
      </c>
      <c r="F27" s="22" t="s">
        <v>16</v>
      </c>
    </row>
    <row r="28" spans="3:6" ht="15.75" customHeight="1" x14ac:dyDescent="0.2">
      <c r="C28" s="22">
        <v>20</v>
      </c>
      <c r="D28" s="6" t="str">
        <f>HYPERLINK("#'Table 20'!A1", "Thinking about conducting business in the UK, how easy or difficult is it to carry out these aspects of your business? Please answer on the scale below, with ""very difficult"" to the left, and ""very easy"" to the right.: Hiring general workforce")</f>
        <v>Thinking about conducting business in the UK, how easy or difficult is it to carry out these aspects of your business? Please answer on the scale below, with "very difficult" to the left, and "very easy" to the right.: Hiring general workforce</v>
      </c>
      <c r="E28" s="23" t="str">
        <f>HYPERLINK("#'Full Results'!A181", "181")</f>
        <v>181</v>
      </c>
      <c r="F28" s="22" t="s">
        <v>16</v>
      </c>
    </row>
    <row r="29" spans="3:6" ht="15.75" customHeight="1" x14ac:dyDescent="0.2">
      <c r="C29" s="22">
        <v>21</v>
      </c>
      <c r="D29" s="6" t="str">
        <f>HYPERLINK("#'Table 21'!A1", "Thinking about conducting business in the UK, how easy or difficult is it to carry out these aspects of your business? Please answer on the scale below, with ""very difficult"" to the left, and ""very easy"" to the right.: Hiring talent with spec...")</f>
        <v>Thinking about conducting business in the UK, how easy or difficult is it to carry out these aspects of your business? Please answer on the scale below, with "very difficult" to the left, and "very easy" to the right.: Hiring talent with spec...</v>
      </c>
      <c r="E29" s="23" t="str">
        <f>HYPERLINK("#'Full Results'!A195", "195")</f>
        <v>195</v>
      </c>
      <c r="F29" s="22" t="s">
        <v>16</v>
      </c>
    </row>
    <row r="30" spans="3:6" ht="15.75" customHeight="1" x14ac:dyDescent="0.2">
      <c r="C30" s="22">
        <v>22</v>
      </c>
      <c r="D30" s="6" t="str">
        <f>HYPERLINK("#'Table 22'!A1", "Thinking about conducting business in the UK, how easy or difficult is it to carry out these aspects of your business? Please answer on the scale below, with ""very difficult"" to the left, and ""very easy"" to the right.: Accessing government su...")</f>
        <v>Thinking about conducting business in the UK, how easy or difficult is it to carry out these aspects of your business? Please answer on the scale below, with "very difficult" to the left, and "very easy" to the right.: Accessing government su...</v>
      </c>
      <c r="E30" s="23" t="str">
        <f>HYPERLINK("#'Full Results'!A209", "209")</f>
        <v>209</v>
      </c>
      <c r="F30" s="22" t="s">
        <v>16</v>
      </c>
    </row>
    <row r="31" spans="3:6" ht="15.75" customHeight="1" x14ac:dyDescent="0.2">
      <c r="C31" s="22">
        <v>23</v>
      </c>
      <c r="D31" s="6" t="str">
        <f>HYPERLINK("#'Table 23'!A1", "Thinking about conducting business in the UK, how easy or difficult is it to carry out these aspects of your business? Please answer on the scale below, with ""very difficult"" to the left, and ""very easy"" to the right.: Accessing digital infra...")</f>
        <v>Thinking about conducting business in the UK, how easy or difficult is it to carry out these aspects of your business? Please answer on the scale below, with "very difficult" to the left, and "very easy" to the right.: Accessing digital infra...</v>
      </c>
      <c r="E31" s="23" t="str">
        <f>HYPERLINK("#'Full Results'!A223", "223")</f>
        <v>223</v>
      </c>
      <c r="F31" s="22" t="s">
        <v>16</v>
      </c>
    </row>
    <row r="32" spans="3:6" ht="15.75" customHeight="1" x14ac:dyDescent="0.2">
      <c r="C32" s="22">
        <v>24</v>
      </c>
      <c r="D32" s="6" t="str">
        <f>HYPERLINK("#'Table 24'!A1", "Thinking about conducting business in the UK, how easy or difficult is it to carry out these aspects of your business? Please answer on the scale below, with ""very difficult"" to the left, and ""very easy"" to the right.: Trading with countries ...")</f>
        <v>Thinking about conducting business in the UK, how easy or difficult is it to carry out these aspects of your business? Please answer on the scale below, with "very difficult" to the left, and "very easy" to the right.: Trading with countries ...</v>
      </c>
      <c r="E32" s="23" t="str">
        <f>HYPERLINK("#'Full Results'!A237", "237")</f>
        <v>237</v>
      </c>
      <c r="F32" s="22" t="s">
        <v>16</v>
      </c>
    </row>
    <row r="33" spans="3:6" ht="15.75" customHeight="1" x14ac:dyDescent="0.2">
      <c r="C33" s="22">
        <v>25</v>
      </c>
      <c r="D33" s="6" t="str">
        <f>HYPERLINK("#'Table 25'!A1", "Thinking about conducting business in the UK, how easy or difficult is it to carry out these aspects of your business? Please answer on the scale below, with ""very difficult"" to the left, and ""very easy"" to the right.: Trading with other coun...")</f>
        <v>Thinking about conducting business in the UK, how easy or difficult is it to carry out these aspects of your business? Please answer on the scale below, with "very difficult" to the left, and "very easy" to the right.: Trading with other coun...</v>
      </c>
      <c r="E33" s="23" t="str">
        <f>HYPERLINK("#'Full Results'!A251", "251")</f>
        <v>251</v>
      </c>
      <c r="F33" s="22" t="s">
        <v>16</v>
      </c>
    </row>
    <row r="34" spans="3:6" ht="15.75" customHeight="1" x14ac:dyDescent="0.2">
      <c r="C34" s="22">
        <v>26</v>
      </c>
      <c r="D34" s="6" t="str">
        <f>HYPERLINK("#'Table 26'!A1", "Thinking about conducting business in the UK, how easy or difficult is it to carry out these aspects of your business? Please answer on the scale below, with ""very difficult"" to the left, and ""very easy"" to the right.: Accessing finance and i...")</f>
        <v>Thinking about conducting business in the UK, how easy or difficult is it to carry out these aspects of your business? Please answer on the scale below, with "very difficult" to the left, and "very easy" to the right.: Accessing finance and i...</v>
      </c>
      <c r="E34" s="23" t="str">
        <f>HYPERLINK("#'Full Results'!A265", "265")</f>
        <v>265</v>
      </c>
      <c r="F34" s="22" t="s">
        <v>16</v>
      </c>
    </row>
    <row r="35" spans="3:6" ht="15.75" customHeight="1" x14ac:dyDescent="0.2">
      <c r="C35" s="22">
        <v>27</v>
      </c>
      <c r="D35" s="6" t="str">
        <f>HYPERLINK("#'Table 27'!A1", "Thinking about conducting business in the UK, how easy or difficult is it to carry out these aspects of your business? Please answer on the scale below, with ""very difficult"" to the left, and ""very easy"" to the right.: Navigating the UK’s pol...")</f>
        <v>Thinking about conducting business in the UK, how easy or difficult is it to carry out these aspects of your business? Please answer on the scale below, with "very difficult" to the left, and "very easy" to the right.: Navigating the UK’s pol...</v>
      </c>
      <c r="E35" s="23" t="str">
        <f>HYPERLINK("#'Full Results'!A279", "279")</f>
        <v>279</v>
      </c>
      <c r="F35" s="22" t="s">
        <v>16</v>
      </c>
    </row>
    <row r="36" spans="3:6" ht="15.75" customHeight="1" x14ac:dyDescent="0.2">
      <c r="C36" s="22">
        <v>28</v>
      </c>
      <c r="D36" s="6" t="str">
        <f>HYPERLINK("#'Table 28'!A1", "Thinking about conducting business in the UK, how easy or difficult is it to carry out these aspects of your business? Please answer on the scale below, with ""very difficult"" to the left, and ""very easy"" to the right.: Conducting research and...")</f>
        <v>Thinking about conducting business in the UK, how easy or difficult is it to carry out these aspects of your business? Please answer on the scale below, with "very difficult" to the left, and "very easy" to the right.: Conducting research and...</v>
      </c>
      <c r="E36" s="23" t="str">
        <f>HYPERLINK("#'Full Results'!A293", "293")</f>
        <v>293</v>
      </c>
      <c r="F36" s="22" t="s">
        <v>16</v>
      </c>
    </row>
    <row r="37" spans="3:6" ht="15.75" customHeight="1" x14ac:dyDescent="0.2">
      <c r="C37" s="22">
        <v>29</v>
      </c>
      <c r="D37" s="6" t="str">
        <f>HYPERLINK("#'Table 29'!A1", "Thinking about conducting business in the UK, how easy or difficult is it to carry out these aspects of your business? Please answer on the scale below, with ""very difficult"" to the left, and ""very easy"" to the right.: Generally operating in ...")</f>
        <v>Thinking about conducting business in the UK, how easy or difficult is it to carry out these aspects of your business? Please answer on the scale below, with "very difficult" to the left, and "very easy" to the right.: Generally operating in ...</v>
      </c>
      <c r="E37" s="23" t="str">
        <f>HYPERLINK("#'Full Results'!A307", "307")</f>
        <v>307</v>
      </c>
      <c r="F37" s="22" t="s">
        <v>16</v>
      </c>
    </row>
    <row r="38" spans="3:6" ht="15.75" customHeight="1" x14ac:dyDescent="0.2">
      <c r="C38" s="22">
        <v>30</v>
      </c>
      <c r="D38" s="6" t="str">
        <f>HYPERLINK("#'Table 30'!A1", " Compared to 12 months ago, is it now easier or harder to operate your business in the UK?")</f>
        <v xml:space="preserve"> Compared to 12 months ago, is it now easier or harder to operate your business in the UK?</v>
      </c>
      <c r="E38" s="23" t="str">
        <f>HYPERLINK("#'Full Results'!A321", "321")</f>
        <v>321</v>
      </c>
      <c r="F38" s="22" t="s">
        <v>15</v>
      </c>
    </row>
    <row r="39" spans="3:6" ht="15.75" customHeight="1" x14ac:dyDescent="0.2">
      <c r="C39" s="22">
        <v>31</v>
      </c>
      <c r="D39" s="6" t="str">
        <f>HYPERLINK("#'Table 31'!A1", " Compared to operating in other countries in Europe or North America, how easy or difficult do you think it is to do business in the UK?")</f>
        <v xml:space="preserve"> Compared to operating in other countries in Europe or North America, how easy or difficult do you think it is to do business in the UK?</v>
      </c>
      <c r="E39" s="23" t="str">
        <f>HYPERLINK("#'Full Results'!A329", "329")</f>
        <v>329</v>
      </c>
      <c r="F39" s="22" t="s">
        <v>15</v>
      </c>
    </row>
    <row r="40" spans="3:6" ht="15.75" customHeight="1" x14ac:dyDescent="0.2">
      <c r="C40" s="22">
        <v>32</v>
      </c>
      <c r="D40" s="6" t="str">
        <f>HYPERLINK("#'Table 32'!A1", "What are the benefits of operating in the UK? Select all that apply")</f>
        <v>What are the benefits of operating in the UK? Select all that apply</v>
      </c>
      <c r="E40" s="23" t="str">
        <f>HYPERLINK("#'Full Results'!A338", "338")</f>
        <v>338</v>
      </c>
      <c r="F40" s="22" t="s">
        <v>15</v>
      </c>
    </row>
    <row r="41" spans="3:6" ht="15.75" customHeight="1" x14ac:dyDescent="0.2">
      <c r="C41" s="22">
        <v>33</v>
      </c>
      <c r="D41" s="6" t="str">
        <f>HYPERLINK("#'Table 33'!A1", "What are the greatest weaknesses of operating in the UK? Select all that apply")</f>
        <v>What are the greatest weaknesses of operating in the UK? Select all that apply</v>
      </c>
      <c r="E41" s="23" t="str">
        <f>HYPERLINK("#'Full Results'!A358", "358")</f>
        <v>358</v>
      </c>
      <c r="F41" s="22" t="s">
        <v>15</v>
      </c>
    </row>
    <row r="42" spans="3:6" ht="15.75" customHeight="1" x14ac:dyDescent="0.2">
      <c r="C42" s="22">
        <v>34</v>
      </c>
      <c r="D42" s="6" t="str">
        <f>HYPERLINK("#'Table 34'!A1", "Thinking about the ambitions you have for your business, which of these do you aim to do in the next 5 years? Select up to three  ")</f>
        <v>Thinking about the ambitions you have for your business, which of these do you aim to do in the next 5 years? Select up to three  </v>
      </c>
      <c r="E42" s="23" t="str">
        <f>HYPERLINK("#'Full Results'!A380", "380")</f>
        <v>380</v>
      </c>
      <c r="F42" s="22" t="s">
        <v>15</v>
      </c>
    </row>
    <row r="43" spans="3:6" ht="15.75" customHeight="1" x14ac:dyDescent="0.2">
      <c r="C43" s="22">
        <v>35</v>
      </c>
      <c r="D43" s="6" t="str">
        <f>HYPERLINK("#'Table 35'!A1", "And which of the following do you think would be most important in supporting the growth of your business in the UK? Select up to three")</f>
        <v>And which of the following do you think would be most important in supporting the growth of your business in the UK? Select up to three</v>
      </c>
      <c r="E43" s="23" t="str">
        <f>HYPERLINK("#'Full Results'!A398", "398")</f>
        <v>398</v>
      </c>
      <c r="F43" s="22" t="s">
        <v>15</v>
      </c>
    </row>
    <row r="44" spans="3:6" ht="15.75" customHeight="1" x14ac:dyDescent="0.2">
      <c r="C44" s="22">
        <v>36</v>
      </c>
      <c r="D44" s="6" t="str">
        <f>HYPERLINK("#'Table 36'!A1", " Thinking over the next 10 years, how optimistic or pessimistic are you about the UK tech sector? Please answer on a scale of 0 to 10, where 0 = very pessimistic and 10 = very optimistic.")</f>
        <v xml:space="preserve"> Thinking over the next 10 years, how optimistic or pessimistic are you about the UK tech sector? Please answer on a scale of 0 to 10, where 0 = very pessimistic and 10 = very optimistic.</v>
      </c>
      <c r="E44" s="23" t="str">
        <f>HYPERLINK("#'Full Results'!A416", "416")</f>
        <v>416</v>
      </c>
      <c r="F44" s="22" t="s">
        <v>15</v>
      </c>
    </row>
    <row r="45" spans="3:6" ht="15.75" customHeight="1" x14ac:dyDescent="0.2">
      <c r="C45" s="22">
        <v>37</v>
      </c>
      <c r="D45" s="6" t="str">
        <f>HYPERLINK("#'Table 37'!A1", " And over that same time period, do you think the UK tech sector will perform better or worse than other countries?")</f>
        <v xml:space="preserve"> And over that same time period, do you think the UK tech sector will perform better or worse than other countries?</v>
      </c>
      <c r="E45" s="23" t="str">
        <f>HYPERLINK("#'Full Results'!A431", "431")</f>
        <v>431</v>
      </c>
      <c r="F45" s="22" t="s">
        <v>15</v>
      </c>
    </row>
    <row r="46" spans="3:6" ht="15.75" customHeight="1" x14ac:dyDescent="0.2">
      <c r="C46" s="22">
        <v>38</v>
      </c>
      <c r="D46" s="6" t="str">
        <f>HYPERLINK("#'Table 38'!A1", " Thinking over the next 10 years, how optimistic or pessimistic are you about the UK economy? Please answer on a scale of 0 to 10, where 0 = very pessimistic and 10 = very optimistic.")</f>
        <v xml:space="preserve"> Thinking over the next 10 years, how optimistic or pessimistic are you about the UK economy? Please answer on a scale of 0 to 10, where 0 = very pessimistic and 10 = very optimistic.</v>
      </c>
      <c r="E46" s="23" t="str">
        <f>HYPERLINK("#'Full Results'!A440", "440")</f>
        <v>440</v>
      </c>
      <c r="F46" s="22" t="s">
        <v>15</v>
      </c>
    </row>
    <row r="47" spans="3:6" ht="15.75" customHeight="1" x14ac:dyDescent="0.2">
      <c r="C47" s="22">
        <v>39</v>
      </c>
      <c r="D47" s="6" t="str">
        <f>HYPERLINK("#'Table 39'!A1", " And over that same time period, do you think the UK economy will perform better or worse than other countries?")</f>
        <v xml:space="preserve"> And over that same time period, do you think the UK economy will perform better or worse than other countries?</v>
      </c>
      <c r="E47" s="23" t="str">
        <f>HYPERLINK("#'Full Results'!A455", "455")</f>
        <v>455</v>
      </c>
      <c r="F47" s="22" t="s">
        <v>15</v>
      </c>
    </row>
    <row r="48" spans="3:6" ht="15.75" customHeight="1" x14ac:dyDescent="0.2">
      <c r="C48" s="22">
        <v>40</v>
      </c>
      <c r="D48" s="6" t="str">
        <f>HYPERLINK("#'Table 40'!A1", " How likely or unlikely is your business to expand into another market in the next 5 years?")</f>
        <v xml:space="preserve"> How likely or unlikely is your business to expand into another market in the next 5 years?</v>
      </c>
      <c r="E48" s="23" t="str">
        <f>HYPERLINK("#'Full Results'!A464", "464")</f>
        <v>464</v>
      </c>
      <c r="F48" s="22" t="s">
        <v>15</v>
      </c>
    </row>
    <row r="49" spans="3:6" ht="15.75" customHeight="1" x14ac:dyDescent="0.2">
      <c r="C49" s="22">
        <v>41</v>
      </c>
      <c r="D49" s="6" t="str">
        <f>HYPERLINK("#'Table 41'!A1", " Is your business considered moving its investments or operations outside of the UK in the next 5 years?")</f>
        <v xml:space="preserve"> Is your business considered moving its investments or operations outside of the UK in the next 5 years?</v>
      </c>
      <c r="E49" s="23" t="str">
        <f>HYPERLINK("#'Full Results'!A473", "473")</f>
        <v>473</v>
      </c>
      <c r="F49" s="22" t="s">
        <v>15</v>
      </c>
    </row>
    <row r="50" spans="3:6" ht="15.75" customHeight="1" x14ac:dyDescent="0.2">
      <c r="C50" s="22">
        <v>42</v>
      </c>
      <c r="D50" s="6" t="str">
        <f>HYPERLINK("#'Table 42'!A1", "If you were to expand your business into another market, which regions would you consider? Select any that apply")</f>
        <v>If you were to expand your business into another market, which regions would you consider? Select any that apply</v>
      </c>
      <c r="E50" s="23" t="str">
        <f>HYPERLINK("#'Full Results'!A480", "480")</f>
        <v>480</v>
      </c>
      <c r="F50" s="22" t="s">
        <v>15</v>
      </c>
    </row>
    <row r="51" spans="3:6" ht="15.75" customHeight="1" x14ac:dyDescent="0.2">
      <c r="C51" s="22">
        <v>43</v>
      </c>
      <c r="D51" s="6" t="str">
        <f>HYPERLINK("#'Table 43'!A1", "Outside of London, which UK cities do you think support and facilitate doing business in the tech sector? This can draw on your own personal experiences or your knowledge of the business environment in different places. Select any that apply.")</f>
        <v>Outside of London, which UK cities do you think support and facilitate doing business in the tech sector? This can draw on your own personal experiences or your knowledge of the business environment in different places. Select any that apply.</v>
      </c>
      <c r="E51" s="23" t="str">
        <f>HYPERLINK("#'Full Results'!A507", "507")</f>
        <v>507</v>
      </c>
      <c r="F51" s="22" t="s">
        <v>15</v>
      </c>
    </row>
    <row r="52" spans="3:6" ht="15.75" customHeight="1" x14ac:dyDescent="0.2">
      <c r="C52" s="22">
        <v>44</v>
      </c>
      <c r="D52" s="6" t="str">
        <f>HYPERLINK("#'Table 44'!A1", "When deciding where in the UK to invest or expand your company to, which are the most important factors helping to guide this decision? Select up to three.")</f>
        <v>When deciding where in the UK to invest or expand your company to, which are the most important factors helping to guide this decision? Select up to three.</v>
      </c>
      <c r="E52" s="23" t="str">
        <f>HYPERLINK("#'Full Results'!A529", "529")</f>
        <v>529</v>
      </c>
      <c r="F52" s="22" t="s">
        <v>15</v>
      </c>
    </row>
    <row r="53" spans="3:6" ht="15.75" customHeight="1" x14ac:dyDescent="0.2">
      <c r="C53" s="22">
        <v>45</v>
      </c>
      <c r="D53" s="6" t="str">
        <f>HYPERLINK("#'Table 45'!A1", " Think about the customers and businesses you work with. Would you say their interest in adopting new technologies has increased or decreased over the last year?  ")</f>
        <v xml:space="preserve"> Think about the customers and businesses you work with. Would you say their interest in adopting new technologies has increased or decreased over the last year?  </v>
      </c>
      <c r="E53" s="23" t="str">
        <f>HYPERLINK("#'Full Results'!A545", "545")</f>
        <v>545</v>
      </c>
      <c r="F53" s="22" t="s">
        <v>15</v>
      </c>
    </row>
    <row r="54" spans="3:6" ht="15.75" customHeight="1" x14ac:dyDescent="0.2">
      <c r="C54" s="22">
        <v>46</v>
      </c>
      <c r="D54" s="6" t="str">
        <f>HYPERLINK("#'Table 46'!A1", "Think again of the customers and businesses that you work with. What would you say are the factors driving these customers and businesses to adopt new technology? Select all that apply.")</f>
        <v>Think again of the customers and businesses that you work with. What would you say are the factors driving these customers and businesses to adopt new technology? Select all that apply.</v>
      </c>
      <c r="E54" s="23" t="str">
        <f>HYPERLINK("#'Full Results'!A554", "554")</f>
        <v>554</v>
      </c>
      <c r="F54" s="22" t="s">
        <v>15</v>
      </c>
    </row>
    <row r="55" spans="3:6" ht="15.75" customHeight="1" x14ac:dyDescent="0.2">
      <c r="C55" s="22">
        <v>47</v>
      </c>
      <c r="D55" s="6" t="str">
        <f>HYPERLINK("#'Table 47'!A1", "And what are the major barriers your customers and businesses face when adopting new technology? Select all that apply")</f>
        <v>And what are the major barriers your customers and businesses face when adopting new technology? Select all that apply</v>
      </c>
      <c r="E55" s="23" t="str">
        <f>HYPERLINK("#'Full Results'!A570", "570")</f>
        <v>570</v>
      </c>
      <c r="F55" s="22" t="s">
        <v>15</v>
      </c>
    </row>
    <row r="56" spans="3:6" ht="15.75" customHeight="1" x14ac:dyDescent="0.2">
      <c r="E56" s="8"/>
    </row>
    <row r="57" spans="3:6" ht="15.75" customHeight="1" x14ac:dyDescent="0.2">
      <c r="C57" s="22">
        <v>49</v>
      </c>
      <c r="D57" s="6" t="str">
        <f>HYPERLINK("#'Table 49'!A1", " And now thinking about Artificial Intelligence technology more specifically. Would you say the interest of your customers in adopting AI tools has increased or decreased over the last year?")</f>
        <v xml:space="preserve"> And now thinking about Artificial Intelligence technology more specifically. Would you say the interest of your customers in adopting AI tools has increased or decreased over the last year?</v>
      </c>
      <c r="E57" s="23" t="str">
        <f>HYPERLINK("#'Full Results'!A592", "592")</f>
        <v>592</v>
      </c>
      <c r="F57" s="22" t="s">
        <v>15</v>
      </c>
    </row>
    <row r="58" spans="3:6" ht="15.75" customHeight="1" x14ac:dyDescent="0.2">
      <c r="C58" s="22">
        <v>50</v>
      </c>
      <c r="D58" s="6" t="str">
        <f>HYPERLINK("#'Table 50'!A1", "Think again of the customers and businesses that you work with. What would you say are the factors driving these customers and businesses to adopt AI tools? Select all that apply.")</f>
        <v>Think again of the customers and businesses that you work with. What would you say are the factors driving these customers and businesses to adopt AI tools? Select all that apply.</v>
      </c>
      <c r="E58" s="23" t="str">
        <f>HYPERLINK("#'Full Results'!A601", "601")</f>
        <v>601</v>
      </c>
      <c r="F58" s="22" t="s">
        <v>15</v>
      </c>
    </row>
    <row r="59" spans="3:6" ht="15.75" customHeight="1" x14ac:dyDescent="0.2">
      <c r="C59" s="22">
        <v>51</v>
      </c>
      <c r="D59" s="6" t="str">
        <f>HYPERLINK("#'Table 51'!A1", "And what are the major barriers your customers and businesses you work with face when adopting AI tools? Select all that apply.")</f>
        <v>And what are the major barriers your customers and businesses you work with face when adopting AI tools? Select all that apply.</v>
      </c>
      <c r="E59" s="23" t="str">
        <f>HYPERLINK("#'Full Results'!A618", "618")</f>
        <v>618</v>
      </c>
      <c r="F59" s="22" t="s">
        <v>15</v>
      </c>
    </row>
    <row r="60" spans="3:6" ht="15.75" customHeight="1" x14ac:dyDescent="0.2">
      <c r="E60" s="8"/>
    </row>
    <row r="61" spans="3:6" ht="15.75" customHeight="1" x14ac:dyDescent="0.2">
      <c r="C61" s="22">
        <v>53</v>
      </c>
      <c r="D61" s="6" t="str">
        <f>HYPERLINK("#'Table 53'!A1", " Think now about your own business. What impact do you think advances in technology, such as improvements in Artificial Intelligence (AI), will have on the size of your workforce?")</f>
        <v xml:space="preserve"> Think now about your own business. What impact do you think advances in technology, such as improvements in Artificial Intelligence (AI), will have on the size of your workforce?</v>
      </c>
      <c r="E61" s="23" t="str">
        <f>HYPERLINK("#'Full Results'!A640", "640")</f>
        <v>640</v>
      </c>
      <c r="F61" s="22" t="s">
        <v>15</v>
      </c>
    </row>
    <row r="62" spans="3:6" ht="15.75" customHeight="1" x14ac:dyDescent="0.2">
      <c r="C62" s="22">
        <v>54</v>
      </c>
      <c r="D62" s="6" t="str">
        <f>HYPERLINK("#'Table 54'!A1", "Which, if any, of the following decisions could the government take over the next five years that could help your business to grow? Select up to five")</f>
        <v>Which, if any, of the following decisions could the government take over the next five years that could help your business to grow? Select up to five</v>
      </c>
      <c r="E62" s="23" t="str">
        <f>HYPERLINK("#'Full Results'!A649", "649")</f>
        <v>649</v>
      </c>
      <c r="F62" s="22" t="s">
        <v>15</v>
      </c>
    </row>
    <row r="63" spans="3:6" ht="15.75" customHeight="1" x14ac:dyDescent="0.2">
      <c r="C63" s="22">
        <v>55</v>
      </c>
      <c r="D63" s="6" t="str">
        <f>HYPERLINK("#'Table 55'!A1", " And which would be the single most beneficial decision the government could take for your business? ")</f>
        <v xml:space="preserve"> And which would be the single most beneficial decision the government could take for your business? </v>
      </c>
      <c r="E63" s="23" t="str">
        <f>HYPERLINK("#'Full Results'!A668", "668")</f>
        <v>668</v>
      </c>
      <c r="F63" s="22" t="s">
        <v>16</v>
      </c>
    </row>
    <row r="64" spans="3:6" ht="15.75" customHeight="1" x14ac:dyDescent="0.2">
      <c r="C64" s="22">
        <v>56</v>
      </c>
      <c r="D64" s="6" t="str">
        <f>HYPERLINK("#'Table 56'!A1", " Which of the UK political parties, if any, do you trust most to effectively advocate for the interests of your business?")</f>
        <v xml:space="preserve"> Which of the UK political parties, if any, do you trust most to effectively advocate for the interests of your business?</v>
      </c>
      <c r="E64" s="23" t="str">
        <f>HYPERLINK("#'Full Results'!A687", "687")</f>
        <v>687</v>
      </c>
      <c r="F64" s="22" t="s">
        <v>15</v>
      </c>
    </row>
    <row r="65" spans="3:6" ht="15.75" customHeight="1" x14ac:dyDescent="0.2">
      <c r="C65" s="22">
        <v>57</v>
      </c>
      <c r="D65" s="6" t="str">
        <f>HYPERLINK("#'Table 57'!A1", " Thinking of your business’ needs, how would you rate the performance of the Labour Government? Answer on the scale of 1 to 10, where 1 = performed very poorly and 10 = performed very well.")</f>
        <v xml:space="preserve"> Thinking of your business’ needs, how would you rate the performance of the Labour Government? Answer on the scale of 1 to 10, where 1 = performed very poorly and 10 = performed very well.</v>
      </c>
      <c r="E65" s="23" t="str">
        <f>HYPERLINK("#'Full Results'!A700", "700")</f>
        <v>700</v>
      </c>
      <c r="F65" s="22" t="s">
        <v>15</v>
      </c>
    </row>
    <row r="66" spans="3:6" ht="15.75" customHeight="1" x14ac:dyDescent="0.2">
      <c r="C66" s="22">
        <v>58</v>
      </c>
      <c r="D66" s="6" t="str">
        <f>HYPERLINK("#'Table 58'!A1", " How do you think the Labour government has performed so far?")</f>
        <v xml:space="preserve"> How do you think the Labour government has performed so far?</v>
      </c>
      <c r="E66" s="23" t="str">
        <f>HYPERLINK("#'Full Results'!A714", "714")</f>
        <v>714</v>
      </c>
      <c r="F66" s="22" t="s">
        <v>15</v>
      </c>
    </row>
    <row r="67" spans="3:6" ht="15.75" customHeight="1" x14ac:dyDescent="0.2">
      <c r="C67" s="22">
        <v>59</v>
      </c>
      <c r="D67" s="6" t="str">
        <f>HYPERLINK("#'Table 59'!A1", " And how well do you think the Labour government has performed in delivering its promises to the tech sector? ")</f>
        <v xml:space="preserve"> And how well do you think the Labour government has performed in delivering its promises to the tech sector? </v>
      </c>
      <c r="E67" s="23" t="str">
        <f>HYPERLINK("#'Full Results'!A723", "723")</f>
        <v>723</v>
      </c>
      <c r="F67" s="22" t="s">
        <v>17</v>
      </c>
    </row>
    <row r="68" spans="3:6" ht="15.75" customHeight="1" x14ac:dyDescent="0.2">
      <c r="C68" s="22">
        <v>60</v>
      </c>
      <c r="D68" s="6" t="str">
        <f>HYPERLINK("#'Table 60'!A1", "Which of the following do you perceive as being the most impactful interventions from government in terms of technology? Select up to three")</f>
        <v>Which of the following do you perceive as being the most impactful interventions from government in terms of technology? Select up to three</v>
      </c>
      <c r="E68" s="23" t="str">
        <f>HYPERLINK("#'Full Results'!A732", "732")</f>
        <v>732</v>
      </c>
      <c r="F68" s="22" t="s">
        <v>15</v>
      </c>
    </row>
    <row r="69" spans="3:6" ht="15.75" customHeight="1" x14ac:dyDescent="0.2">
      <c r="C69" s="22">
        <v>61</v>
      </c>
      <c r="D69" s="6" t="str">
        <f>HYPERLINK("#'Table 61'!A1", "Thinking about the threat these pose to your business, which of the following would you most like to see the next Government address? Select up to three")</f>
        <v>Thinking about the threat these pose to your business, which of the following would you most like to see the next Government address? Select up to three</v>
      </c>
      <c r="E69" s="23" t="str">
        <f>HYPERLINK("#'Full Results'!A743", "743")</f>
        <v>743</v>
      </c>
      <c r="F69" s="22" t="s">
        <v>15</v>
      </c>
    </row>
    <row r="70" spans="3:6" ht="15.75" customHeight="1" x14ac:dyDescent="0.2">
      <c r="C70" s="22">
        <v>62</v>
      </c>
      <c r="D70" s="6" t="str">
        <f>HYPERLINK("#'Table 62'!A1", " The Labour government says that their number one priority is economic growth. To what extent do you think this is the correct number one priority for the Government to have?  Please answer on the scale below, with “Strongly oppose” to the left a...")</f>
        <v xml:space="preserve"> The Labour government says that their number one priority is economic growth. To what extent do you think this is the correct number one priority for the Government to have?  Please answer on the scale below, with “Strongly oppose” to the left a...</v>
      </c>
      <c r="E70" s="23" t="str">
        <f>HYPERLINK("#'Full Results'!A763", "763")</f>
        <v>763</v>
      </c>
      <c r="F70" s="22" t="s">
        <v>15</v>
      </c>
    </row>
    <row r="71" spans="3:6" ht="15.75" customHeight="1" x14ac:dyDescent="0.2">
      <c r="C71" s="22">
        <v>63</v>
      </c>
      <c r="D71" s="6" t="str">
        <f>HYPERLINK("#'Table 63'!A1", " Thinking about the decisions made by the Labour government since coming to power in July 2024, to what extent do you think growth has been prioritised in practice?")</f>
        <v xml:space="preserve"> Thinking about the decisions made by the Labour government since coming to power in July 2024, to what extent do you think growth has been prioritised in practice?</v>
      </c>
      <c r="E71" s="23" t="str">
        <f>HYPERLINK("#'Full Results'!A777", "777")</f>
        <v>777</v>
      </c>
      <c r="F71" s="22" t="s">
        <v>15</v>
      </c>
    </row>
    <row r="72" spans="3:6" ht="15.75" customHeight="1" x14ac:dyDescent="0.2">
      <c r="C72" s="22">
        <v>64</v>
      </c>
      <c r="D72" s="6" t="str">
        <f>HYPERLINK("#'Table 64'!A1", " And since the Labour party came to power in 2024, how much do you think that the government's approach to technology procurement has changed in this period?")</f>
        <v xml:space="preserve"> And since the Labour party came to power in 2024, how much do you think that the government's approach to technology procurement has changed in this period?</v>
      </c>
      <c r="E72" s="23" t="str">
        <f>HYPERLINK("#'Full Results'!A785", "785")</f>
        <v>785</v>
      </c>
      <c r="F72" s="22" t="s">
        <v>15</v>
      </c>
    </row>
    <row r="73" spans="3:6" ht="15.75" customHeight="1" x14ac:dyDescent="0.2">
      <c r="C73" s="22">
        <v>65</v>
      </c>
      <c r="D73" s="6" t="str">
        <f>HYPERLINK("#'Table 65'!A1", "Which of the following do you think would be most beneficial to your business in terms of government procurement? Select up to three")</f>
        <v>Which of the following do you think would be most beneficial to your business in terms of government procurement? Select up to three</v>
      </c>
      <c r="E73" s="23" t="str">
        <f>HYPERLINK("#'Full Results'!A793", "793")</f>
        <v>793</v>
      </c>
      <c r="F73" s="22" t="s">
        <v>15</v>
      </c>
    </row>
    <row r="74" spans="3:6" ht="15.75" customHeight="1" x14ac:dyDescent="0.2">
      <c r="C74" s="22">
        <v>66</v>
      </c>
      <c r="D74" s="6" t="str">
        <f>HYPERLINK("#'Table 66'!A1", "Grid Summary: Imagine the UK improved its operating environment, so that it provided significantly better conditions for your business. To what extent do you think each of the following aspects of your business may change?")</f>
        <v>Grid Summary: Imagine the UK improved its operating environment, so that it provided significantly better conditions for your business. To what extent do you think each of the following aspects of your business may change?</v>
      </c>
      <c r="E74" s="8"/>
      <c r="F74" s="22" t="s">
        <v>15</v>
      </c>
    </row>
    <row r="75" spans="3:6" ht="15.75" customHeight="1" x14ac:dyDescent="0.2">
      <c r="C75" s="22">
        <v>67</v>
      </c>
      <c r="D75" s="6" t="str">
        <f>HYPERLINK("#'Table 67'!A1", "Imagine the UK improved its operating environment, so that it provided significantly better conditions for your business. To what extent do you think each of the following aspects of your business may change?: Profit")</f>
        <v>Imagine the UK improved its operating environment, so that it provided significantly better conditions for your business. To what extent do you think each of the following aspects of your business may change?: Profit</v>
      </c>
      <c r="E75" s="23" t="str">
        <f>HYPERLINK("#'Full Results'!A807", "807")</f>
        <v>807</v>
      </c>
      <c r="F75" s="22" t="s">
        <v>15</v>
      </c>
    </row>
    <row r="76" spans="3:6" ht="15.75" customHeight="1" x14ac:dyDescent="0.2">
      <c r="C76" s="22">
        <v>68</v>
      </c>
      <c r="D76" s="6" t="str">
        <f>HYPERLINK("#'Table 68'!A1", "Imagine the UK improved its operating environment, so that it provided significantly better conditions for your business. To what extent do you think each of the following aspects of your business may change?: Number of employees")</f>
        <v>Imagine the UK improved its operating environment, so that it provided significantly better conditions for your business. To what extent do you think each of the following aspects of your business may change?: Number of employees</v>
      </c>
      <c r="E76" s="23" t="str">
        <f>HYPERLINK("#'Full Results'!A815", "815")</f>
        <v>815</v>
      </c>
      <c r="F76" s="22" t="s">
        <v>15</v>
      </c>
    </row>
    <row r="77" spans="3:6" ht="15.75" customHeight="1" x14ac:dyDescent="0.2">
      <c r="C77" s="22">
        <v>69</v>
      </c>
      <c r="D77" s="6" t="str">
        <f>HYPERLINK("#'Table 69'!A1", "Imagine the UK improved its operating environment, so that it provided significantly better conditions for your business. To what extent do you think each of the following aspects of your business may change?: Size of the business")</f>
        <v>Imagine the UK improved its operating environment, so that it provided significantly better conditions for your business. To what extent do you think each of the following aspects of your business may change?: Size of the business</v>
      </c>
      <c r="E77" s="23" t="str">
        <f>HYPERLINK("#'Full Results'!A823", "823")</f>
        <v>823</v>
      </c>
      <c r="F77" s="22" t="s">
        <v>15</v>
      </c>
    </row>
    <row r="78" spans="3:6" ht="15.75" customHeight="1" x14ac:dyDescent="0.2">
      <c r="C78" s="22">
        <v>70</v>
      </c>
      <c r="D78" s="6" t="str">
        <f>HYPERLINK("#'Table 70'!A1", "Grid Summary: and to what extent do you think each of the following would change if the operating environment in the UK significantly improved and provided better conditions?")</f>
        <v>Grid Summary: and to what extent do you think each of the following would change if the operating environment in the UK significantly improved and provided better conditions?</v>
      </c>
      <c r="E78" s="8"/>
      <c r="F78" s="22" t="s">
        <v>15</v>
      </c>
    </row>
    <row r="79" spans="3:6" ht="15.75" customHeight="1" x14ac:dyDescent="0.2">
      <c r="C79" s="22">
        <v>71</v>
      </c>
      <c r="D79" s="6" t="str">
        <f>HYPERLINK("#'Table 71'!A1", "and to what extent do you think each of the following would change if the operating environment in the UK significantly improved and provided better conditions?: Revenue")</f>
        <v>and to what extent do you think each of the following would change if the operating environment in the UK significantly improved and provided better conditions?: Revenue</v>
      </c>
      <c r="E79" s="23" t="str">
        <f>HYPERLINK("#'Full Results'!A831", "831")</f>
        <v>831</v>
      </c>
      <c r="F79" s="22" t="s">
        <v>15</v>
      </c>
    </row>
    <row r="80" spans="3:6" ht="15.75" customHeight="1" x14ac:dyDescent="0.2">
      <c r="C80" s="22">
        <v>72</v>
      </c>
      <c r="D80" s="6" t="str">
        <f>HYPERLINK("#'Table 72'!A1", "and to what extent do you think each of the following would change if the operating environment in the UK significantly improved and provided better conditions?: Number of employees")</f>
        <v>and to what extent do you think each of the following would change if the operating environment in the UK significantly improved and provided better conditions?: Number of employees</v>
      </c>
      <c r="E80" s="23" t="str">
        <f>HYPERLINK("#'Full Results'!A841", "841")</f>
        <v>841</v>
      </c>
      <c r="F80" s="22" t="s">
        <v>15</v>
      </c>
    </row>
    <row r="81" spans="3:6" ht="15.75" customHeight="1" x14ac:dyDescent="0.2">
      <c r="C81" s="22">
        <v>73</v>
      </c>
      <c r="D81" s="6" t="str">
        <f>HYPERLINK("#'Table 73'!A1", "and to what extent do you think each of the following would change if the operating environment in the UK significantly improved and provided better conditions?: Size of the business")</f>
        <v>and to what extent do you think each of the following would change if the operating environment in the UK significantly improved and provided better conditions?: Size of the business</v>
      </c>
      <c r="E81" s="23" t="str">
        <f>HYPERLINK("#'Full Results'!A851", "851")</f>
        <v>851</v>
      </c>
      <c r="F81" s="22" t="s">
        <v>15</v>
      </c>
    </row>
    <row r="82" spans="3:6" ht="15.75" customHeight="1" x14ac:dyDescent="0.2">
      <c r="C82" s="22">
        <v>74</v>
      </c>
      <c r="D82" s="6" t="str">
        <f>HYPERLINK("#'Table 74'!A1", "Grid Summary: To what extent would you agree with the following statements")</f>
        <v>Grid Summary: To what extent would you agree with the following statements</v>
      </c>
      <c r="E82" s="8"/>
      <c r="F82" s="22" t="s">
        <v>15</v>
      </c>
    </row>
    <row r="83" spans="3:6" ht="15.75" customHeight="1" x14ac:dyDescent="0.2">
      <c r="C83" s="22">
        <v>75</v>
      </c>
      <c r="D83" s="6" t="str">
        <f>HYPERLINK("#'Table 75'!A1", "To what extent would you agree with the following statements: The current operating environment in the UK makes expanding my business challenging")</f>
        <v>To what extent would you agree with the following statements: The current operating environment in the UK makes expanding my business challenging</v>
      </c>
      <c r="E83" s="23" t="str">
        <f>HYPERLINK("#'Full Results'!A861", "861")</f>
        <v>861</v>
      </c>
      <c r="F83" s="22" t="s">
        <v>15</v>
      </c>
    </row>
    <row r="84" spans="3:6" ht="15.75" customHeight="1" x14ac:dyDescent="0.2">
      <c r="C84" s="22">
        <v>76</v>
      </c>
      <c r="D84" s="6" t="str">
        <f>HYPERLINK("#'Table 76'!A1", "To what extent would you agree with the following statements: The government has done well in creating an operating environment that supports UK businesses investing in the UK economy")</f>
        <v>To what extent would you agree with the following statements: The government has done well in creating an operating environment that supports UK businesses investing in the UK economy</v>
      </c>
      <c r="E84" s="23" t="str">
        <f>HYPERLINK("#'Full Results'!A869", "869")</f>
        <v>869</v>
      </c>
      <c r="F84" s="22" t="s">
        <v>15</v>
      </c>
    </row>
  </sheetData>
  <pageMargins left="0.7" right="0.7" top="0.75" bottom="0.75"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N875"/>
  <sheetViews>
    <sheetView showGridLines="0" topLeftCell="A853" workbookViewId="0">
      <pane xSplit="2" topLeftCell="C1" activePane="topRight" state="frozen"/>
      <selection pane="topRight" activeCell="B881" sqref="B881"/>
    </sheetView>
  </sheetViews>
  <sheetFormatPr baseColWidth="10" defaultColWidth="14.5" defaultRowHeight="15" customHeight="1" x14ac:dyDescent="0.2"/>
  <cols>
    <col min="1" max="1" width="10.6640625" customWidth="1"/>
    <col min="2" max="2" width="86.1640625" customWidth="1"/>
    <col min="3" max="3" width="10.6640625" customWidth="1"/>
    <col min="4" max="4" width="2.1640625" customWidth="1"/>
    <col min="5" max="8" width="10.6640625" customWidth="1"/>
    <col min="9" max="9" width="2.1640625" customWidth="1"/>
    <col min="10" max="11" width="10.6640625" customWidth="1"/>
    <col min="12" max="12" width="2.1640625" customWidth="1"/>
    <col min="13" max="26" width="10.6640625" customWidth="1"/>
  </cols>
  <sheetData>
    <row r="2" spans="2:14" ht="39.75" customHeight="1" x14ac:dyDescent="0.2">
      <c r="D2" s="30"/>
      <c r="E2" s="25"/>
      <c r="F2" s="25"/>
      <c r="G2" s="25"/>
      <c r="H2" s="25"/>
      <c r="I2" s="25"/>
      <c r="J2" s="25"/>
      <c r="K2" s="25"/>
      <c r="L2" s="25"/>
    </row>
    <row r="5" spans="2:14" ht="30" customHeight="1" x14ac:dyDescent="0.2">
      <c r="B5" s="9"/>
      <c r="C5" s="9"/>
      <c r="D5" s="9"/>
      <c r="E5" s="31" t="s">
        <v>18</v>
      </c>
      <c r="F5" s="27"/>
      <c r="G5" s="27"/>
      <c r="H5" s="27"/>
      <c r="I5" s="9"/>
      <c r="J5" s="31" t="s">
        <v>19</v>
      </c>
      <c r="K5" s="27"/>
      <c r="L5" s="9"/>
      <c r="M5" s="31" t="s">
        <v>20</v>
      </c>
      <c r="N5" s="27"/>
    </row>
    <row r="6" spans="2:14" ht="64" x14ac:dyDescent="0.2">
      <c r="B6" s="22" t="s">
        <v>21</v>
      </c>
      <c r="C6" s="10" t="s">
        <v>22</v>
      </c>
      <c r="E6" s="11" t="s">
        <v>23</v>
      </c>
      <c r="F6" s="11" t="s">
        <v>24</v>
      </c>
      <c r="G6" s="11" t="s">
        <v>25</v>
      </c>
      <c r="H6" s="11" t="s">
        <v>26</v>
      </c>
      <c r="J6" s="11" t="s">
        <v>27</v>
      </c>
      <c r="K6" s="11" t="s">
        <v>24</v>
      </c>
      <c r="M6" s="11" t="s">
        <v>28</v>
      </c>
      <c r="N6" s="11" t="s">
        <v>29</v>
      </c>
    </row>
    <row r="7" spans="2:14" ht="19.5" customHeight="1" x14ac:dyDescent="0.2">
      <c r="B7" s="12" t="s">
        <v>30</v>
      </c>
      <c r="C7" s="12">
        <v>256</v>
      </c>
      <c r="D7" s="12"/>
      <c r="E7" s="12">
        <v>58</v>
      </c>
      <c r="F7" s="12">
        <v>95</v>
      </c>
      <c r="G7" s="12">
        <v>49</v>
      </c>
      <c r="H7" s="12">
        <v>54</v>
      </c>
      <c r="I7" s="12"/>
      <c r="J7" s="12">
        <v>161</v>
      </c>
      <c r="K7" s="12">
        <v>95</v>
      </c>
      <c r="L7" s="12"/>
      <c r="M7" s="12">
        <v>124</v>
      </c>
      <c r="N7" s="12">
        <v>132</v>
      </c>
    </row>
    <row r="8" spans="2:14" ht="19.5" customHeight="1" x14ac:dyDescent="0.2">
      <c r="B8" s="13" t="s">
        <v>31</v>
      </c>
      <c r="C8" s="13">
        <v>256</v>
      </c>
      <c r="D8" s="13"/>
      <c r="E8" s="13">
        <v>60</v>
      </c>
      <c r="F8" s="13">
        <v>99</v>
      </c>
      <c r="G8" s="13">
        <v>46</v>
      </c>
      <c r="H8" s="13">
        <v>52</v>
      </c>
      <c r="I8" s="13"/>
      <c r="J8" s="13">
        <v>157</v>
      </c>
      <c r="K8" s="13">
        <v>99</v>
      </c>
      <c r="L8" s="13"/>
      <c r="M8" s="13">
        <v>120</v>
      </c>
      <c r="N8" s="13">
        <v>136</v>
      </c>
    </row>
    <row r="11" spans="2:14" x14ac:dyDescent="0.2">
      <c r="B11" s="7" t="s">
        <v>32</v>
      </c>
    </row>
    <row r="12" spans="2:14" x14ac:dyDescent="0.2">
      <c r="B12" s="14" t="s">
        <v>15</v>
      </c>
      <c r="C12" s="15"/>
      <c r="D12" s="15"/>
      <c r="E12" s="15"/>
      <c r="F12" s="15"/>
      <c r="G12" s="15"/>
      <c r="H12" s="15"/>
      <c r="I12" s="15"/>
      <c r="J12" s="15"/>
      <c r="K12" s="15"/>
      <c r="L12" s="15"/>
      <c r="M12" s="15"/>
      <c r="N12" s="15"/>
    </row>
    <row r="13" spans="2:14" x14ac:dyDescent="0.2">
      <c r="B13" s="22" t="s">
        <v>33</v>
      </c>
      <c r="C13" s="15">
        <v>0.44111564502334399</v>
      </c>
      <c r="D13" s="15"/>
      <c r="E13" s="15">
        <v>0.48697789104781197</v>
      </c>
      <c r="F13" s="15">
        <v>0.43536388302592299</v>
      </c>
      <c r="G13" s="15">
        <v>0.398144539493547</v>
      </c>
      <c r="H13" s="15">
        <v>0.43700845603501498</v>
      </c>
      <c r="I13" s="15"/>
      <c r="J13" s="15">
        <v>0.444732549052691</v>
      </c>
      <c r="K13" s="15">
        <v>0.43536388302592299</v>
      </c>
      <c r="L13" s="15"/>
      <c r="M13" s="15">
        <v>0.43221553832951698</v>
      </c>
      <c r="N13" s="15">
        <v>0.449029595545691</v>
      </c>
    </row>
    <row r="14" spans="2:14" x14ac:dyDescent="0.2">
      <c r="B14" s="22" t="s">
        <v>34</v>
      </c>
      <c r="C14" s="15">
        <v>0.40825951491838602</v>
      </c>
      <c r="D14" s="15"/>
      <c r="E14" s="15">
        <v>0.352302458331265</v>
      </c>
      <c r="F14" s="15">
        <v>0.389769906123206</v>
      </c>
      <c r="G14" s="15">
        <v>0.32553652294207402</v>
      </c>
      <c r="H14" s="15">
        <v>0.58021167185817102</v>
      </c>
      <c r="I14" s="15"/>
      <c r="J14" s="15">
        <v>0.41988641126463899</v>
      </c>
      <c r="K14" s="15">
        <v>0.389769906123206</v>
      </c>
      <c r="L14" s="15"/>
      <c r="M14" s="15">
        <v>0.37835432872256097</v>
      </c>
      <c r="N14" s="15">
        <v>0.43485112466610698</v>
      </c>
    </row>
    <row r="15" spans="2:14" x14ac:dyDescent="0.2">
      <c r="B15" s="22" t="s">
        <v>35</v>
      </c>
      <c r="C15" s="15">
        <v>0.40127602255199502</v>
      </c>
      <c r="D15" s="15"/>
      <c r="E15" s="15">
        <v>0.38742591144281202</v>
      </c>
      <c r="F15" s="15">
        <v>0.366479315504039</v>
      </c>
      <c r="G15" s="15">
        <v>0.40059275788947302</v>
      </c>
      <c r="H15" s="15">
        <v>0.48398585349893303</v>
      </c>
      <c r="I15" s="15"/>
      <c r="J15" s="15">
        <v>0.42315737821069199</v>
      </c>
      <c r="K15" s="15">
        <v>0.366479315504039</v>
      </c>
      <c r="L15" s="15"/>
      <c r="M15" s="15">
        <v>0.372836207148183</v>
      </c>
      <c r="N15" s="15">
        <v>0.42656462860056699</v>
      </c>
    </row>
    <row r="16" spans="2:14" x14ac:dyDescent="0.2">
      <c r="B16" s="22" t="s">
        <v>36</v>
      </c>
      <c r="C16" s="15">
        <v>0.33358547678344103</v>
      </c>
      <c r="D16" s="15"/>
      <c r="E16" s="15">
        <v>0.37494264903249103</v>
      </c>
      <c r="F16" s="15">
        <v>0.281904240232001</v>
      </c>
      <c r="G16" s="15">
        <v>0.33758731656294799</v>
      </c>
      <c r="H16" s="15">
        <v>0.38087384650490902</v>
      </c>
      <c r="I16" s="15"/>
      <c r="J16" s="15">
        <v>0.36608440021043998</v>
      </c>
      <c r="K16" s="15">
        <v>0.281904240232001</v>
      </c>
      <c r="L16" s="15"/>
      <c r="M16" s="15">
        <v>0.32860359844331799</v>
      </c>
      <c r="N16" s="15">
        <v>0.33801534937355698</v>
      </c>
    </row>
    <row r="17" spans="2:14" x14ac:dyDescent="0.2">
      <c r="B17" s="22" t="s">
        <v>37</v>
      </c>
      <c r="C17" s="15">
        <v>0.28694106075293901</v>
      </c>
      <c r="D17" s="15"/>
      <c r="E17" s="15">
        <v>0.30471931142742997</v>
      </c>
      <c r="F17" s="15">
        <v>0.29633821333055399</v>
      </c>
      <c r="G17" s="15">
        <v>0.13851313269467699</v>
      </c>
      <c r="H17" s="15">
        <v>0.37868339996040601</v>
      </c>
      <c r="I17" s="15"/>
      <c r="J17" s="15">
        <v>0.28103181085045797</v>
      </c>
      <c r="K17" s="15">
        <v>0.29633821333055399</v>
      </c>
      <c r="L17" s="15"/>
      <c r="M17" s="15">
        <v>0.2835806863391</v>
      </c>
      <c r="N17" s="15">
        <v>0.28992909648807602</v>
      </c>
    </row>
    <row r="18" spans="2:14" x14ac:dyDescent="0.2">
      <c r="B18" s="22" t="s">
        <v>38</v>
      </c>
      <c r="C18" s="15">
        <v>0.260713752881363</v>
      </c>
      <c r="D18" s="15"/>
      <c r="E18" s="15">
        <v>0.19296108895246999</v>
      </c>
      <c r="F18" s="15">
        <v>0.295263187324177</v>
      </c>
      <c r="G18" s="15">
        <v>0.23353936737526301</v>
      </c>
      <c r="H18" s="15">
        <v>0.29664989068831299</v>
      </c>
      <c r="I18" s="15"/>
      <c r="J18" s="15">
        <v>0.238987890666639</v>
      </c>
      <c r="K18" s="15">
        <v>0.295263187324177</v>
      </c>
      <c r="L18" s="15"/>
      <c r="M18" s="15">
        <v>0.25261099309991702</v>
      </c>
      <c r="N18" s="15">
        <v>0.26791870471068202</v>
      </c>
    </row>
    <row r="19" spans="2:14" x14ac:dyDescent="0.2">
      <c r="B19" s="22" t="s">
        <v>39</v>
      </c>
      <c r="C19" s="15">
        <v>0.245569277357194</v>
      </c>
      <c r="D19" s="15"/>
      <c r="E19" s="15">
        <v>0.26254269489760201</v>
      </c>
      <c r="F19" s="15">
        <v>0.29543518835497401</v>
      </c>
      <c r="G19" s="15">
        <v>0.16400447992329301</v>
      </c>
      <c r="H19" s="15">
        <v>0.20266636226127199</v>
      </c>
      <c r="I19" s="15"/>
      <c r="J19" s="15">
        <v>0.214211892525248</v>
      </c>
      <c r="K19" s="15">
        <v>0.29543518835497401</v>
      </c>
      <c r="L19" s="15"/>
      <c r="M19" s="15">
        <v>0.184802839180984</v>
      </c>
      <c r="N19" s="15">
        <v>0.29960262793256298</v>
      </c>
    </row>
    <row r="20" spans="2:14" x14ac:dyDescent="0.2">
      <c r="B20" s="22" t="s">
        <v>40</v>
      </c>
      <c r="C20" s="15">
        <v>0.241469111608935</v>
      </c>
      <c r="D20" s="15"/>
      <c r="E20" s="15">
        <v>0.25710071140917401</v>
      </c>
      <c r="F20" s="15">
        <v>0.22856072339043501</v>
      </c>
      <c r="G20" s="15">
        <v>0.21925564259965399</v>
      </c>
      <c r="H20" s="15">
        <v>0.26752657220244702</v>
      </c>
      <c r="I20" s="15"/>
      <c r="J20" s="15">
        <v>0.24958634618519099</v>
      </c>
      <c r="K20" s="15">
        <v>0.22856072339043501</v>
      </c>
      <c r="L20" s="15"/>
      <c r="M20" s="15">
        <v>0.24307905981274799</v>
      </c>
      <c r="N20" s="15">
        <v>0.24003755007076299</v>
      </c>
    </row>
    <row r="21" spans="2:14" ht="15.75" customHeight="1" x14ac:dyDescent="0.2">
      <c r="B21" s="22" t="s">
        <v>41</v>
      </c>
      <c r="C21" s="15">
        <v>0.229723740730331</v>
      </c>
      <c r="D21" s="15"/>
      <c r="E21" s="15">
        <v>0.202477941217967</v>
      </c>
      <c r="F21" s="15">
        <v>0.239387278995769</v>
      </c>
      <c r="G21" s="15">
        <v>0.163974740924376</v>
      </c>
      <c r="H21" s="15">
        <v>0.30025464865857499</v>
      </c>
      <c r="I21" s="15"/>
      <c r="J21" s="15">
        <v>0.22364697842589701</v>
      </c>
      <c r="K21" s="15">
        <v>0.239387278995769</v>
      </c>
      <c r="L21" s="15"/>
      <c r="M21" s="15">
        <v>0.22816878204684701</v>
      </c>
      <c r="N21" s="15">
        <v>0.23110640573747299</v>
      </c>
    </row>
    <row r="22" spans="2:14" ht="15.75" customHeight="1" x14ac:dyDescent="0.2">
      <c r="B22" s="22" t="s">
        <v>42</v>
      </c>
      <c r="C22" s="15">
        <v>0.22964865622800401</v>
      </c>
      <c r="D22" s="15"/>
      <c r="E22" s="15">
        <v>0.17567836164099901</v>
      </c>
      <c r="F22" s="15">
        <v>0.25296746591463698</v>
      </c>
      <c r="G22" s="15">
        <v>0.22543926211319401</v>
      </c>
      <c r="H22" s="15">
        <v>0.250991511545965</v>
      </c>
      <c r="I22" s="15"/>
      <c r="J22" s="15">
        <v>0.21498499372719801</v>
      </c>
      <c r="K22" s="15">
        <v>0.25296746591463698</v>
      </c>
      <c r="L22" s="15"/>
      <c r="M22" s="15">
        <v>0.186172104906522</v>
      </c>
      <c r="N22" s="15">
        <v>0.268307886715556</v>
      </c>
    </row>
    <row r="23" spans="2:14" ht="15.75" customHeight="1" x14ac:dyDescent="0.2">
      <c r="B23" s="22" t="s">
        <v>43</v>
      </c>
      <c r="C23" s="15">
        <v>0.18980428151100601</v>
      </c>
      <c r="D23" s="15"/>
      <c r="E23" s="15">
        <v>0.26979659833503999</v>
      </c>
      <c r="F23" s="15">
        <v>0.15673463390771999</v>
      </c>
      <c r="G23" s="15">
        <v>0.12617734007739301</v>
      </c>
      <c r="H23" s="15">
        <v>0.216545967251696</v>
      </c>
      <c r="I23" s="15"/>
      <c r="J23" s="15">
        <v>0.21059960331309399</v>
      </c>
      <c r="K23" s="15">
        <v>0.15673463390771999</v>
      </c>
      <c r="L23" s="15"/>
      <c r="M23" s="15">
        <v>0.158183893790112</v>
      </c>
      <c r="N23" s="15">
        <v>0.21792104376219701</v>
      </c>
    </row>
    <row r="24" spans="2:14" ht="15.75" customHeight="1" x14ac:dyDescent="0.2">
      <c r="B24" s="22" t="s">
        <v>44</v>
      </c>
      <c r="C24" s="15">
        <v>0.18651117428619701</v>
      </c>
      <c r="D24" s="15"/>
      <c r="E24" s="15">
        <v>0.18276993257497601</v>
      </c>
      <c r="F24" s="15">
        <v>0.26232260390670298</v>
      </c>
      <c r="G24" s="15">
        <v>0.127200675169028</v>
      </c>
      <c r="H24" s="15">
        <v>9.8554325345213703E-2</v>
      </c>
      <c r="I24" s="15"/>
      <c r="J24" s="15">
        <v>0.138838362826359</v>
      </c>
      <c r="K24" s="15">
        <v>0.26232260390670298</v>
      </c>
      <c r="L24" s="15"/>
      <c r="M24" s="15">
        <v>0.137234475220263</v>
      </c>
      <c r="N24" s="15">
        <v>0.23032788027949</v>
      </c>
    </row>
    <row r="25" spans="2:14" ht="15.75" customHeight="1" x14ac:dyDescent="0.2">
      <c r="B25" s="22" t="s">
        <v>45</v>
      </c>
      <c r="C25" s="15">
        <v>0.17388692179194901</v>
      </c>
      <c r="D25" s="15"/>
      <c r="E25" s="15">
        <v>0.16618327765517399</v>
      </c>
      <c r="F25" s="15">
        <v>0.165271937819611</v>
      </c>
      <c r="G25" s="15">
        <v>0.119483767096924</v>
      </c>
      <c r="H25" s="15">
        <v>0.246794193680197</v>
      </c>
      <c r="I25" s="15"/>
      <c r="J25" s="15">
        <v>0.179304317410244</v>
      </c>
      <c r="K25" s="15">
        <v>0.165271937819611</v>
      </c>
      <c r="L25" s="15"/>
      <c r="M25" s="15">
        <v>0.178060695939745</v>
      </c>
      <c r="N25" s="15">
        <v>0.17017561323875899</v>
      </c>
    </row>
    <row r="26" spans="2:14" ht="15.75" customHeight="1" x14ac:dyDescent="0.2">
      <c r="B26" s="22" t="s">
        <v>46</v>
      </c>
      <c r="C26" s="15">
        <v>0.16485264633187299</v>
      </c>
      <c r="D26" s="15"/>
      <c r="E26" s="15">
        <v>0.22742582686285201</v>
      </c>
      <c r="F26" s="15">
        <v>0.123913221999662</v>
      </c>
      <c r="G26" s="15">
        <v>0.109915847829637</v>
      </c>
      <c r="H26" s="15">
        <v>0.218967442933312</v>
      </c>
      <c r="I26" s="15"/>
      <c r="J26" s="15">
        <v>0.19059675203247201</v>
      </c>
      <c r="K26" s="15">
        <v>0.123913221999662</v>
      </c>
      <c r="L26" s="15"/>
      <c r="M26" s="15">
        <v>0.13399380563782901</v>
      </c>
      <c r="N26" s="15">
        <v>0.19229224305030501</v>
      </c>
    </row>
    <row r="27" spans="2:14" ht="15.75" customHeight="1" x14ac:dyDescent="0.2">
      <c r="B27" s="22" t="s">
        <v>47</v>
      </c>
      <c r="C27" s="15">
        <v>0.14240947817055599</v>
      </c>
      <c r="D27" s="15"/>
      <c r="E27" s="15">
        <v>0.15574004737313299</v>
      </c>
      <c r="F27" s="15">
        <v>0.14898518598581301</v>
      </c>
      <c r="G27" s="15">
        <v>0.13442461923352</v>
      </c>
      <c r="H27" s="15">
        <v>0.121578288609237</v>
      </c>
      <c r="I27" s="15"/>
      <c r="J27" s="15">
        <v>0.13827444892152399</v>
      </c>
      <c r="K27" s="15">
        <v>0.14898518598581301</v>
      </c>
      <c r="L27" s="15"/>
      <c r="M27" s="15">
        <v>0.16612851132603701</v>
      </c>
      <c r="N27" s="15">
        <v>0.12131857878161301</v>
      </c>
    </row>
    <row r="28" spans="2:14" ht="15.75" customHeight="1" x14ac:dyDescent="0.2">
      <c r="B28" s="22" t="s">
        <v>48</v>
      </c>
      <c r="C28" s="15">
        <v>5.0558016030243798E-2</v>
      </c>
      <c r="D28" s="15"/>
      <c r="E28" s="15">
        <v>0</v>
      </c>
      <c r="F28" s="15">
        <v>4.9502548120988803E-2</v>
      </c>
      <c r="G28" s="15">
        <v>7.5427799685669594E-2</v>
      </c>
      <c r="H28" s="15">
        <v>8.8870687423781305E-2</v>
      </c>
      <c r="I28" s="15"/>
      <c r="J28" s="15">
        <v>5.1221730233916102E-2</v>
      </c>
      <c r="K28" s="15">
        <v>4.9502548120988803E-2</v>
      </c>
      <c r="L28" s="15"/>
      <c r="M28" s="15">
        <v>8.0959691348941598E-2</v>
      </c>
      <c r="N28" s="15">
        <v>2.3524929512811099E-2</v>
      </c>
    </row>
    <row r="29" spans="2:14" ht="15.75" customHeight="1" x14ac:dyDescent="0.2">
      <c r="B29" s="22" t="s">
        <v>49</v>
      </c>
      <c r="C29" s="15">
        <v>6.4271602588631604E-3</v>
      </c>
      <c r="D29" s="15"/>
      <c r="E29" s="15">
        <v>0</v>
      </c>
      <c r="F29" s="15">
        <v>1.6647916969110801E-2</v>
      </c>
      <c r="G29" s="15">
        <v>0</v>
      </c>
      <c r="H29" s="15">
        <v>0</v>
      </c>
      <c r="I29" s="15"/>
      <c r="J29" s="15">
        <v>0</v>
      </c>
      <c r="K29" s="15">
        <v>1.6647916969110801E-2</v>
      </c>
      <c r="L29" s="15"/>
      <c r="M29" s="15">
        <v>1.3655207980502E-2</v>
      </c>
      <c r="N29" s="15">
        <v>0</v>
      </c>
    </row>
    <row r="30" spans="2:14" ht="15.75" customHeight="1" x14ac:dyDescent="0.2">
      <c r="B30" s="22" t="s">
        <v>50</v>
      </c>
      <c r="C30" s="15">
        <v>6.8122505760395803E-3</v>
      </c>
      <c r="D30" s="15"/>
      <c r="E30" s="15">
        <v>1.49809980139447E-2</v>
      </c>
      <c r="F30" s="15">
        <v>0</v>
      </c>
      <c r="G30" s="15">
        <v>1.86652471225262E-2</v>
      </c>
      <c r="H30" s="15">
        <v>0</v>
      </c>
      <c r="I30" s="15"/>
      <c r="J30" s="15">
        <v>1.10960259771154E-2</v>
      </c>
      <c r="K30" s="15">
        <v>0</v>
      </c>
      <c r="L30" s="15"/>
      <c r="M30" s="15">
        <v>7.4221698717149799E-3</v>
      </c>
      <c r="N30" s="15">
        <v>6.2699120070034402E-3</v>
      </c>
    </row>
    <row r="31" spans="2:14" ht="15.75" customHeight="1" x14ac:dyDescent="0.2">
      <c r="C31" s="15"/>
      <c r="D31" s="15"/>
      <c r="E31" s="15"/>
      <c r="F31" s="15"/>
      <c r="G31" s="15"/>
      <c r="H31" s="15"/>
      <c r="I31" s="15"/>
      <c r="J31" s="15"/>
      <c r="K31" s="15"/>
      <c r="L31" s="15"/>
      <c r="M31" s="15"/>
      <c r="N31" s="15"/>
    </row>
    <row r="32" spans="2:14" ht="15.75" customHeight="1" x14ac:dyDescent="0.2">
      <c r="B32" s="7" t="s">
        <v>51</v>
      </c>
      <c r="C32" s="15"/>
      <c r="D32" s="15"/>
      <c r="E32" s="15"/>
      <c r="F32" s="15"/>
      <c r="G32" s="15"/>
      <c r="H32" s="15"/>
      <c r="I32" s="15"/>
      <c r="J32" s="15"/>
      <c r="K32" s="15"/>
      <c r="L32" s="15"/>
      <c r="M32" s="15"/>
      <c r="N32" s="15"/>
    </row>
    <row r="33" spans="2:14" ht="15.75" customHeight="1" x14ac:dyDescent="0.2">
      <c r="B33" s="14" t="s">
        <v>15</v>
      </c>
      <c r="C33" s="15"/>
      <c r="D33" s="15"/>
      <c r="E33" s="15"/>
      <c r="F33" s="15"/>
      <c r="G33" s="15"/>
      <c r="H33" s="15"/>
      <c r="I33" s="15"/>
      <c r="J33" s="15"/>
      <c r="K33" s="15"/>
      <c r="L33" s="15"/>
      <c r="M33" s="15"/>
      <c r="N33" s="15"/>
    </row>
    <row r="34" spans="2:14" ht="15.75" customHeight="1" x14ac:dyDescent="0.2">
      <c r="B34" s="22" t="s">
        <v>52</v>
      </c>
      <c r="C34" s="15">
        <v>0.54600709477770204</v>
      </c>
      <c r="D34" s="15"/>
      <c r="E34" s="15">
        <v>0.64598170478074801</v>
      </c>
      <c r="F34" s="15">
        <v>0.59406208670079197</v>
      </c>
      <c r="G34" s="15">
        <v>0.38527247461269998</v>
      </c>
      <c r="H34" s="15">
        <v>0.480540798316752</v>
      </c>
      <c r="I34" s="15"/>
      <c r="J34" s="15">
        <v>0.51578847759660895</v>
      </c>
      <c r="K34" s="15">
        <v>0.59406208670079197</v>
      </c>
      <c r="L34" s="15"/>
      <c r="M34" s="15">
        <v>0.54395600284577905</v>
      </c>
      <c r="N34" s="15">
        <v>0.54783092011198697</v>
      </c>
    </row>
    <row r="35" spans="2:14" ht="15.75" customHeight="1" x14ac:dyDescent="0.2">
      <c r="B35" s="22" t="s">
        <v>53</v>
      </c>
      <c r="C35" s="15">
        <v>0.32793304950222602</v>
      </c>
      <c r="D35" s="15"/>
      <c r="E35" s="15">
        <v>0.242766187653363</v>
      </c>
      <c r="F35" s="15">
        <v>0.29804611438976197</v>
      </c>
      <c r="G35" s="15">
        <v>0.44801438874380201</v>
      </c>
      <c r="H35" s="15">
        <v>0.37744079364751398</v>
      </c>
      <c r="I35" s="15"/>
      <c r="J35" s="15">
        <v>0.3467269731871</v>
      </c>
      <c r="K35" s="15">
        <v>0.29804611438976197</v>
      </c>
      <c r="L35" s="15"/>
      <c r="M35" s="15">
        <v>0.33258054328154701</v>
      </c>
      <c r="N35" s="15">
        <v>0.323800510748735</v>
      </c>
    </row>
    <row r="36" spans="2:14" ht="15.75" customHeight="1" x14ac:dyDescent="0.2">
      <c r="B36" s="22" t="s">
        <v>54</v>
      </c>
      <c r="C36" s="15">
        <v>0.120252076136766</v>
      </c>
      <c r="D36" s="15"/>
      <c r="E36" s="15">
        <v>0.11125210756588901</v>
      </c>
      <c r="F36" s="15">
        <v>9.2848229372741703E-2</v>
      </c>
      <c r="G36" s="15">
        <v>0.16671313664349799</v>
      </c>
      <c r="H36" s="15">
        <v>0.14201840803573501</v>
      </c>
      <c r="I36" s="15"/>
      <c r="J36" s="15">
        <v>0.13748454921629</v>
      </c>
      <c r="K36" s="15">
        <v>9.2848229372741703E-2</v>
      </c>
      <c r="L36" s="15"/>
      <c r="M36" s="15">
        <v>0.11112418817510999</v>
      </c>
      <c r="N36" s="15">
        <v>0.12836856913927799</v>
      </c>
    </row>
    <row r="37" spans="2:14" ht="15.75" customHeight="1" x14ac:dyDescent="0.2">
      <c r="B37" s="22" t="s">
        <v>49</v>
      </c>
      <c r="C37" s="15">
        <v>5.8077795833043197E-3</v>
      </c>
      <c r="D37" s="15"/>
      <c r="E37" s="15">
        <v>0</v>
      </c>
      <c r="F37" s="15">
        <v>1.5043569536703799E-2</v>
      </c>
      <c r="G37" s="15">
        <v>0</v>
      </c>
      <c r="H37" s="15">
        <v>0</v>
      </c>
      <c r="I37" s="15"/>
      <c r="J37" s="15">
        <v>0</v>
      </c>
      <c r="K37" s="15">
        <v>1.5043569536703799E-2</v>
      </c>
      <c r="L37" s="15"/>
      <c r="M37" s="15">
        <v>1.23392656975635E-2</v>
      </c>
      <c r="N37" s="15">
        <v>0</v>
      </c>
    </row>
    <row r="38" spans="2:14" ht="15.75" customHeight="1" x14ac:dyDescent="0.2">
      <c r="C38" s="15"/>
      <c r="D38" s="15"/>
      <c r="E38" s="15"/>
      <c r="F38" s="15"/>
      <c r="G38" s="15"/>
      <c r="H38" s="15"/>
      <c r="I38" s="15"/>
      <c r="J38" s="15"/>
      <c r="K38" s="15"/>
      <c r="L38" s="15"/>
      <c r="M38" s="15"/>
      <c r="N38" s="15"/>
    </row>
    <row r="39" spans="2:14" ht="15.75" customHeight="1" x14ac:dyDescent="0.2">
      <c r="B39" s="7" t="s">
        <v>55</v>
      </c>
      <c r="C39" s="15"/>
      <c r="D39" s="15"/>
      <c r="E39" s="15"/>
      <c r="F39" s="15"/>
      <c r="G39" s="15"/>
      <c r="H39" s="15"/>
      <c r="I39" s="15"/>
      <c r="J39" s="15"/>
      <c r="K39" s="15"/>
      <c r="L39" s="15"/>
      <c r="M39" s="15"/>
      <c r="N39" s="15"/>
    </row>
    <row r="40" spans="2:14" ht="15.75" customHeight="1" x14ac:dyDescent="0.2">
      <c r="B40" s="14" t="s">
        <v>15</v>
      </c>
      <c r="C40" s="15"/>
      <c r="D40" s="15"/>
      <c r="E40" s="15"/>
      <c r="F40" s="15"/>
      <c r="G40" s="15"/>
      <c r="H40" s="15"/>
      <c r="I40" s="15"/>
      <c r="J40" s="15"/>
      <c r="K40" s="15"/>
      <c r="L40" s="15"/>
      <c r="M40" s="15"/>
      <c r="N40" s="15"/>
    </row>
    <row r="41" spans="2:14" ht="15.75" customHeight="1" x14ac:dyDescent="0.2">
      <c r="B41" s="22" t="s">
        <v>56</v>
      </c>
      <c r="C41" s="15">
        <v>0.33408079500392102</v>
      </c>
      <c r="D41" s="15"/>
      <c r="E41" s="15">
        <v>0.30483317704905799</v>
      </c>
      <c r="F41" s="15">
        <v>0.34280586828988102</v>
      </c>
      <c r="G41" s="15">
        <v>0.36962690701131301</v>
      </c>
      <c r="H41" s="15">
        <v>0.31994574184387398</v>
      </c>
      <c r="I41" s="15"/>
      <c r="J41" s="15">
        <v>0.328594171472126</v>
      </c>
      <c r="K41" s="15">
        <v>0.34280586828988102</v>
      </c>
      <c r="L41" s="15"/>
      <c r="M41" s="15">
        <v>0.31084209722318801</v>
      </c>
      <c r="N41" s="15">
        <v>0.354744581491788</v>
      </c>
    </row>
    <row r="42" spans="2:14" ht="15.75" customHeight="1" x14ac:dyDescent="0.2">
      <c r="B42" s="22" t="s">
        <v>57</v>
      </c>
      <c r="C42" s="15">
        <v>0.31374960303920402</v>
      </c>
      <c r="D42" s="15"/>
      <c r="E42" s="15">
        <v>0.34515028581995499</v>
      </c>
      <c r="F42" s="15">
        <v>0.329979638560293</v>
      </c>
      <c r="G42" s="15">
        <v>0.24871629948770599</v>
      </c>
      <c r="H42" s="15">
        <v>0.30377238116195299</v>
      </c>
      <c r="I42" s="15"/>
      <c r="J42" s="15">
        <v>0.303543603399618</v>
      </c>
      <c r="K42" s="15">
        <v>0.329979638560293</v>
      </c>
      <c r="L42" s="15"/>
      <c r="M42" s="15">
        <v>0.28590187275519202</v>
      </c>
      <c r="N42" s="15">
        <v>0.33851172861913398</v>
      </c>
    </row>
    <row r="43" spans="2:14" ht="15.75" customHeight="1" x14ac:dyDescent="0.2">
      <c r="B43" s="22" t="s">
        <v>58</v>
      </c>
      <c r="C43" s="15">
        <v>0.25186990231127399</v>
      </c>
      <c r="D43" s="15"/>
      <c r="E43" s="15">
        <v>0.28860988874799898</v>
      </c>
      <c r="F43" s="15">
        <v>0.211276270414748</v>
      </c>
      <c r="G43" s="15">
        <v>0.20934013913126201</v>
      </c>
      <c r="H43" s="15">
        <v>0.32414046750026099</v>
      </c>
      <c r="I43" s="15"/>
      <c r="J43" s="15">
        <v>0.27739656193978202</v>
      </c>
      <c r="K43" s="15">
        <v>0.211276270414748</v>
      </c>
      <c r="L43" s="15"/>
      <c r="M43" s="15">
        <v>0.29652861942495001</v>
      </c>
      <c r="N43" s="15">
        <v>0.21215949323559199</v>
      </c>
    </row>
    <row r="44" spans="2:14" ht="15.75" customHeight="1" x14ac:dyDescent="0.2">
      <c r="B44" s="22" t="s">
        <v>59</v>
      </c>
      <c r="C44" s="15">
        <v>0.232716990852184</v>
      </c>
      <c r="D44" s="15"/>
      <c r="E44" s="15">
        <v>0.29157611712574799</v>
      </c>
      <c r="F44" s="15">
        <v>0.21468404879428499</v>
      </c>
      <c r="G44" s="15">
        <v>0.209760433847273</v>
      </c>
      <c r="H44" s="15">
        <v>0.219502736969719</v>
      </c>
      <c r="I44" s="15"/>
      <c r="J44" s="15">
        <v>0.24405671958564601</v>
      </c>
      <c r="K44" s="15">
        <v>0.21468404879428499</v>
      </c>
      <c r="L44" s="15"/>
      <c r="M44" s="15">
        <v>0.29516225170826099</v>
      </c>
      <c r="N44" s="15">
        <v>0.17719083574297101</v>
      </c>
    </row>
    <row r="45" spans="2:14" ht="15.75" customHeight="1" x14ac:dyDescent="0.2">
      <c r="B45" s="22" t="s">
        <v>60</v>
      </c>
      <c r="C45" s="15">
        <v>0.23006374617410699</v>
      </c>
      <c r="D45" s="15"/>
      <c r="E45" s="15">
        <v>0.247983171998897</v>
      </c>
      <c r="F45" s="15">
        <v>0.22420238188122499</v>
      </c>
      <c r="G45" s="15">
        <v>0.21603484890121599</v>
      </c>
      <c r="H45" s="15">
        <v>0.23291518757000201</v>
      </c>
      <c r="I45" s="15"/>
      <c r="J45" s="15">
        <v>0.23374957186333101</v>
      </c>
      <c r="K45" s="15">
        <v>0.22420238188122499</v>
      </c>
      <c r="L45" s="15"/>
      <c r="M45" s="15">
        <v>0.23660297289936899</v>
      </c>
      <c r="N45" s="15">
        <v>0.224249083660678</v>
      </c>
    </row>
    <row r="46" spans="2:14" ht="15.75" customHeight="1" x14ac:dyDescent="0.2">
      <c r="B46" s="22" t="s">
        <v>61</v>
      </c>
      <c r="C46" s="15">
        <v>0.21940320847868899</v>
      </c>
      <c r="D46" s="15"/>
      <c r="E46" s="15">
        <v>0.18893124133644701</v>
      </c>
      <c r="F46" s="15">
        <v>0.147529333917778</v>
      </c>
      <c r="G46" s="15">
        <v>0.39126501404214298</v>
      </c>
      <c r="H46" s="15">
        <v>0.240569019924568</v>
      </c>
      <c r="I46" s="15"/>
      <c r="J46" s="15">
        <v>0.26459995108046303</v>
      </c>
      <c r="K46" s="15">
        <v>0.147529333917778</v>
      </c>
      <c r="L46" s="15"/>
      <c r="M46" s="15">
        <v>0.219161120456664</v>
      </c>
      <c r="N46" s="15">
        <v>0.219618472485547</v>
      </c>
    </row>
    <row r="47" spans="2:14" ht="15.75" customHeight="1" x14ac:dyDescent="0.2">
      <c r="B47" s="22" t="s">
        <v>62</v>
      </c>
      <c r="C47" s="15">
        <v>0.188866482599132</v>
      </c>
      <c r="D47" s="15"/>
      <c r="E47" s="15">
        <v>0.304686521582896</v>
      </c>
      <c r="F47" s="15">
        <v>0.21537732202436999</v>
      </c>
      <c r="G47" s="15">
        <v>8.2059495822352405E-2</v>
      </c>
      <c r="H47" s="15">
        <v>9.8928023957101097E-2</v>
      </c>
      <c r="I47" s="15"/>
      <c r="J47" s="15">
        <v>0.17219556297806901</v>
      </c>
      <c r="K47" s="15">
        <v>0.21537732202436999</v>
      </c>
      <c r="L47" s="15"/>
      <c r="M47" s="15">
        <v>0.14969415832315799</v>
      </c>
      <c r="N47" s="15">
        <v>0.223698406173755</v>
      </c>
    </row>
    <row r="48" spans="2:14" ht="15.75" customHeight="1" x14ac:dyDescent="0.2">
      <c r="B48" s="22" t="s">
        <v>63</v>
      </c>
      <c r="C48" s="15">
        <v>0.177339898760108</v>
      </c>
      <c r="D48" s="15"/>
      <c r="E48" s="15">
        <v>0.16877730734787999</v>
      </c>
      <c r="F48" s="15">
        <v>0.19638218550657599</v>
      </c>
      <c r="G48" s="15">
        <v>0.15891009012374399</v>
      </c>
      <c r="H48" s="15">
        <v>0.16710098241378901</v>
      </c>
      <c r="I48" s="15"/>
      <c r="J48" s="15">
        <v>0.16536545967654601</v>
      </c>
      <c r="K48" s="15">
        <v>0.19638218550657599</v>
      </c>
      <c r="L48" s="15"/>
      <c r="M48" s="15">
        <v>0.21502007496200401</v>
      </c>
      <c r="N48" s="15">
        <v>0.14383478917058901</v>
      </c>
    </row>
    <row r="49" spans="2:14" ht="15.75" customHeight="1" x14ac:dyDescent="0.2">
      <c r="B49" s="22" t="s">
        <v>64</v>
      </c>
      <c r="C49" s="15">
        <v>0.149194617414738</v>
      </c>
      <c r="D49" s="15"/>
      <c r="E49" s="15">
        <v>0.119961710801147</v>
      </c>
      <c r="F49" s="15">
        <v>0.13266934579026601</v>
      </c>
      <c r="G49" s="15">
        <v>0.17009219405988599</v>
      </c>
      <c r="H49" s="15">
        <v>0.19591285519717899</v>
      </c>
      <c r="I49" s="15"/>
      <c r="J49" s="15">
        <v>0.15958627158113101</v>
      </c>
      <c r="K49" s="15">
        <v>0.13266934579026601</v>
      </c>
      <c r="L49" s="15"/>
      <c r="M49" s="15">
        <v>0.13306505577818301</v>
      </c>
      <c r="N49" s="15">
        <v>0.16353697949309101</v>
      </c>
    </row>
    <row r="50" spans="2:14" ht="15.75" customHeight="1" x14ac:dyDescent="0.2">
      <c r="B50" s="22" t="s">
        <v>65</v>
      </c>
      <c r="C50" s="15">
        <v>0.14710381283843299</v>
      </c>
      <c r="D50" s="15"/>
      <c r="E50" s="15">
        <v>0.21412442757091901</v>
      </c>
      <c r="F50" s="15">
        <v>0.115656344913644</v>
      </c>
      <c r="G50" s="15">
        <v>0.15209135950942701</v>
      </c>
      <c r="H50" s="15">
        <v>0.1255471428803</v>
      </c>
      <c r="I50" s="15"/>
      <c r="J50" s="15">
        <v>0.16687905275637599</v>
      </c>
      <c r="K50" s="15">
        <v>0.115656344913644</v>
      </c>
      <c r="L50" s="15"/>
      <c r="M50" s="15">
        <v>0.18372686755957601</v>
      </c>
      <c r="N50" s="15">
        <v>0.11453869277742</v>
      </c>
    </row>
    <row r="51" spans="2:14" ht="15.75" customHeight="1" x14ac:dyDescent="0.2">
      <c r="B51" s="22" t="s">
        <v>66</v>
      </c>
      <c r="C51" s="15">
        <v>0.11960895023389501</v>
      </c>
      <c r="D51" s="15"/>
      <c r="E51" s="15">
        <v>0.15484884721172701</v>
      </c>
      <c r="F51" s="15">
        <v>0.11239311529899899</v>
      </c>
      <c r="G51" s="15">
        <v>5.45805268104088E-2</v>
      </c>
      <c r="H51" s="15">
        <v>0.149818747440842</v>
      </c>
      <c r="I51" s="15"/>
      <c r="J51" s="15">
        <v>0.12414651323855801</v>
      </c>
      <c r="K51" s="15">
        <v>0.11239311529899899</v>
      </c>
      <c r="L51" s="15"/>
      <c r="M51" s="15">
        <v>0.11924828555679801</v>
      </c>
      <c r="N51" s="15">
        <v>0.119929652278026</v>
      </c>
    </row>
    <row r="52" spans="2:14" ht="15.75" customHeight="1" x14ac:dyDescent="0.2">
      <c r="B52" s="22" t="s">
        <v>67</v>
      </c>
      <c r="C52" s="15">
        <v>1.5823868501185299E-2</v>
      </c>
      <c r="D52" s="15"/>
      <c r="E52" s="15">
        <v>1.2412579298507399E-2</v>
      </c>
      <c r="F52" s="15">
        <v>1.2165274321253401E-2</v>
      </c>
      <c r="G52" s="15">
        <v>0</v>
      </c>
      <c r="H52" s="15">
        <v>4.0568071400824697E-2</v>
      </c>
      <c r="I52" s="15"/>
      <c r="J52" s="15">
        <v>1.8124517247964499E-2</v>
      </c>
      <c r="K52" s="15">
        <v>1.2165274321253401E-2</v>
      </c>
      <c r="L52" s="15"/>
      <c r="M52" s="15">
        <v>1.9956773127208501E-2</v>
      </c>
      <c r="N52" s="15">
        <v>1.21489010149405E-2</v>
      </c>
    </row>
    <row r="53" spans="2:14" ht="15.75" customHeight="1" x14ac:dyDescent="0.2">
      <c r="B53" s="22" t="s">
        <v>68</v>
      </c>
      <c r="C53" s="15">
        <v>5.5147714660361398E-2</v>
      </c>
      <c r="D53" s="15"/>
      <c r="E53" s="15">
        <v>1.47971847341722E-2</v>
      </c>
      <c r="F53" s="15">
        <v>3.68645440747754E-2</v>
      </c>
      <c r="G53" s="15">
        <v>0.124562018368337</v>
      </c>
      <c r="H53" s="15">
        <v>7.5476310492415502E-2</v>
      </c>
      <c r="I53" s="15"/>
      <c r="J53" s="15">
        <v>6.6644795622662206E-2</v>
      </c>
      <c r="K53" s="15">
        <v>3.68645440747754E-2</v>
      </c>
      <c r="L53" s="15"/>
      <c r="M53" s="15">
        <v>3.6434887785641502E-2</v>
      </c>
      <c r="N53" s="15">
        <v>7.1787109120933598E-2</v>
      </c>
    </row>
    <row r="54" spans="2:14" ht="15.75" customHeight="1" x14ac:dyDescent="0.2">
      <c r="C54" s="15"/>
      <c r="D54" s="15"/>
      <c r="E54" s="15"/>
      <c r="F54" s="15"/>
      <c r="G54" s="15"/>
      <c r="H54" s="15"/>
      <c r="I54" s="15"/>
      <c r="J54" s="15"/>
      <c r="K54" s="15"/>
      <c r="L54" s="15"/>
      <c r="M54" s="15"/>
      <c r="N54" s="15"/>
    </row>
    <row r="55" spans="2:14" ht="15.75" customHeight="1" x14ac:dyDescent="0.2">
      <c r="B55" s="7" t="s">
        <v>69</v>
      </c>
      <c r="C55" s="15"/>
      <c r="D55" s="15"/>
      <c r="E55" s="15"/>
      <c r="F55" s="15"/>
      <c r="G55" s="15"/>
      <c r="H55" s="15"/>
      <c r="I55" s="15"/>
      <c r="J55" s="15"/>
      <c r="K55" s="15"/>
      <c r="L55" s="15"/>
      <c r="M55" s="15"/>
      <c r="N55" s="15"/>
    </row>
    <row r="56" spans="2:14" ht="15.75" customHeight="1" x14ac:dyDescent="0.2">
      <c r="B56" s="14" t="s">
        <v>15</v>
      </c>
      <c r="C56" s="15"/>
      <c r="D56" s="15"/>
      <c r="E56" s="15"/>
      <c r="F56" s="15"/>
      <c r="G56" s="15"/>
      <c r="H56" s="15"/>
      <c r="I56" s="15"/>
      <c r="J56" s="15"/>
      <c r="K56" s="15"/>
      <c r="L56" s="15"/>
      <c r="M56" s="15"/>
      <c r="N56" s="15"/>
    </row>
    <row r="57" spans="2:14" ht="15.75" customHeight="1" x14ac:dyDescent="0.2">
      <c r="B57" s="22" t="s">
        <v>70</v>
      </c>
      <c r="C57" s="15">
        <v>0.37474614277616902</v>
      </c>
      <c r="D57" s="15"/>
      <c r="E57" s="15">
        <v>0.30485282379562401</v>
      </c>
      <c r="F57" s="15">
        <v>0.42759755894528401</v>
      </c>
      <c r="G57" s="15">
        <v>0.38183302737122798</v>
      </c>
      <c r="H57" s="15">
        <v>0.348306201067762</v>
      </c>
      <c r="I57" s="15"/>
      <c r="J57" s="15">
        <v>0.34151137051256703</v>
      </c>
      <c r="K57" s="15">
        <v>0.42759755894528401</v>
      </c>
      <c r="L57" s="15"/>
      <c r="M57" s="15">
        <v>0.32838036027350498</v>
      </c>
      <c r="N57" s="15">
        <v>0.41597446972537999</v>
      </c>
    </row>
    <row r="58" spans="2:14" ht="15.75" customHeight="1" x14ac:dyDescent="0.2">
      <c r="B58" s="22" t="s">
        <v>71</v>
      </c>
      <c r="C58" s="15">
        <v>0.28121674855047701</v>
      </c>
      <c r="D58" s="15"/>
      <c r="E58" s="15">
        <v>0.35790058506616601</v>
      </c>
      <c r="F58" s="15">
        <v>0.25898286136527798</v>
      </c>
      <c r="G58" s="15">
        <v>0.21365821556374601</v>
      </c>
      <c r="H58" s="15">
        <v>0.29459117704768001</v>
      </c>
      <c r="I58" s="15"/>
      <c r="J58" s="15">
        <v>0.29519817479590299</v>
      </c>
      <c r="K58" s="15">
        <v>0.25898286136527798</v>
      </c>
      <c r="L58" s="15"/>
      <c r="M58" s="15">
        <v>0.291057877397493</v>
      </c>
      <c r="N58" s="15">
        <v>0.27246604370406002</v>
      </c>
    </row>
    <row r="59" spans="2:14" ht="15.75" customHeight="1" x14ac:dyDescent="0.2">
      <c r="B59" s="22" t="s">
        <v>72</v>
      </c>
      <c r="C59" s="15">
        <v>0.251805869097185</v>
      </c>
      <c r="D59" s="15"/>
      <c r="E59" s="15">
        <v>0.33217266415591001</v>
      </c>
      <c r="F59" s="15">
        <v>0.17600320384061399</v>
      </c>
      <c r="G59" s="15">
        <v>0.28604842893576299</v>
      </c>
      <c r="H59" s="15">
        <v>0.27366136951595799</v>
      </c>
      <c r="I59" s="15"/>
      <c r="J59" s="15">
        <v>0.29947316922619299</v>
      </c>
      <c r="K59" s="15">
        <v>0.17600320384061399</v>
      </c>
      <c r="L59" s="15"/>
      <c r="M59" s="15">
        <v>0.26219089360344899</v>
      </c>
      <c r="N59" s="15">
        <v>0.24257153371860901</v>
      </c>
    </row>
    <row r="60" spans="2:14" ht="15.75" customHeight="1" x14ac:dyDescent="0.2">
      <c r="B60" s="22" t="s">
        <v>73</v>
      </c>
      <c r="C60" s="15">
        <v>0.23560994154700499</v>
      </c>
      <c r="D60" s="15"/>
      <c r="E60" s="15">
        <v>0.24082738957063901</v>
      </c>
      <c r="F60" s="15">
        <v>0.22633012232985</v>
      </c>
      <c r="G60" s="15">
        <v>0.15950439469191399</v>
      </c>
      <c r="H60" s="15">
        <v>0.31394963030265199</v>
      </c>
      <c r="I60" s="15"/>
      <c r="J60" s="15">
        <v>0.24144540823237701</v>
      </c>
      <c r="K60" s="15">
        <v>0.22633012232985</v>
      </c>
      <c r="L60" s="15"/>
      <c r="M60" s="15">
        <v>0.30236056099798603</v>
      </c>
      <c r="N60" s="15">
        <v>0.176255473354235</v>
      </c>
    </row>
    <row r="61" spans="2:14" ht="15.75" customHeight="1" x14ac:dyDescent="0.2">
      <c r="B61" s="22" t="s">
        <v>74</v>
      </c>
      <c r="C61" s="15">
        <v>0.211204161791612</v>
      </c>
      <c r="D61" s="15"/>
      <c r="E61" s="15">
        <v>0.25302426221130098</v>
      </c>
      <c r="F61" s="15">
        <v>0.18977882190458301</v>
      </c>
      <c r="G61" s="15">
        <v>0.20208240609731901</v>
      </c>
      <c r="H61" s="15">
        <v>0.21190100716842999</v>
      </c>
      <c r="I61" s="15"/>
      <c r="J61" s="15">
        <v>0.224677145931475</v>
      </c>
      <c r="K61" s="15">
        <v>0.18977882190458301</v>
      </c>
      <c r="L61" s="15"/>
      <c r="M61" s="15">
        <v>0.22165228035373999</v>
      </c>
      <c r="N61" s="15">
        <v>0.20191372335117999</v>
      </c>
    </row>
    <row r="62" spans="2:14" ht="15.75" customHeight="1" x14ac:dyDescent="0.2">
      <c r="B62" s="22" t="s">
        <v>75</v>
      </c>
      <c r="C62" s="15">
        <v>0.20418996215269</v>
      </c>
      <c r="D62" s="15"/>
      <c r="E62" s="15">
        <v>0.28519282479838198</v>
      </c>
      <c r="F62" s="15">
        <v>0.170487356486411</v>
      </c>
      <c r="G62" s="15">
        <v>0.17135734485405599</v>
      </c>
      <c r="H62" s="15">
        <v>0.20399358635314399</v>
      </c>
      <c r="I62" s="15"/>
      <c r="J62" s="15">
        <v>0.225383309563187</v>
      </c>
      <c r="K62" s="15">
        <v>0.170487356486411</v>
      </c>
      <c r="L62" s="15"/>
      <c r="M62" s="15">
        <v>0.15933176420686701</v>
      </c>
      <c r="N62" s="15">
        <v>0.244077749038557</v>
      </c>
    </row>
    <row r="63" spans="2:14" ht="15.75" customHeight="1" x14ac:dyDescent="0.2">
      <c r="B63" s="22" t="s">
        <v>76</v>
      </c>
      <c r="C63" s="15">
        <v>0.19231466345443801</v>
      </c>
      <c r="D63" s="15"/>
      <c r="E63" s="15">
        <v>0.19652043361968199</v>
      </c>
      <c r="F63" s="15">
        <v>0.17920099966261199</v>
      </c>
      <c r="G63" s="15">
        <v>0.211201837742061</v>
      </c>
      <c r="H63" s="15">
        <v>0.19588069554062301</v>
      </c>
      <c r="I63" s="15"/>
      <c r="J63" s="15">
        <v>0.20056098230932401</v>
      </c>
      <c r="K63" s="15">
        <v>0.17920099966261199</v>
      </c>
      <c r="L63" s="15"/>
      <c r="M63" s="15">
        <v>0.216226644702527</v>
      </c>
      <c r="N63" s="15">
        <v>0.17105219514943401</v>
      </c>
    </row>
    <row r="64" spans="2:14" ht="15.75" customHeight="1" x14ac:dyDescent="0.2">
      <c r="B64" s="22" t="s">
        <v>77</v>
      </c>
      <c r="C64" s="15">
        <v>0.18179596852288801</v>
      </c>
      <c r="D64" s="15"/>
      <c r="E64" s="15">
        <v>0.131855377356627</v>
      </c>
      <c r="F64" s="15">
        <v>0.16545783439658901</v>
      </c>
      <c r="G64" s="15">
        <v>0.211893134828673</v>
      </c>
      <c r="H64" s="15">
        <v>0.243892469137304</v>
      </c>
      <c r="I64" s="15"/>
      <c r="J64" s="15">
        <v>0.19206994425065901</v>
      </c>
      <c r="K64" s="15">
        <v>0.16545783439658901</v>
      </c>
      <c r="L64" s="15"/>
      <c r="M64" s="15">
        <v>0.161328047468772</v>
      </c>
      <c r="N64" s="15">
        <v>0.199995987926017</v>
      </c>
    </row>
    <row r="65" spans="2:14" ht="15.75" customHeight="1" x14ac:dyDescent="0.2">
      <c r="B65" s="22" t="s">
        <v>78</v>
      </c>
      <c r="C65" s="15">
        <v>0.17901169072454001</v>
      </c>
      <c r="D65" s="15"/>
      <c r="E65" s="15">
        <v>0.20196554453698501</v>
      </c>
      <c r="F65" s="15">
        <v>0.19739455157472999</v>
      </c>
      <c r="G65" s="15">
        <v>0.203870117323943</v>
      </c>
      <c r="H65" s="15">
        <v>9.5884781046550696E-2</v>
      </c>
      <c r="I65" s="15"/>
      <c r="J65" s="15">
        <v>0.16745192112528001</v>
      </c>
      <c r="K65" s="15">
        <v>0.19739455157472999</v>
      </c>
      <c r="L65" s="15"/>
      <c r="M65" s="15">
        <v>0.21089603351004499</v>
      </c>
      <c r="N65" s="15">
        <v>0.15066022035205301</v>
      </c>
    </row>
    <row r="66" spans="2:14" ht="15.75" customHeight="1" x14ac:dyDescent="0.2">
      <c r="B66" s="22" t="s">
        <v>79</v>
      </c>
      <c r="C66" s="15">
        <v>0.156944034142278</v>
      </c>
      <c r="D66" s="15"/>
      <c r="E66" s="15">
        <v>0.215889970524691</v>
      </c>
      <c r="F66" s="15">
        <v>0.13604177564150899</v>
      </c>
      <c r="G66" s="15">
        <v>7.1205769935073507E-2</v>
      </c>
      <c r="H66" s="15">
        <v>0.20409585142550199</v>
      </c>
      <c r="I66" s="15"/>
      <c r="J66" s="15">
        <v>0.170088086873905</v>
      </c>
      <c r="K66" s="15">
        <v>0.13604177564150899</v>
      </c>
      <c r="L66" s="15"/>
      <c r="M66" s="15">
        <v>0.150816919182475</v>
      </c>
      <c r="N66" s="15">
        <v>0.16239224800135901</v>
      </c>
    </row>
    <row r="67" spans="2:14" ht="15.75" customHeight="1" x14ac:dyDescent="0.2">
      <c r="B67" s="22" t="s">
        <v>80</v>
      </c>
      <c r="C67" s="15">
        <v>0.14356641711979601</v>
      </c>
      <c r="D67" s="15"/>
      <c r="E67" s="15">
        <v>0.100520700901319</v>
      </c>
      <c r="F67" s="15">
        <v>0.13679281915257799</v>
      </c>
      <c r="G67" s="15">
        <v>0.25482442090382301</v>
      </c>
      <c r="H67" s="15">
        <v>0.108434358288444</v>
      </c>
      <c r="I67" s="15"/>
      <c r="J67" s="15">
        <v>0.14782588644272501</v>
      </c>
      <c r="K67" s="15">
        <v>0.13679281915257799</v>
      </c>
      <c r="L67" s="15"/>
      <c r="M67" s="15">
        <v>0.14793136332353199</v>
      </c>
      <c r="N67" s="15">
        <v>0.13968511889749299</v>
      </c>
    </row>
    <row r="68" spans="2:14" ht="15.75" customHeight="1" x14ac:dyDescent="0.2">
      <c r="B68" s="22" t="s">
        <v>81</v>
      </c>
      <c r="C68" s="15">
        <v>0.12688542588156401</v>
      </c>
      <c r="D68" s="15"/>
      <c r="E68" s="15">
        <v>0.13446379240904099</v>
      </c>
      <c r="F68" s="15">
        <v>0.131934811613313</v>
      </c>
      <c r="G68" s="15">
        <v>0.14520341005584</v>
      </c>
      <c r="H68" s="15">
        <v>9.2521874138938504E-2</v>
      </c>
      <c r="I68" s="15"/>
      <c r="J68" s="15">
        <v>0.123710199993032</v>
      </c>
      <c r="K68" s="15">
        <v>0.131934811613313</v>
      </c>
      <c r="L68" s="15"/>
      <c r="M68" s="15">
        <v>0.15398116639033799</v>
      </c>
      <c r="N68" s="15">
        <v>0.10279196755240699</v>
      </c>
    </row>
    <row r="69" spans="2:14" ht="15.75" customHeight="1" x14ac:dyDescent="0.2">
      <c r="B69" s="22" t="s">
        <v>82</v>
      </c>
      <c r="C69" s="15">
        <v>2.0926804932255998E-2</v>
      </c>
      <c r="D69" s="15"/>
      <c r="E69" s="15">
        <v>0</v>
      </c>
      <c r="F69" s="15">
        <v>2.1034428778773501E-2</v>
      </c>
      <c r="G69" s="15">
        <v>5.2134689880754898E-2</v>
      </c>
      <c r="H69" s="15">
        <v>1.7425159476471299E-2</v>
      </c>
      <c r="I69" s="15"/>
      <c r="J69" s="15">
        <v>2.0859127388522899E-2</v>
      </c>
      <c r="K69" s="15">
        <v>2.1034428778773501E-2</v>
      </c>
      <c r="L69" s="15"/>
      <c r="M69" s="15">
        <v>2.9896992542719599E-2</v>
      </c>
      <c r="N69" s="15">
        <v>1.29505386505709E-2</v>
      </c>
    </row>
    <row r="70" spans="2:14" ht="15.75" customHeight="1" x14ac:dyDescent="0.2">
      <c r="C70" s="15"/>
      <c r="D70" s="15"/>
      <c r="E70" s="15"/>
      <c r="F70" s="15"/>
      <c r="G70" s="15"/>
      <c r="H70" s="15"/>
      <c r="I70" s="15"/>
      <c r="J70" s="15"/>
      <c r="K70" s="15"/>
      <c r="L70" s="15"/>
      <c r="M70" s="15"/>
      <c r="N70" s="15"/>
    </row>
    <row r="71" spans="2:14" ht="15.75" customHeight="1" x14ac:dyDescent="0.2">
      <c r="B71" s="7" t="s">
        <v>83</v>
      </c>
      <c r="C71" s="15"/>
      <c r="D71" s="15"/>
      <c r="E71" s="15"/>
      <c r="F71" s="15"/>
      <c r="G71" s="15"/>
      <c r="H71" s="15"/>
      <c r="I71" s="15"/>
      <c r="J71" s="15"/>
      <c r="K71" s="15"/>
      <c r="L71" s="15"/>
      <c r="M71" s="15"/>
      <c r="N71" s="15"/>
    </row>
    <row r="72" spans="2:14" ht="15.75" customHeight="1" x14ac:dyDescent="0.2">
      <c r="B72" s="14" t="s">
        <v>15</v>
      </c>
      <c r="C72" s="15"/>
      <c r="D72" s="15"/>
      <c r="E72" s="15"/>
      <c r="F72" s="15"/>
      <c r="G72" s="15"/>
      <c r="H72" s="15"/>
      <c r="I72" s="15"/>
      <c r="J72" s="15"/>
      <c r="K72" s="15"/>
      <c r="L72" s="15"/>
      <c r="M72" s="15"/>
      <c r="N72" s="15"/>
    </row>
    <row r="73" spans="2:14" ht="15.75" customHeight="1" x14ac:dyDescent="0.2">
      <c r="B73" s="22" t="s">
        <v>84</v>
      </c>
      <c r="C73" s="15">
        <v>7.5573095923191294E-2</v>
      </c>
      <c r="D73" s="15"/>
      <c r="E73" s="15">
        <v>3.2711725028401903E-2</v>
      </c>
      <c r="F73" s="15">
        <v>0.14658450915280999</v>
      </c>
      <c r="G73" s="15">
        <v>3.4605522571098703E-2</v>
      </c>
      <c r="H73" s="15">
        <v>2.5628102559130499E-2</v>
      </c>
      <c r="I73" s="15"/>
      <c r="J73" s="15">
        <v>3.0918698409011899E-2</v>
      </c>
      <c r="K73" s="15">
        <v>0.14658450915280999</v>
      </c>
      <c r="L73" s="15"/>
      <c r="M73" s="15">
        <v>2.0275244783347801E-2</v>
      </c>
      <c r="N73" s="15">
        <v>0.124743793867332</v>
      </c>
    </row>
    <row r="74" spans="2:14" ht="15.75" customHeight="1" x14ac:dyDescent="0.2">
      <c r="B74" s="22" t="s">
        <v>85</v>
      </c>
      <c r="C74" s="15">
        <v>0.15175357267511699</v>
      </c>
      <c r="D74" s="15"/>
      <c r="E74" s="15">
        <v>0.17436968936962199</v>
      </c>
      <c r="F74" s="15">
        <v>0.143706725351152</v>
      </c>
      <c r="G74" s="15">
        <v>0.11176747565278899</v>
      </c>
      <c r="H74" s="15">
        <v>0.17610864006775601</v>
      </c>
      <c r="I74" s="15"/>
      <c r="J74" s="15">
        <v>0.156813704600367</v>
      </c>
      <c r="K74" s="15">
        <v>0.143706725351152</v>
      </c>
      <c r="L74" s="15"/>
      <c r="M74" s="15">
        <v>0.152049289074595</v>
      </c>
      <c r="N74" s="15">
        <v>0.15149062246175299</v>
      </c>
    </row>
    <row r="75" spans="2:14" ht="15.75" customHeight="1" x14ac:dyDescent="0.2">
      <c r="B75" s="22" t="s">
        <v>86</v>
      </c>
      <c r="C75" s="15">
        <v>0.38679090976854802</v>
      </c>
      <c r="D75" s="15"/>
      <c r="E75" s="15">
        <v>0.43230556943659298</v>
      </c>
      <c r="F75" s="15">
        <v>0.35877051183699799</v>
      </c>
      <c r="G75" s="15">
        <v>0.42741197423516403</v>
      </c>
      <c r="H75" s="15">
        <v>0.35220565281552901</v>
      </c>
      <c r="I75" s="15"/>
      <c r="J75" s="15">
        <v>0.404411091241279</v>
      </c>
      <c r="K75" s="15">
        <v>0.35877051183699799</v>
      </c>
      <c r="L75" s="15"/>
      <c r="M75" s="15">
        <v>0.38040678424991697</v>
      </c>
      <c r="N75" s="15">
        <v>0.39246765671338402</v>
      </c>
    </row>
    <row r="76" spans="2:14" ht="15.75" customHeight="1" x14ac:dyDescent="0.2">
      <c r="B76" s="22" t="s">
        <v>87</v>
      </c>
      <c r="C76" s="15">
        <v>0.37086346611666299</v>
      </c>
      <c r="D76" s="15"/>
      <c r="E76" s="15">
        <v>0.36061301616538299</v>
      </c>
      <c r="F76" s="15">
        <v>0.32709255463067799</v>
      </c>
      <c r="G76" s="15">
        <v>0.42621502754094798</v>
      </c>
      <c r="H76" s="15">
        <v>0.41741341523034697</v>
      </c>
      <c r="I76" s="15"/>
      <c r="J76" s="15">
        <v>0.398388107468793</v>
      </c>
      <c r="K76" s="15">
        <v>0.32709255463067799</v>
      </c>
      <c r="L76" s="15"/>
      <c r="M76" s="15">
        <v>0.42764355055488101</v>
      </c>
      <c r="N76" s="15">
        <v>0.32037477037885098</v>
      </c>
    </row>
    <row r="77" spans="2:14" ht="15.75" customHeight="1" x14ac:dyDescent="0.2">
      <c r="B77" s="22" t="s">
        <v>49</v>
      </c>
      <c r="C77" s="15">
        <v>1.50189555164794E-2</v>
      </c>
      <c r="D77" s="15"/>
      <c r="E77" s="15">
        <v>0</v>
      </c>
      <c r="F77" s="15">
        <v>2.38456990283623E-2</v>
      </c>
      <c r="G77" s="15">
        <v>0</v>
      </c>
      <c r="H77" s="15">
        <v>2.86441893272379E-2</v>
      </c>
      <c r="I77" s="15"/>
      <c r="J77" s="15">
        <v>9.4683982805487295E-3</v>
      </c>
      <c r="K77" s="15">
        <v>2.38456990283623E-2</v>
      </c>
      <c r="L77" s="15"/>
      <c r="M77" s="15">
        <v>1.96251313372591E-2</v>
      </c>
      <c r="N77" s="15">
        <v>1.092315657868E-2</v>
      </c>
    </row>
    <row r="78" spans="2:14" ht="15.75" customHeight="1" x14ac:dyDescent="0.2">
      <c r="C78" s="15"/>
      <c r="D78" s="15"/>
      <c r="E78" s="15"/>
      <c r="F78" s="15"/>
      <c r="G78" s="15"/>
      <c r="H78" s="15"/>
      <c r="I78" s="15"/>
      <c r="J78" s="15"/>
      <c r="K78" s="15"/>
      <c r="L78" s="15"/>
      <c r="M78" s="15"/>
      <c r="N78" s="15"/>
    </row>
    <row r="79" spans="2:14" ht="15.75" customHeight="1" x14ac:dyDescent="0.2">
      <c r="B79" s="7" t="s">
        <v>88</v>
      </c>
      <c r="C79" s="15"/>
      <c r="D79" s="15"/>
      <c r="E79" s="15"/>
      <c r="F79" s="15"/>
      <c r="G79" s="15"/>
      <c r="H79" s="15"/>
      <c r="I79" s="15"/>
      <c r="J79" s="15"/>
      <c r="K79" s="15"/>
      <c r="L79" s="15"/>
      <c r="M79" s="15"/>
      <c r="N79" s="15"/>
    </row>
    <row r="80" spans="2:14" ht="15.75" customHeight="1" x14ac:dyDescent="0.2">
      <c r="B80" s="14" t="s">
        <v>15</v>
      </c>
      <c r="C80" s="15"/>
      <c r="D80" s="15"/>
      <c r="E80" s="15"/>
      <c r="F80" s="15"/>
      <c r="G80" s="15"/>
      <c r="H80" s="15"/>
      <c r="I80" s="15"/>
      <c r="J80" s="15"/>
      <c r="K80" s="15"/>
      <c r="L80" s="15"/>
      <c r="M80" s="15"/>
      <c r="N80" s="15"/>
    </row>
    <row r="81" spans="2:14" ht="15.75" customHeight="1" x14ac:dyDescent="0.2">
      <c r="B81" s="22" t="s">
        <v>84</v>
      </c>
      <c r="C81" s="15">
        <v>6.9809005651276304E-2</v>
      </c>
      <c r="D81" s="15"/>
      <c r="E81" s="15">
        <v>8.0850432333307007E-2</v>
      </c>
      <c r="F81" s="15">
        <v>6.8495571475933298E-2</v>
      </c>
      <c r="G81" s="15">
        <v>7.7927311472772598E-2</v>
      </c>
      <c r="H81" s="15">
        <v>5.2507240913260901E-2</v>
      </c>
      <c r="I81" s="15"/>
      <c r="J81" s="15">
        <v>7.0634937837484604E-2</v>
      </c>
      <c r="K81" s="15">
        <v>6.8495571475933298E-2</v>
      </c>
      <c r="L81" s="15"/>
      <c r="M81" s="15">
        <v>5.4065194013836103E-2</v>
      </c>
      <c r="N81" s="15">
        <v>8.3808359885788997E-2</v>
      </c>
    </row>
    <row r="82" spans="2:14" ht="15.75" customHeight="1" x14ac:dyDescent="0.2">
      <c r="B82" s="22" t="s">
        <v>85</v>
      </c>
      <c r="C82" s="15">
        <v>0.21424784425651</v>
      </c>
      <c r="D82" s="15"/>
      <c r="E82" s="15">
        <v>0.14656613256815301</v>
      </c>
      <c r="F82" s="15">
        <v>0.26483210186617201</v>
      </c>
      <c r="G82" s="15">
        <v>0.163994317727642</v>
      </c>
      <c r="H82" s="15">
        <v>0.23981940737091401</v>
      </c>
      <c r="I82" s="15"/>
      <c r="J82" s="15">
        <v>0.182438738585601</v>
      </c>
      <c r="K82" s="15">
        <v>0.26483210186617201</v>
      </c>
      <c r="L82" s="15"/>
      <c r="M82" s="15">
        <v>0.188706494882247</v>
      </c>
      <c r="N82" s="15">
        <v>0.23695914224151901</v>
      </c>
    </row>
    <row r="83" spans="2:14" ht="15.75" customHeight="1" x14ac:dyDescent="0.2">
      <c r="B83" s="22" t="s">
        <v>86</v>
      </c>
      <c r="C83" s="15">
        <v>0.39902427340796398</v>
      </c>
      <c r="D83" s="15"/>
      <c r="E83" s="15">
        <v>0.49068963525026499</v>
      </c>
      <c r="F83" s="15">
        <v>0.38833665307522602</v>
      </c>
      <c r="G83" s="15">
        <v>0.34697383339333399</v>
      </c>
      <c r="H83" s="15">
        <v>0.35963080911623402</v>
      </c>
      <c r="I83" s="15"/>
      <c r="J83" s="15">
        <v>0.40574501342866298</v>
      </c>
      <c r="K83" s="15">
        <v>0.38833665307522602</v>
      </c>
      <c r="L83" s="15"/>
      <c r="M83" s="15">
        <v>0.38702344301650898</v>
      </c>
      <c r="N83" s="15">
        <v>0.40969537895897001</v>
      </c>
    </row>
    <row r="84" spans="2:14" ht="15.75" customHeight="1" x14ac:dyDescent="0.2">
      <c r="B84" s="22" t="s">
        <v>87</v>
      </c>
      <c r="C84" s="15">
        <v>0.30213725113322498</v>
      </c>
      <c r="D84" s="15"/>
      <c r="E84" s="15">
        <v>0.28189379984827501</v>
      </c>
      <c r="F84" s="15">
        <v>0.26946651912514902</v>
      </c>
      <c r="G84" s="15">
        <v>0.368182466401831</v>
      </c>
      <c r="H84" s="15">
        <v>0.32968375672074801</v>
      </c>
      <c r="I84" s="15"/>
      <c r="J84" s="15">
        <v>0.32268172120947203</v>
      </c>
      <c r="K84" s="15">
        <v>0.26946651912514902</v>
      </c>
      <c r="L84" s="15"/>
      <c r="M84" s="15">
        <v>0.35335755627461801</v>
      </c>
      <c r="N84" s="15">
        <v>0.25659229593514798</v>
      </c>
    </row>
    <row r="85" spans="2:14" ht="15.75" customHeight="1" x14ac:dyDescent="0.2">
      <c r="B85" s="22" t="s">
        <v>49</v>
      </c>
      <c r="C85" s="15">
        <v>1.4781625551024099E-2</v>
      </c>
      <c r="D85" s="15"/>
      <c r="E85" s="15">
        <v>0</v>
      </c>
      <c r="F85" s="15">
        <v>8.8691544575201509E-3</v>
      </c>
      <c r="G85" s="15">
        <v>4.2922071004420401E-2</v>
      </c>
      <c r="H85" s="15">
        <v>1.8358785878843001E-2</v>
      </c>
      <c r="I85" s="15"/>
      <c r="J85" s="15">
        <v>1.84995889387785E-2</v>
      </c>
      <c r="K85" s="15">
        <v>8.8691544575201509E-3</v>
      </c>
      <c r="L85" s="15"/>
      <c r="M85" s="15">
        <v>1.6847311812789801E-2</v>
      </c>
      <c r="N85" s="15">
        <v>1.2944822978573699E-2</v>
      </c>
    </row>
    <row r="86" spans="2:14" ht="15.75" customHeight="1" x14ac:dyDescent="0.2">
      <c r="C86" s="15"/>
      <c r="D86" s="15"/>
      <c r="E86" s="15"/>
      <c r="F86" s="15"/>
      <c r="G86" s="15"/>
      <c r="H86" s="15"/>
      <c r="I86" s="15"/>
      <c r="J86" s="15"/>
      <c r="K86" s="15"/>
      <c r="L86" s="15"/>
      <c r="M86" s="15"/>
      <c r="N86" s="15"/>
    </row>
    <row r="87" spans="2:14" ht="15.75" customHeight="1" x14ac:dyDescent="0.2">
      <c r="B87" s="7" t="s">
        <v>89</v>
      </c>
      <c r="C87" s="15"/>
      <c r="D87" s="15"/>
      <c r="E87" s="15"/>
      <c r="F87" s="15"/>
      <c r="G87" s="15"/>
      <c r="H87" s="15"/>
      <c r="I87" s="15"/>
      <c r="J87" s="15"/>
      <c r="K87" s="15"/>
      <c r="L87" s="15"/>
      <c r="M87" s="15"/>
      <c r="N87" s="15"/>
    </row>
    <row r="88" spans="2:14" ht="15.75" customHeight="1" x14ac:dyDescent="0.2">
      <c r="B88" s="14" t="s">
        <v>15</v>
      </c>
      <c r="C88" s="15"/>
      <c r="D88" s="15"/>
      <c r="E88" s="15"/>
      <c r="F88" s="15"/>
      <c r="G88" s="15"/>
      <c r="H88" s="15"/>
      <c r="I88" s="15"/>
      <c r="J88" s="15"/>
      <c r="K88" s="15"/>
      <c r="L88" s="15"/>
      <c r="M88" s="15"/>
      <c r="N88" s="15"/>
    </row>
    <row r="89" spans="2:14" ht="15.75" customHeight="1" x14ac:dyDescent="0.2">
      <c r="B89" s="22" t="s">
        <v>84</v>
      </c>
      <c r="C89" s="15">
        <v>0.115569093598085</v>
      </c>
      <c r="D89" s="15"/>
      <c r="E89" s="15">
        <v>0.102937823528745</v>
      </c>
      <c r="F89" s="15">
        <v>0.13507365629683099</v>
      </c>
      <c r="G89" s="15">
        <v>0.14520288770432599</v>
      </c>
      <c r="H89" s="15">
        <v>6.7014187558328595E-2</v>
      </c>
      <c r="I89" s="15"/>
      <c r="J89" s="15">
        <v>0.10330395963611499</v>
      </c>
      <c r="K89" s="15">
        <v>0.13507365629683099</v>
      </c>
      <c r="L89" s="15"/>
      <c r="M89" s="15">
        <v>8.8312356874316503E-2</v>
      </c>
      <c r="N89" s="15">
        <v>0.139805709321145</v>
      </c>
    </row>
    <row r="90" spans="2:14" ht="15.75" customHeight="1" x14ac:dyDescent="0.2">
      <c r="B90" s="22" t="s">
        <v>85</v>
      </c>
      <c r="C90" s="15">
        <v>0.266840846856157</v>
      </c>
      <c r="D90" s="15"/>
      <c r="E90" s="15">
        <v>0.207157568887087</v>
      </c>
      <c r="F90" s="15">
        <v>0.32484523617730399</v>
      </c>
      <c r="G90" s="15">
        <v>0.20306747315367299</v>
      </c>
      <c r="H90" s="15">
        <v>0.280951403552815</v>
      </c>
      <c r="I90" s="15"/>
      <c r="J90" s="15">
        <v>0.230365709402712</v>
      </c>
      <c r="K90" s="15">
        <v>0.32484523617730399</v>
      </c>
      <c r="L90" s="15"/>
      <c r="M90" s="15">
        <v>0.224673446102336</v>
      </c>
      <c r="N90" s="15">
        <v>0.30433598424065</v>
      </c>
    </row>
    <row r="91" spans="2:14" ht="15.75" customHeight="1" x14ac:dyDescent="0.2">
      <c r="B91" s="22" t="s">
        <v>86</v>
      </c>
      <c r="C91" s="15">
        <v>0.38889477404402101</v>
      </c>
      <c r="D91" s="15"/>
      <c r="E91" s="15">
        <v>0.55580544491337802</v>
      </c>
      <c r="F91" s="15">
        <v>0.26557223511151101</v>
      </c>
      <c r="G91" s="15">
        <v>0.445200870866308</v>
      </c>
      <c r="H91" s="15">
        <v>0.38237425047040502</v>
      </c>
      <c r="I91" s="15"/>
      <c r="J91" s="15">
        <v>0.46644419075740801</v>
      </c>
      <c r="K91" s="15">
        <v>0.26557223511151101</v>
      </c>
      <c r="L91" s="15"/>
      <c r="M91" s="15">
        <v>0.394295759272283</v>
      </c>
      <c r="N91" s="15">
        <v>0.384092232755608</v>
      </c>
    </row>
    <row r="92" spans="2:14" ht="15.75" customHeight="1" x14ac:dyDescent="0.2">
      <c r="B92" s="22" t="s">
        <v>87</v>
      </c>
      <c r="C92" s="15">
        <v>0.214952691658398</v>
      </c>
      <c r="D92" s="15"/>
      <c r="E92" s="15">
        <v>0.13409916267079</v>
      </c>
      <c r="F92" s="15">
        <v>0.265639717956833</v>
      </c>
      <c r="G92" s="15">
        <v>0.18118934957940999</v>
      </c>
      <c r="H92" s="15">
        <v>0.24101596909121401</v>
      </c>
      <c r="I92" s="15"/>
      <c r="J92" s="15">
        <v>0.183078961532466</v>
      </c>
      <c r="K92" s="15">
        <v>0.265639717956833</v>
      </c>
      <c r="L92" s="15"/>
      <c r="M92" s="15">
        <v>0.26352078753477098</v>
      </c>
      <c r="N92" s="15">
        <v>0.171766073682597</v>
      </c>
    </row>
    <row r="93" spans="2:14" ht="15.75" customHeight="1" x14ac:dyDescent="0.2">
      <c r="B93" s="22" t="s">
        <v>49</v>
      </c>
      <c r="C93" s="15">
        <v>1.37425938433382E-2</v>
      </c>
      <c r="D93" s="15"/>
      <c r="E93" s="15">
        <v>0</v>
      </c>
      <c r="F93" s="15">
        <v>8.8691544575201509E-3</v>
      </c>
      <c r="G93" s="15">
        <v>2.5339418696283401E-2</v>
      </c>
      <c r="H93" s="15">
        <v>2.86441893272379E-2</v>
      </c>
      <c r="I93" s="15"/>
      <c r="J93" s="15">
        <v>1.6807178671299501E-2</v>
      </c>
      <c r="K93" s="15">
        <v>8.8691544575201509E-3</v>
      </c>
      <c r="L93" s="15"/>
      <c r="M93" s="15">
        <v>2.91976502162936E-2</v>
      </c>
      <c r="N93" s="15">
        <v>0</v>
      </c>
    </row>
    <row r="94" spans="2:14" ht="15.75" customHeight="1" x14ac:dyDescent="0.2">
      <c r="C94" s="15"/>
      <c r="D94" s="15"/>
      <c r="E94" s="15"/>
      <c r="F94" s="15"/>
      <c r="G94" s="15"/>
      <c r="H94" s="15"/>
      <c r="I94" s="15"/>
      <c r="J94" s="15"/>
      <c r="K94" s="15"/>
      <c r="L94" s="15"/>
      <c r="M94" s="15"/>
      <c r="N94" s="15"/>
    </row>
    <row r="95" spans="2:14" ht="15.75" customHeight="1" x14ac:dyDescent="0.2">
      <c r="B95" s="7" t="s">
        <v>90</v>
      </c>
      <c r="C95" s="15"/>
      <c r="D95" s="15"/>
      <c r="E95" s="15"/>
      <c r="F95" s="15"/>
      <c r="G95" s="15"/>
      <c r="H95" s="15"/>
      <c r="I95" s="15"/>
      <c r="J95" s="15"/>
      <c r="K95" s="15"/>
      <c r="L95" s="15"/>
      <c r="M95" s="15"/>
      <c r="N95" s="15"/>
    </row>
    <row r="96" spans="2:14" ht="15.75" customHeight="1" x14ac:dyDescent="0.2">
      <c r="B96" s="14" t="s">
        <v>15</v>
      </c>
      <c r="C96" s="15"/>
      <c r="D96" s="15"/>
      <c r="E96" s="15"/>
      <c r="F96" s="15"/>
      <c r="G96" s="15"/>
      <c r="H96" s="15"/>
      <c r="I96" s="15"/>
      <c r="J96" s="15"/>
      <c r="K96" s="15"/>
      <c r="L96" s="15"/>
      <c r="M96" s="15"/>
      <c r="N96" s="15"/>
    </row>
    <row r="97" spans="1:14" ht="15.75" customHeight="1" x14ac:dyDescent="0.2">
      <c r="B97" s="22" t="s">
        <v>84</v>
      </c>
      <c r="C97" s="15">
        <v>5.6879988089531201E-2</v>
      </c>
      <c r="D97" s="15"/>
      <c r="E97" s="15">
        <v>8.1916058348776896E-2</v>
      </c>
      <c r="F97" s="15">
        <v>6.4256875088587698E-2</v>
      </c>
      <c r="G97" s="15">
        <v>1.47175963775196E-2</v>
      </c>
      <c r="H97" s="15">
        <v>5.1019425819756999E-2</v>
      </c>
      <c r="I97" s="15"/>
      <c r="J97" s="15">
        <v>5.2241150056440901E-2</v>
      </c>
      <c r="K97" s="15">
        <v>6.4256875088587698E-2</v>
      </c>
      <c r="L97" s="15"/>
      <c r="M97" s="15">
        <v>5.3093773749396701E-2</v>
      </c>
      <c r="N97" s="15">
        <v>6.0246679522073902E-2</v>
      </c>
    </row>
    <row r="98" spans="1:14" ht="15.75" customHeight="1" x14ac:dyDescent="0.2">
      <c r="B98" s="22" t="s">
        <v>85</v>
      </c>
      <c r="C98" s="15">
        <v>0.24126558998133599</v>
      </c>
      <c r="D98" s="15"/>
      <c r="E98" s="15">
        <v>0.173501624780002</v>
      </c>
      <c r="F98" s="15">
        <v>0.29023177871453898</v>
      </c>
      <c r="G98" s="15">
        <v>0.2080021231883</v>
      </c>
      <c r="H98" s="15">
        <v>0.25512369961585102</v>
      </c>
      <c r="I98" s="15"/>
      <c r="J98" s="15">
        <v>0.210473981182107</v>
      </c>
      <c r="K98" s="15">
        <v>0.29023177871453898</v>
      </c>
      <c r="L98" s="15"/>
      <c r="M98" s="15">
        <v>0.18795183040258001</v>
      </c>
      <c r="N98" s="15">
        <v>0.28867203913763401</v>
      </c>
    </row>
    <row r="99" spans="1:14" ht="15.75" customHeight="1" x14ac:dyDescent="0.2">
      <c r="B99" s="22" t="s">
        <v>86</v>
      </c>
      <c r="C99" s="15">
        <v>0.29167307357305799</v>
      </c>
      <c r="D99" s="15"/>
      <c r="E99" s="15">
        <v>0.36397948019915999</v>
      </c>
      <c r="F99" s="15">
        <v>0.27797917231882202</v>
      </c>
      <c r="G99" s="15">
        <v>0.266322788290418</v>
      </c>
      <c r="H99" s="15">
        <v>0.25684973115840498</v>
      </c>
      <c r="I99" s="15"/>
      <c r="J99" s="15">
        <v>0.30028426552539</v>
      </c>
      <c r="K99" s="15">
        <v>0.27797917231882202</v>
      </c>
      <c r="L99" s="15"/>
      <c r="M99" s="15">
        <v>0.26349696136467299</v>
      </c>
      <c r="N99" s="15">
        <v>0.31672719546172001</v>
      </c>
    </row>
    <row r="100" spans="1:14" ht="15.75" customHeight="1" x14ac:dyDescent="0.2">
      <c r="B100" s="22" t="s">
        <v>87</v>
      </c>
      <c r="C100" s="15">
        <v>0.381379330014403</v>
      </c>
      <c r="D100" s="15"/>
      <c r="E100" s="15">
        <v>0.36938067996496199</v>
      </c>
      <c r="F100" s="15">
        <v>0.34840470503974103</v>
      </c>
      <c r="G100" s="15">
        <v>0.44563317646634498</v>
      </c>
      <c r="H100" s="15">
        <v>0.40159961063567401</v>
      </c>
      <c r="I100" s="15"/>
      <c r="J100" s="15">
        <v>0.402114898348163</v>
      </c>
      <c r="K100" s="15">
        <v>0.34840470503974103</v>
      </c>
      <c r="L100" s="15"/>
      <c r="M100" s="15">
        <v>0.46307184261190598</v>
      </c>
      <c r="N100" s="15">
        <v>0.30873857131527599</v>
      </c>
    </row>
    <row r="101" spans="1:14" ht="15.75" customHeight="1" x14ac:dyDescent="0.2">
      <c r="B101" s="22" t="s">
        <v>49</v>
      </c>
      <c r="C101" s="15">
        <v>2.8802018341670201E-2</v>
      </c>
      <c r="D101" s="15"/>
      <c r="E101" s="15">
        <v>1.12221567070982E-2</v>
      </c>
      <c r="F101" s="15">
        <v>1.9127468838310301E-2</v>
      </c>
      <c r="G101" s="15">
        <v>6.5324315677417005E-2</v>
      </c>
      <c r="H101" s="15">
        <v>3.5407532770313797E-2</v>
      </c>
      <c r="I101" s="15"/>
      <c r="J101" s="15">
        <v>3.4885704887897898E-2</v>
      </c>
      <c r="K101" s="15">
        <v>1.9127468838310301E-2</v>
      </c>
      <c r="L101" s="15"/>
      <c r="M101" s="15">
        <v>3.2385591871444103E-2</v>
      </c>
      <c r="N101" s="15">
        <v>2.5615514563295302E-2</v>
      </c>
    </row>
    <row r="102" spans="1:14" ht="15.75" customHeight="1" x14ac:dyDescent="0.2">
      <c r="C102" s="15"/>
      <c r="D102" s="15"/>
      <c r="E102" s="15"/>
      <c r="F102" s="15"/>
      <c r="G102" s="15"/>
      <c r="H102" s="15"/>
      <c r="I102" s="15"/>
      <c r="J102" s="15"/>
      <c r="K102" s="15"/>
      <c r="L102" s="15"/>
      <c r="M102" s="15"/>
      <c r="N102" s="15"/>
    </row>
    <row r="103" spans="1:14" ht="15.75" customHeight="1" x14ac:dyDescent="0.2">
      <c r="B103" s="7" t="s">
        <v>91</v>
      </c>
      <c r="C103" s="15"/>
      <c r="D103" s="15"/>
      <c r="E103" s="15"/>
      <c r="F103" s="15"/>
      <c r="G103" s="15"/>
      <c r="H103" s="15"/>
      <c r="I103" s="15"/>
      <c r="J103" s="15"/>
      <c r="K103" s="15"/>
      <c r="L103" s="15"/>
      <c r="M103" s="15"/>
      <c r="N103" s="15"/>
    </row>
    <row r="104" spans="1:14" ht="15.75" customHeight="1" x14ac:dyDescent="0.2">
      <c r="B104" s="14" t="s">
        <v>15</v>
      </c>
      <c r="C104" s="15"/>
      <c r="D104" s="15"/>
      <c r="E104" s="15"/>
      <c r="F104" s="15"/>
      <c r="G104" s="15"/>
      <c r="H104" s="15"/>
      <c r="I104" s="15"/>
      <c r="J104" s="15"/>
      <c r="K104" s="15"/>
      <c r="L104" s="15"/>
      <c r="M104" s="15"/>
      <c r="N104" s="15"/>
    </row>
    <row r="105" spans="1:14" ht="15.75" customHeight="1" x14ac:dyDescent="0.2">
      <c r="B105" s="22" t="s">
        <v>84</v>
      </c>
      <c r="C105" s="15">
        <v>3.9900167490532899E-2</v>
      </c>
      <c r="D105" s="15"/>
      <c r="E105" s="15">
        <v>7.0816761359687397E-2</v>
      </c>
      <c r="F105" s="15">
        <v>1.70367278179826E-2</v>
      </c>
      <c r="G105" s="15">
        <v>3.5121331588647803E-2</v>
      </c>
      <c r="H105" s="15">
        <v>5.2056622276147699E-2</v>
      </c>
      <c r="I105" s="15"/>
      <c r="J105" s="15">
        <v>5.42774778023025E-2</v>
      </c>
      <c r="K105" s="15">
        <v>1.70367278179826E-2</v>
      </c>
      <c r="L105" s="15"/>
      <c r="M105" s="15">
        <v>4.6813214075057598E-2</v>
      </c>
      <c r="N105" s="15">
        <v>3.3753105380980003E-2</v>
      </c>
    </row>
    <row r="106" spans="1:14" ht="15.75" customHeight="1" x14ac:dyDescent="0.2">
      <c r="B106" s="22" t="s">
        <v>85</v>
      </c>
      <c r="C106" s="15">
        <v>9.4257929185620898E-2</v>
      </c>
      <c r="D106" s="15"/>
      <c r="E106" s="15">
        <v>9.2612125560786004E-2</v>
      </c>
      <c r="F106" s="15">
        <v>0.10061593631661001</v>
      </c>
      <c r="G106" s="15">
        <v>6.0695396615835402E-2</v>
      </c>
      <c r="H106" s="15">
        <v>0.113460174232522</v>
      </c>
      <c r="I106" s="15"/>
      <c r="J106" s="15">
        <v>9.0259797548567805E-2</v>
      </c>
      <c r="K106" s="15">
        <v>0.10061593631661001</v>
      </c>
      <c r="L106" s="15"/>
      <c r="M106" s="15">
        <v>6.0536571495345401E-2</v>
      </c>
      <c r="N106" s="15">
        <v>0.12424286818554101</v>
      </c>
    </row>
    <row r="107" spans="1:14" ht="15.75" customHeight="1" x14ac:dyDescent="0.2">
      <c r="B107" s="22" t="s">
        <v>86</v>
      </c>
      <c r="C107" s="15">
        <v>0.37034551660618198</v>
      </c>
      <c r="D107" s="15"/>
      <c r="E107" s="15">
        <v>0.33263078475006602</v>
      </c>
      <c r="F107" s="15">
        <v>0.402255860846015</v>
      </c>
      <c r="G107" s="15">
        <v>0.32326172001871101</v>
      </c>
      <c r="H107" s="15">
        <v>0.39423038436326102</v>
      </c>
      <c r="I107" s="15"/>
      <c r="J107" s="15">
        <v>0.35027920428125803</v>
      </c>
      <c r="K107" s="15">
        <v>0.402255860846015</v>
      </c>
      <c r="L107" s="15"/>
      <c r="M107" s="15">
        <v>0.31154226032569099</v>
      </c>
      <c r="N107" s="15">
        <v>0.42263321121094799</v>
      </c>
    </row>
    <row r="108" spans="1:14" ht="15.75" customHeight="1" x14ac:dyDescent="0.2">
      <c r="A108" s="16"/>
      <c r="B108" s="22" t="s">
        <v>87</v>
      </c>
      <c r="C108" s="15">
        <v>0.47764397413981402</v>
      </c>
      <c r="D108" s="15"/>
      <c r="E108" s="15">
        <v>0.50394032832946001</v>
      </c>
      <c r="F108" s="15">
        <v>0.46228451667509401</v>
      </c>
      <c r="G108" s="15">
        <v>0.53317988840752595</v>
      </c>
      <c r="H108" s="15">
        <v>0.42798819828210999</v>
      </c>
      <c r="I108" s="15"/>
      <c r="J108" s="15">
        <v>0.48730252461836998</v>
      </c>
      <c r="K108" s="15">
        <v>0.46228451667509401</v>
      </c>
      <c r="L108" s="15"/>
      <c r="M108" s="15">
        <v>0.55692954067706202</v>
      </c>
      <c r="N108" s="15">
        <v>0.407143465292302</v>
      </c>
    </row>
    <row r="109" spans="1:14" ht="15.75" customHeight="1" x14ac:dyDescent="0.2">
      <c r="B109" s="22" t="s">
        <v>49</v>
      </c>
      <c r="C109" s="15">
        <v>1.7852412577848101E-2</v>
      </c>
      <c r="D109" s="15"/>
      <c r="E109" s="15">
        <v>0</v>
      </c>
      <c r="F109" s="15">
        <v>1.78069583442979E-2</v>
      </c>
      <c r="G109" s="15">
        <v>4.7741663369279999E-2</v>
      </c>
      <c r="H109" s="15">
        <v>1.2264620845960399E-2</v>
      </c>
      <c r="I109" s="15"/>
      <c r="J109" s="15">
        <v>1.7880995749501E-2</v>
      </c>
      <c r="K109" s="15">
        <v>1.78069583442979E-2</v>
      </c>
      <c r="L109" s="15"/>
      <c r="M109" s="15">
        <v>2.4178413426844101E-2</v>
      </c>
      <c r="N109" s="15">
        <v>1.22273499302287E-2</v>
      </c>
    </row>
    <row r="110" spans="1:14" ht="15.75" customHeight="1" x14ac:dyDescent="0.2">
      <c r="C110" s="15"/>
      <c r="D110" s="15"/>
      <c r="E110" s="15"/>
      <c r="F110" s="15"/>
      <c r="G110" s="15"/>
      <c r="H110" s="15"/>
      <c r="I110" s="15"/>
      <c r="J110" s="15"/>
      <c r="K110" s="15"/>
      <c r="L110" s="15"/>
      <c r="M110" s="15"/>
      <c r="N110" s="15"/>
    </row>
    <row r="111" spans="1:14" ht="15.75" customHeight="1" x14ac:dyDescent="0.2">
      <c r="B111" s="7" t="s">
        <v>92</v>
      </c>
      <c r="C111" s="15"/>
      <c r="D111" s="15"/>
      <c r="E111" s="15"/>
      <c r="F111" s="15"/>
      <c r="G111" s="15"/>
      <c r="H111" s="15"/>
      <c r="I111" s="15"/>
      <c r="J111" s="15"/>
      <c r="K111" s="15"/>
      <c r="L111" s="15"/>
      <c r="M111" s="15"/>
      <c r="N111" s="15"/>
    </row>
    <row r="112" spans="1:14" ht="15.75" customHeight="1" x14ac:dyDescent="0.2">
      <c r="B112" s="14" t="s">
        <v>15</v>
      </c>
      <c r="C112" s="15"/>
      <c r="D112" s="15"/>
      <c r="E112" s="15"/>
      <c r="F112" s="15"/>
      <c r="G112" s="15"/>
      <c r="H112" s="15"/>
      <c r="I112" s="15"/>
      <c r="J112" s="15"/>
      <c r="K112" s="15"/>
      <c r="L112" s="15"/>
      <c r="M112" s="15"/>
      <c r="N112" s="15"/>
    </row>
    <row r="113" spans="2:14" ht="15.75" customHeight="1" x14ac:dyDescent="0.2">
      <c r="B113" s="22" t="s">
        <v>84</v>
      </c>
      <c r="C113" s="15">
        <v>8.1388173395229801E-2</v>
      </c>
      <c r="D113" s="15"/>
      <c r="E113" s="15">
        <v>6.0633496710738699E-2</v>
      </c>
      <c r="F113" s="15">
        <v>0.15270647850382299</v>
      </c>
      <c r="G113" s="15">
        <v>0</v>
      </c>
      <c r="H113" s="15">
        <v>4.0872365478468099E-2</v>
      </c>
      <c r="I113" s="15"/>
      <c r="J113" s="15">
        <v>3.6540791805191E-2</v>
      </c>
      <c r="K113" s="15">
        <v>0.15270647850382299</v>
      </c>
      <c r="L113" s="15"/>
      <c r="M113" s="15">
        <v>3.74830141020275E-2</v>
      </c>
      <c r="N113" s="15">
        <v>0.12042852091860599</v>
      </c>
    </row>
    <row r="114" spans="2:14" ht="15.75" customHeight="1" x14ac:dyDescent="0.2">
      <c r="B114" s="22" t="s">
        <v>85</v>
      </c>
      <c r="C114" s="15">
        <v>7.52367723927026E-2</v>
      </c>
      <c r="D114" s="15"/>
      <c r="E114" s="15">
        <v>3.83756206653105E-2</v>
      </c>
      <c r="F114" s="15">
        <v>5.8952154691539901E-2</v>
      </c>
      <c r="G114" s="15">
        <v>9.6179579217570005E-2</v>
      </c>
      <c r="H114" s="15">
        <v>0.130222981540697</v>
      </c>
      <c r="I114" s="15"/>
      <c r="J114" s="15">
        <v>8.5477095167899406E-2</v>
      </c>
      <c r="K114" s="15">
        <v>5.8952154691539901E-2</v>
      </c>
      <c r="L114" s="15"/>
      <c r="M114" s="15">
        <v>9.9727239941560797E-2</v>
      </c>
      <c r="N114" s="15">
        <v>5.3459915651736099E-2</v>
      </c>
    </row>
    <row r="115" spans="2:14" ht="15.75" customHeight="1" x14ac:dyDescent="0.2">
      <c r="B115" s="22" t="s">
        <v>86</v>
      </c>
      <c r="C115" s="15">
        <v>0.40684247012006303</v>
      </c>
      <c r="D115" s="15"/>
      <c r="E115" s="15">
        <v>0.43622221724412502</v>
      </c>
      <c r="F115" s="15">
        <v>0.37460352102008199</v>
      </c>
      <c r="G115" s="15">
        <v>0.51879418802066102</v>
      </c>
      <c r="H115" s="15">
        <v>0.33632506189649197</v>
      </c>
      <c r="I115" s="15"/>
      <c r="J115" s="15">
        <v>0.42711542038363498</v>
      </c>
      <c r="K115" s="15">
        <v>0.37460352102008199</v>
      </c>
      <c r="L115" s="15"/>
      <c r="M115" s="15">
        <v>0.452791220889043</v>
      </c>
      <c r="N115" s="15">
        <v>0.36598496664748997</v>
      </c>
    </row>
    <row r="116" spans="2:14" ht="15.75" customHeight="1" x14ac:dyDescent="0.2">
      <c r="B116" s="22" t="s">
        <v>87</v>
      </c>
      <c r="C116" s="15">
        <v>0.42860298147397902</v>
      </c>
      <c r="D116" s="15"/>
      <c r="E116" s="15">
        <v>0.46476866537982597</v>
      </c>
      <c r="F116" s="15">
        <v>0.40486869132703501</v>
      </c>
      <c r="G116" s="15">
        <v>0.38502623276176901</v>
      </c>
      <c r="H116" s="15">
        <v>0.47037800970647298</v>
      </c>
      <c r="I116" s="15"/>
      <c r="J116" s="15">
        <v>0.44352791225252303</v>
      </c>
      <c r="K116" s="15">
        <v>0.40486869132703501</v>
      </c>
      <c r="L116" s="15"/>
      <c r="M116" s="15">
        <v>0.40272373213361401</v>
      </c>
      <c r="N116" s="15">
        <v>0.45161473918438699</v>
      </c>
    </row>
    <row r="117" spans="2:14" ht="15.75" customHeight="1" x14ac:dyDescent="0.2">
      <c r="B117" s="22" t="s">
        <v>49</v>
      </c>
      <c r="C117" s="15">
        <v>7.9296026180231093E-3</v>
      </c>
      <c r="D117" s="15"/>
      <c r="E117" s="15">
        <v>0</v>
      </c>
      <c r="F117" s="15">
        <v>8.8691544575201509E-3</v>
      </c>
      <c r="G117" s="15">
        <v>0</v>
      </c>
      <c r="H117" s="15">
        <v>2.2201581377870001E-2</v>
      </c>
      <c r="I117" s="15"/>
      <c r="J117" s="15">
        <v>7.3387803907508002E-3</v>
      </c>
      <c r="K117" s="15">
        <v>8.8691544575201509E-3</v>
      </c>
      <c r="L117" s="15"/>
      <c r="M117" s="15">
        <v>7.2747929337553903E-3</v>
      </c>
      <c r="N117" s="15">
        <v>8.5118575977799708E-3</v>
      </c>
    </row>
    <row r="118" spans="2:14" ht="15.75" customHeight="1" x14ac:dyDescent="0.2">
      <c r="C118" s="15"/>
      <c r="D118" s="15"/>
      <c r="E118" s="15"/>
      <c r="F118" s="15"/>
      <c r="G118" s="15"/>
      <c r="H118" s="15"/>
      <c r="I118" s="15"/>
      <c r="J118" s="15"/>
      <c r="K118" s="15"/>
      <c r="L118" s="15"/>
      <c r="M118" s="15"/>
      <c r="N118" s="15"/>
    </row>
    <row r="119" spans="2:14" ht="15.75" customHeight="1" x14ac:dyDescent="0.2">
      <c r="B119" s="7" t="s">
        <v>93</v>
      </c>
      <c r="C119" s="15"/>
      <c r="D119" s="15"/>
      <c r="E119" s="15"/>
      <c r="F119" s="15"/>
      <c r="G119" s="15"/>
      <c r="H119" s="15"/>
      <c r="I119" s="15"/>
      <c r="J119" s="15"/>
      <c r="K119" s="15"/>
      <c r="L119" s="15"/>
      <c r="M119" s="15"/>
      <c r="N119" s="15"/>
    </row>
    <row r="120" spans="2:14" ht="15.75" customHeight="1" x14ac:dyDescent="0.2">
      <c r="B120" s="14" t="s">
        <v>15</v>
      </c>
      <c r="C120" s="15"/>
      <c r="D120" s="15"/>
      <c r="E120" s="15"/>
      <c r="F120" s="15"/>
      <c r="G120" s="15"/>
      <c r="H120" s="15"/>
      <c r="I120" s="15"/>
      <c r="J120" s="15"/>
      <c r="K120" s="15"/>
      <c r="L120" s="15"/>
      <c r="M120" s="15"/>
      <c r="N120" s="15"/>
    </row>
    <row r="121" spans="2:14" ht="15.75" customHeight="1" x14ac:dyDescent="0.2">
      <c r="B121" s="22" t="s">
        <v>84</v>
      </c>
      <c r="C121" s="15">
        <v>5.1059609485200198E-2</v>
      </c>
      <c r="D121" s="15"/>
      <c r="E121" s="15">
        <v>3.2711725028401903E-2</v>
      </c>
      <c r="F121" s="15">
        <v>1.48297662216037E-2</v>
      </c>
      <c r="G121" s="15">
        <v>0.139754957116523</v>
      </c>
      <c r="H121" s="15">
        <v>6.3353417714171606E-2</v>
      </c>
      <c r="I121" s="15"/>
      <c r="J121" s="15">
        <v>7.3842170053847994E-2</v>
      </c>
      <c r="K121" s="15">
        <v>1.48297662216037E-2</v>
      </c>
      <c r="L121" s="15"/>
      <c r="M121" s="15">
        <v>6.7479806600557204E-2</v>
      </c>
      <c r="N121" s="15">
        <v>3.6458815134247501E-2</v>
      </c>
    </row>
    <row r="122" spans="2:14" ht="15.75" customHeight="1" x14ac:dyDescent="0.2">
      <c r="B122" s="22" t="s">
        <v>85</v>
      </c>
      <c r="C122" s="15">
        <v>0.239731839629171</v>
      </c>
      <c r="D122" s="15"/>
      <c r="E122" s="15">
        <v>0.14182239891145301</v>
      </c>
      <c r="F122" s="15">
        <v>0.382844937519352</v>
      </c>
      <c r="G122" s="15">
        <v>7.5838124601455503E-2</v>
      </c>
      <c r="H122" s="15">
        <v>0.223580615258167</v>
      </c>
      <c r="I122" s="15"/>
      <c r="J122" s="15">
        <v>0.14973744475620401</v>
      </c>
      <c r="K122" s="15">
        <v>0.382844937519352</v>
      </c>
      <c r="L122" s="15"/>
      <c r="M122" s="15">
        <v>0.166678092014755</v>
      </c>
      <c r="N122" s="15">
        <v>0.30469103214013998</v>
      </c>
    </row>
    <row r="123" spans="2:14" ht="15.75" customHeight="1" x14ac:dyDescent="0.2">
      <c r="B123" s="22" t="s">
        <v>86</v>
      </c>
      <c r="C123" s="15">
        <v>0.39726036354896399</v>
      </c>
      <c r="D123" s="15"/>
      <c r="E123" s="15">
        <v>0.58059043614907402</v>
      </c>
      <c r="F123" s="15">
        <v>0.27168027390315003</v>
      </c>
      <c r="G123" s="15">
        <v>0.377931994555883</v>
      </c>
      <c r="H123" s="15">
        <v>0.44243592719915098</v>
      </c>
      <c r="I123" s="15"/>
      <c r="J123" s="15">
        <v>0.47622940511384199</v>
      </c>
      <c r="K123" s="15">
        <v>0.27168027390315003</v>
      </c>
      <c r="L123" s="15"/>
      <c r="M123" s="15">
        <v>0.40166507115783801</v>
      </c>
      <c r="N123" s="15">
        <v>0.39334370959399501</v>
      </c>
    </row>
    <row r="124" spans="2:14" ht="15.75" customHeight="1" x14ac:dyDescent="0.2">
      <c r="B124" s="22" t="s">
        <v>87</v>
      </c>
      <c r="C124" s="15">
        <v>0.28339951319476397</v>
      </c>
      <c r="D124" s="15"/>
      <c r="E124" s="15">
        <v>0.22612052552040801</v>
      </c>
      <c r="F124" s="15">
        <v>0.31151755351758398</v>
      </c>
      <c r="G124" s="15">
        <v>0.35873326035685899</v>
      </c>
      <c r="H124" s="15">
        <v>0.229721229655312</v>
      </c>
      <c r="I124" s="15"/>
      <c r="J124" s="15">
        <v>0.265717930857641</v>
      </c>
      <c r="K124" s="15">
        <v>0.31151755351758398</v>
      </c>
      <c r="L124" s="15"/>
      <c r="M124" s="15">
        <v>0.33497938001055599</v>
      </c>
      <c r="N124" s="15">
        <v>0.23753483673953599</v>
      </c>
    </row>
    <row r="125" spans="2:14" ht="15.75" customHeight="1" x14ac:dyDescent="0.2">
      <c r="B125" s="22" t="s">
        <v>49</v>
      </c>
      <c r="C125" s="15">
        <v>2.8548674141899402E-2</v>
      </c>
      <c r="D125" s="15"/>
      <c r="E125" s="15">
        <v>1.8754914390662299E-2</v>
      </c>
      <c r="F125" s="15">
        <v>1.9127468838310301E-2</v>
      </c>
      <c r="G125" s="15">
        <v>4.7741663369279999E-2</v>
      </c>
      <c r="H125" s="15">
        <v>4.09088101731983E-2</v>
      </c>
      <c r="I125" s="15"/>
      <c r="J125" s="15">
        <v>3.4473049218463801E-2</v>
      </c>
      <c r="K125" s="15">
        <v>1.9127468838310301E-2</v>
      </c>
      <c r="L125" s="15"/>
      <c r="M125" s="15">
        <v>2.91976502162936E-2</v>
      </c>
      <c r="N125" s="15">
        <v>2.7971606392081998E-2</v>
      </c>
    </row>
    <row r="126" spans="2:14" ht="15.75" customHeight="1" x14ac:dyDescent="0.2">
      <c r="C126" s="15"/>
      <c r="D126" s="15"/>
      <c r="E126" s="15"/>
      <c r="F126" s="15"/>
      <c r="G126" s="15"/>
      <c r="H126" s="15"/>
      <c r="I126" s="15"/>
      <c r="J126" s="15"/>
      <c r="K126" s="15"/>
      <c r="L126" s="15"/>
      <c r="M126" s="15"/>
      <c r="N126" s="15"/>
    </row>
    <row r="127" spans="2:14" ht="15.75" customHeight="1" x14ac:dyDescent="0.2">
      <c r="B127" s="7" t="s">
        <v>94</v>
      </c>
      <c r="C127" s="15"/>
      <c r="D127" s="15"/>
      <c r="E127" s="15"/>
      <c r="F127" s="15"/>
      <c r="G127" s="15"/>
      <c r="H127" s="15"/>
      <c r="I127" s="15"/>
      <c r="J127" s="15"/>
      <c r="K127" s="15"/>
      <c r="L127" s="15"/>
      <c r="M127" s="15"/>
      <c r="N127" s="15"/>
    </row>
    <row r="128" spans="2:14" ht="15.75" customHeight="1" x14ac:dyDescent="0.2">
      <c r="B128" s="14" t="s">
        <v>15</v>
      </c>
      <c r="C128" s="15"/>
      <c r="D128" s="15"/>
      <c r="E128" s="15"/>
      <c r="F128" s="15"/>
      <c r="G128" s="15"/>
      <c r="H128" s="15"/>
      <c r="I128" s="15"/>
      <c r="J128" s="15"/>
      <c r="K128" s="15"/>
      <c r="L128" s="15"/>
      <c r="M128" s="15"/>
      <c r="N128" s="15"/>
    </row>
    <row r="129" spans="2:14" ht="15.75" customHeight="1" x14ac:dyDescent="0.2">
      <c r="B129" s="22" t="s">
        <v>84</v>
      </c>
      <c r="C129" s="15">
        <v>9.6460383294432198E-2</v>
      </c>
      <c r="D129" s="15"/>
      <c r="E129" s="15">
        <v>4.4878177930689898E-2</v>
      </c>
      <c r="F129" s="15">
        <v>0.170384206266709</v>
      </c>
      <c r="G129" s="15">
        <v>5.1753209908784202E-2</v>
      </c>
      <c r="H129" s="15">
        <v>5.4272291886368403E-2</v>
      </c>
      <c r="I129" s="15"/>
      <c r="J129" s="15">
        <v>4.9974563246071101E-2</v>
      </c>
      <c r="K129" s="15">
        <v>0.170384206266709</v>
      </c>
      <c r="L129" s="15"/>
      <c r="M129" s="15">
        <v>6.6392667942883496E-2</v>
      </c>
      <c r="N129" s="15">
        <v>0.123196513522758</v>
      </c>
    </row>
    <row r="130" spans="2:14" ht="15.75" customHeight="1" x14ac:dyDescent="0.2">
      <c r="B130" s="22" t="s">
        <v>85</v>
      </c>
      <c r="C130" s="15">
        <v>0.12665888645694501</v>
      </c>
      <c r="D130" s="15"/>
      <c r="E130" s="15">
        <v>6.9107270217736105E-2</v>
      </c>
      <c r="F130" s="15">
        <v>8.0207587752518406E-2</v>
      </c>
      <c r="G130" s="15">
        <v>0.13180009600624401</v>
      </c>
      <c r="H130" s="15">
        <v>0.27665314591173401</v>
      </c>
      <c r="I130" s="15"/>
      <c r="J130" s="15">
        <v>0.15586904667006701</v>
      </c>
      <c r="K130" s="15">
        <v>8.0207587752518406E-2</v>
      </c>
      <c r="L130" s="15"/>
      <c r="M130" s="15">
        <v>9.6735106261658294E-2</v>
      </c>
      <c r="N130" s="15">
        <v>0.153267029938115</v>
      </c>
    </row>
    <row r="131" spans="2:14" ht="15.75" customHeight="1" x14ac:dyDescent="0.2">
      <c r="B131" s="22" t="s">
        <v>86</v>
      </c>
      <c r="C131" s="15">
        <v>0.39132883977889299</v>
      </c>
      <c r="D131" s="15"/>
      <c r="E131" s="15">
        <v>0.52841578925689403</v>
      </c>
      <c r="F131" s="15">
        <v>0.36510008688482098</v>
      </c>
      <c r="G131" s="15">
        <v>0.44358595200530399</v>
      </c>
      <c r="H131" s="15">
        <v>0.23791677806516201</v>
      </c>
      <c r="I131" s="15"/>
      <c r="J131" s="15">
        <v>0.40782237377244901</v>
      </c>
      <c r="K131" s="15">
        <v>0.36510008688482098</v>
      </c>
      <c r="L131" s="15"/>
      <c r="M131" s="15">
        <v>0.42692031068588199</v>
      </c>
      <c r="N131" s="15">
        <v>0.35968100122311703</v>
      </c>
    </row>
    <row r="132" spans="2:14" ht="15.75" customHeight="1" x14ac:dyDescent="0.2">
      <c r="B132" s="22" t="s">
        <v>87</v>
      </c>
      <c r="C132" s="15">
        <v>0.37963887361429599</v>
      </c>
      <c r="D132" s="15"/>
      <c r="E132" s="15">
        <v>0.35759876259467999</v>
      </c>
      <c r="F132" s="15">
        <v>0.37543896463843202</v>
      </c>
      <c r="G132" s="15">
        <v>0.37286074207966802</v>
      </c>
      <c r="H132" s="15">
        <v>0.41889316329077497</v>
      </c>
      <c r="I132" s="15"/>
      <c r="J132" s="15">
        <v>0.38227991955891499</v>
      </c>
      <c r="K132" s="15">
        <v>0.37543896463843202</v>
      </c>
      <c r="L132" s="15"/>
      <c r="M132" s="15">
        <v>0.40267712217582102</v>
      </c>
      <c r="N132" s="15">
        <v>0.359153326023742</v>
      </c>
    </row>
    <row r="133" spans="2:14" ht="15.75" customHeight="1" x14ac:dyDescent="0.2">
      <c r="B133" s="22" t="s">
        <v>49</v>
      </c>
      <c r="C133" s="15">
        <v>5.9130168554312797E-3</v>
      </c>
      <c r="D133" s="15"/>
      <c r="E133" s="15">
        <v>0</v>
      </c>
      <c r="F133" s="15">
        <v>8.8691544575201509E-3</v>
      </c>
      <c r="G133" s="15">
        <v>0</v>
      </c>
      <c r="H133" s="15">
        <v>1.2264620845960399E-2</v>
      </c>
      <c r="I133" s="15"/>
      <c r="J133" s="15">
        <v>4.0540967524973198E-3</v>
      </c>
      <c r="K133" s="15">
        <v>8.8691544575201509E-3</v>
      </c>
      <c r="L133" s="15"/>
      <c r="M133" s="15">
        <v>7.2747929337553903E-3</v>
      </c>
      <c r="N133" s="15">
        <v>4.7021292922690998E-3</v>
      </c>
    </row>
    <row r="134" spans="2:14" ht="15.75" customHeight="1" x14ac:dyDescent="0.2">
      <c r="C134" s="15"/>
      <c r="D134" s="15"/>
      <c r="E134" s="15"/>
      <c r="F134" s="15"/>
      <c r="G134" s="15"/>
      <c r="H134" s="15"/>
      <c r="I134" s="15"/>
      <c r="J134" s="15"/>
      <c r="K134" s="15"/>
      <c r="L134" s="15"/>
      <c r="M134" s="15"/>
      <c r="N134" s="15"/>
    </row>
    <row r="135" spans="2:14" ht="15.75" customHeight="1" x14ac:dyDescent="0.2">
      <c r="B135" s="7" t="s">
        <v>95</v>
      </c>
      <c r="C135" s="15"/>
      <c r="D135" s="15"/>
      <c r="E135" s="15"/>
      <c r="F135" s="15"/>
      <c r="G135" s="15"/>
      <c r="H135" s="15"/>
      <c r="I135" s="15"/>
      <c r="J135" s="15"/>
      <c r="K135" s="15"/>
      <c r="L135" s="15"/>
      <c r="M135" s="15"/>
      <c r="N135" s="15"/>
    </row>
    <row r="136" spans="2:14" ht="15.75" customHeight="1" x14ac:dyDescent="0.2">
      <c r="B136" s="14" t="s">
        <v>15</v>
      </c>
      <c r="C136" s="15"/>
      <c r="D136" s="15"/>
      <c r="E136" s="15"/>
      <c r="F136" s="15"/>
      <c r="G136" s="15"/>
      <c r="H136" s="15"/>
      <c r="I136" s="15"/>
      <c r="J136" s="15"/>
      <c r="K136" s="15"/>
      <c r="L136" s="15"/>
      <c r="M136" s="15"/>
      <c r="N136" s="15"/>
    </row>
    <row r="137" spans="2:14" ht="15.75" customHeight="1" x14ac:dyDescent="0.2">
      <c r="B137" s="22" t="s">
        <v>84</v>
      </c>
      <c r="C137" s="15">
        <v>6.6022164502095804E-2</v>
      </c>
      <c r="D137" s="15"/>
      <c r="E137" s="15">
        <v>6.6403004086510203E-2</v>
      </c>
      <c r="F137" s="15">
        <v>5.4486545452846702E-2</v>
      </c>
      <c r="G137" s="15">
        <v>2.5876559607247399E-2</v>
      </c>
      <c r="H137" s="15">
        <v>0.122703907559891</v>
      </c>
      <c r="I137" s="15"/>
      <c r="J137" s="15">
        <v>7.3276155025163797E-2</v>
      </c>
      <c r="K137" s="15">
        <v>5.4486545452846702E-2</v>
      </c>
      <c r="L137" s="15"/>
      <c r="M137" s="15">
        <v>7.4087064869039307E-2</v>
      </c>
      <c r="N137" s="15">
        <v>5.8850877160573301E-2</v>
      </c>
    </row>
    <row r="138" spans="2:14" ht="15.75" customHeight="1" x14ac:dyDescent="0.2">
      <c r="B138" s="22" t="s">
        <v>85</v>
      </c>
      <c r="C138" s="15">
        <v>0.19709128833860301</v>
      </c>
      <c r="D138" s="15"/>
      <c r="E138" s="15">
        <v>0.12206896258316199</v>
      </c>
      <c r="F138" s="15">
        <v>0.22061213142566</v>
      </c>
      <c r="G138" s="15">
        <v>0.18942384066475601</v>
      </c>
      <c r="H138" s="15">
        <v>0.24526996721733499</v>
      </c>
      <c r="I138" s="15"/>
      <c r="J138" s="15">
        <v>0.18230058034801899</v>
      </c>
      <c r="K138" s="15">
        <v>0.22061213142566</v>
      </c>
      <c r="L138" s="15"/>
      <c r="M138" s="15">
        <v>0.164528253912476</v>
      </c>
      <c r="N138" s="15">
        <v>0.226046249461101</v>
      </c>
    </row>
    <row r="139" spans="2:14" ht="15.75" customHeight="1" x14ac:dyDescent="0.2">
      <c r="B139" s="22" t="s">
        <v>86</v>
      </c>
      <c r="C139" s="15">
        <v>0.40953040575184002</v>
      </c>
      <c r="D139" s="15"/>
      <c r="E139" s="15">
        <v>0.45852220648319297</v>
      </c>
      <c r="F139" s="15">
        <v>0.38851745892919498</v>
      </c>
      <c r="G139" s="15">
        <v>0.41044873092091999</v>
      </c>
      <c r="H139" s="15">
        <v>0.39240511889601898</v>
      </c>
      <c r="I139" s="15"/>
      <c r="J139" s="15">
        <v>0.42274406307377899</v>
      </c>
      <c r="K139" s="15">
        <v>0.38851745892919498</v>
      </c>
      <c r="L139" s="15"/>
      <c r="M139" s="15">
        <v>0.34806903264538003</v>
      </c>
      <c r="N139" s="15">
        <v>0.46418169056591602</v>
      </c>
    </row>
    <row r="140" spans="2:14" ht="15.75" customHeight="1" x14ac:dyDescent="0.2">
      <c r="B140" s="22" t="s">
        <v>87</v>
      </c>
      <c r="C140" s="15">
        <v>0.31544324875352397</v>
      </c>
      <c r="D140" s="15"/>
      <c r="E140" s="15">
        <v>0.353005826847135</v>
      </c>
      <c r="F140" s="15">
        <v>0.32751470973477798</v>
      </c>
      <c r="G140" s="15">
        <v>0.32650920543779699</v>
      </c>
      <c r="H140" s="15">
        <v>0.23962100632675601</v>
      </c>
      <c r="I140" s="15"/>
      <c r="J140" s="15">
        <v>0.30785230255603402</v>
      </c>
      <c r="K140" s="15">
        <v>0.32751470973477798</v>
      </c>
      <c r="L140" s="15"/>
      <c r="M140" s="15">
        <v>0.39646833676031501</v>
      </c>
      <c r="N140" s="15">
        <v>0.24339596217445</v>
      </c>
    </row>
    <row r="141" spans="2:14" ht="15.75" customHeight="1" x14ac:dyDescent="0.2">
      <c r="B141" s="22" t="s">
        <v>49</v>
      </c>
      <c r="C141" s="15">
        <v>1.1912892653934699E-2</v>
      </c>
      <c r="D141" s="15"/>
      <c r="E141" s="15">
        <v>0</v>
      </c>
      <c r="F141" s="15">
        <v>8.8691544575201509E-3</v>
      </c>
      <c r="G141" s="15">
        <v>4.7741663369279999E-2</v>
      </c>
      <c r="H141" s="15">
        <v>0</v>
      </c>
      <c r="I141" s="15"/>
      <c r="J141" s="15">
        <v>1.3826898997003701E-2</v>
      </c>
      <c r="K141" s="15">
        <v>8.8691544575201509E-3</v>
      </c>
      <c r="L141" s="15"/>
      <c r="M141" s="15">
        <v>1.6847311812789801E-2</v>
      </c>
      <c r="N141" s="15">
        <v>7.52522063795962E-3</v>
      </c>
    </row>
    <row r="142" spans="2:14" ht="15.75" customHeight="1" x14ac:dyDescent="0.2">
      <c r="C142" s="15"/>
      <c r="D142" s="15"/>
      <c r="E142" s="15"/>
      <c r="F142" s="15"/>
      <c r="G142" s="15"/>
      <c r="H142" s="15"/>
      <c r="I142" s="15"/>
      <c r="J142" s="15"/>
      <c r="K142" s="15"/>
      <c r="L142" s="15"/>
      <c r="M142" s="15"/>
      <c r="N142" s="15"/>
    </row>
    <row r="143" spans="2:14" ht="15.75" customHeight="1" x14ac:dyDescent="0.2">
      <c r="B143" s="7" t="s">
        <v>96</v>
      </c>
      <c r="C143" s="15"/>
      <c r="D143" s="15"/>
      <c r="E143" s="15"/>
      <c r="F143" s="15"/>
      <c r="G143" s="15"/>
      <c r="H143" s="15"/>
      <c r="I143" s="15"/>
      <c r="J143" s="15"/>
      <c r="K143" s="15"/>
      <c r="L143" s="15"/>
      <c r="M143" s="15"/>
      <c r="N143" s="15"/>
    </row>
    <row r="144" spans="2:14" ht="15.75" customHeight="1" x14ac:dyDescent="0.2">
      <c r="B144" s="14" t="s">
        <v>15</v>
      </c>
      <c r="C144" s="15"/>
      <c r="D144" s="15"/>
      <c r="E144" s="15"/>
      <c r="F144" s="15"/>
      <c r="G144" s="15"/>
      <c r="H144" s="15"/>
      <c r="I144" s="15"/>
      <c r="J144" s="15"/>
      <c r="K144" s="15"/>
      <c r="L144" s="15"/>
      <c r="M144" s="15"/>
      <c r="N144" s="15"/>
    </row>
    <row r="145" spans="2:14" ht="15.75" customHeight="1" x14ac:dyDescent="0.2">
      <c r="B145" s="22" t="s">
        <v>84</v>
      </c>
      <c r="C145" s="15">
        <v>8.0820264200865397E-2</v>
      </c>
      <c r="D145" s="15"/>
      <c r="E145" s="15">
        <v>0.108795364155011</v>
      </c>
      <c r="F145" s="15">
        <v>7.7946589094746194E-2</v>
      </c>
      <c r="G145" s="15">
        <v>5.2703983896784698E-2</v>
      </c>
      <c r="H145" s="15">
        <v>7.8776202474250004E-2</v>
      </c>
      <c r="I145" s="15"/>
      <c r="J145" s="15">
        <v>8.2627329075075501E-2</v>
      </c>
      <c r="K145" s="15">
        <v>7.7946589094746194E-2</v>
      </c>
      <c r="L145" s="15"/>
      <c r="M145" s="15">
        <v>6.5182207519186505E-2</v>
      </c>
      <c r="N145" s="15">
        <v>9.4725581418050306E-2</v>
      </c>
    </row>
    <row r="146" spans="2:14" ht="15.75" customHeight="1" x14ac:dyDescent="0.2">
      <c r="B146" s="22" t="s">
        <v>85</v>
      </c>
      <c r="C146" s="15">
        <v>0.16835681871761901</v>
      </c>
      <c r="D146" s="15"/>
      <c r="E146" s="15">
        <v>0.119179512733674</v>
      </c>
      <c r="F146" s="15">
        <v>0.19729796415462</v>
      </c>
      <c r="G146" s="15">
        <v>0.1330953013915</v>
      </c>
      <c r="H146" s="15">
        <v>0.20070325637302699</v>
      </c>
      <c r="I146" s="15"/>
      <c r="J146" s="15">
        <v>0.15015763982392999</v>
      </c>
      <c r="K146" s="15">
        <v>0.19729796415462</v>
      </c>
      <c r="L146" s="15"/>
      <c r="M146" s="15">
        <v>0.156712826894158</v>
      </c>
      <c r="N146" s="15">
        <v>0.17871062439023999</v>
      </c>
    </row>
    <row r="147" spans="2:14" ht="15.75" customHeight="1" x14ac:dyDescent="0.2">
      <c r="B147" s="22" t="s">
        <v>86</v>
      </c>
      <c r="C147" s="15">
        <v>0.36862209727210998</v>
      </c>
      <c r="D147" s="15"/>
      <c r="E147" s="15">
        <v>0.36240599873928597</v>
      </c>
      <c r="F147" s="15">
        <v>0.40574261518935401</v>
      </c>
      <c r="G147" s="15">
        <v>0.35287833344473601</v>
      </c>
      <c r="H147" s="15">
        <v>0.31894188990586803</v>
      </c>
      <c r="I147" s="15"/>
      <c r="J147" s="15">
        <v>0.345279450116943</v>
      </c>
      <c r="K147" s="15">
        <v>0.40574261518935401</v>
      </c>
      <c r="L147" s="15"/>
      <c r="M147" s="15">
        <v>0.31821576208847702</v>
      </c>
      <c r="N147" s="15">
        <v>0.41344327261069003</v>
      </c>
    </row>
    <row r="148" spans="2:14" ht="15.75" customHeight="1" x14ac:dyDescent="0.2">
      <c r="B148" s="22" t="s">
        <v>87</v>
      </c>
      <c r="C148" s="15">
        <v>0.36387608480504602</v>
      </c>
      <c r="D148" s="15"/>
      <c r="E148" s="15">
        <v>0.40961912437202902</v>
      </c>
      <c r="F148" s="15">
        <v>0.29776270585924902</v>
      </c>
      <c r="G148" s="15">
        <v>0.41840031026255903</v>
      </c>
      <c r="H148" s="15">
        <v>0.38931403040089502</v>
      </c>
      <c r="I148" s="15"/>
      <c r="J148" s="15">
        <v>0.40545043138092701</v>
      </c>
      <c r="K148" s="15">
        <v>0.29776270585924902</v>
      </c>
      <c r="L148" s="15"/>
      <c r="M148" s="15">
        <v>0.44304189168538899</v>
      </c>
      <c r="N148" s="15">
        <v>0.29348206591680298</v>
      </c>
    </row>
    <row r="149" spans="2:14" ht="15.75" customHeight="1" x14ac:dyDescent="0.2">
      <c r="B149" s="22" t="s">
        <v>49</v>
      </c>
      <c r="C149" s="15">
        <v>1.8324735004357801E-2</v>
      </c>
      <c r="D149" s="15"/>
      <c r="E149" s="15">
        <v>0</v>
      </c>
      <c r="F149" s="15">
        <v>2.1250125702031501E-2</v>
      </c>
      <c r="G149" s="15">
        <v>4.2922071004420401E-2</v>
      </c>
      <c r="H149" s="15">
        <v>1.2264620845960399E-2</v>
      </c>
      <c r="I149" s="15"/>
      <c r="J149" s="15">
        <v>1.6485149603123899E-2</v>
      </c>
      <c r="K149" s="15">
        <v>2.1250125702031501E-2</v>
      </c>
      <c r="L149" s="15"/>
      <c r="M149" s="15">
        <v>1.6847311812789801E-2</v>
      </c>
      <c r="N149" s="15">
        <v>1.96384556642176E-2</v>
      </c>
    </row>
    <row r="150" spans="2:14" ht="15.75" customHeight="1" x14ac:dyDescent="0.2">
      <c r="C150" s="15"/>
      <c r="D150" s="15"/>
      <c r="E150" s="15"/>
      <c r="F150" s="15"/>
      <c r="G150" s="15"/>
      <c r="H150" s="15"/>
      <c r="I150" s="15"/>
      <c r="J150" s="15"/>
      <c r="K150" s="15"/>
      <c r="L150" s="15"/>
      <c r="M150" s="15"/>
      <c r="N150" s="15"/>
    </row>
    <row r="151" spans="2:14" ht="15.75" customHeight="1" x14ac:dyDescent="0.2">
      <c r="B151" s="7" t="s">
        <v>97</v>
      </c>
      <c r="C151" s="15"/>
      <c r="D151" s="15"/>
      <c r="E151" s="15"/>
      <c r="F151" s="15"/>
      <c r="G151" s="15"/>
      <c r="H151" s="15"/>
      <c r="I151" s="15"/>
      <c r="J151" s="15"/>
      <c r="K151" s="15"/>
      <c r="L151" s="15"/>
      <c r="M151" s="15"/>
      <c r="N151" s="15"/>
    </row>
    <row r="152" spans="2:14" ht="15.75" customHeight="1" x14ac:dyDescent="0.2">
      <c r="B152" s="14" t="s">
        <v>15</v>
      </c>
      <c r="C152" s="15"/>
      <c r="D152" s="15"/>
      <c r="E152" s="15"/>
      <c r="F152" s="15"/>
      <c r="G152" s="15"/>
      <c r="H152" s="15"/>
      <c r="I152" s="15"/>
      <c r="J152" s="15"/>
      <c r="K152" s="15"/>
      <c r="L152" s="15"/>
      <c r="M152" s="15"/>
      <c r="N152" s="15"/>
    </row>
    <row r="153" spans="2:14" ht="15.75" customHeight="1" x14ac:dyDescent="0.2">
      <c r="B153" s="22" t="s">
        <v>84</v>
      </c>
      <c r="C153" s="15">
        <v>3.6466797619047898E-2</v>
      </c>
      <c r="D153" s="15"/>
      <c r="E153" s="15">
        <v>1.8479487452866299E-2</v>
      </c>
      <c r="F153" s="15">
        <v>1.32254187891967E-2</v>
      </c>
      <c r="G153" s="15">
        <v>0.127904840881987</v>
      </c>
      <c r="H153" s="15">
        <v>2.12342899311103E-2</v>
      </c>
      <c r="I153" s="15"/>
      <c r="J153" s="15">
        <v>5.1081768957386697E-2</v>
      </c>
      <c r="K153" s="15">
        <v>1.32254187891967E-2</v>
      </c>
      <c r="L153" s="15"/>
      <c r="M153" s="15">
        <v>5.5521100129785297E-2</v>
      </c>
      <c r="N153" s="15">
        <v>1.9523763957172601E-2</v>
      </c>
    </row>
    <row r="154" spans="2:14" ht="15.75" customHeight="1" x14ac:dyDescent="0.2">
      <c r="B154" s="22" t="s">
        <v>85</v>
      </c>
      <c r="C154" s="15">
        <v>0.173083181570478</v>
      </c>
      <c r="D154" s="15"/>
      <c r="E154" s="15">
        <v>0.13710485691084001</v>
      </c>
      <c r="F154" s="15">
        <v>0.24225441058792799</v>
      </c>
      <c r="G154" s="15">
        <v>6.0287439472264601E-2</v>
      </c>
      <c r="H154" s="15">
        <v>0.18166330686797799</v>
      </c>
      <c r="I154" s="15"/>
      <c r="J154" s="15">
        <v>0.12958595462328601</v>
      </c>
      <c r="K154" s="15">
        <v>0.24225441058792799</v>
      </c>
      <c r="L154" s="15"/>
      <c r="M154" s="15">
        <v>0.136537428186464</v>
      </c>
      <c r="N154" s="15">
        <v>0.205579565494005</v>
      </c>
    </row>
    <row r="155" spans="2:14" ht="15.75" customHeight="1" x14ac:dyDescent="0.2">
      <c r="B155" s="22" t="s">
        <v>86</v>
      </c>
      <c r="C155" s="15">
        <v>0.40258489601664699</v>
      </c>
      <c r="D155" s="15"/>
      <c r="E155" s="15">
        <v>0.46008548342783001</v>
      </c>
      <c r="F155" s="15">
        <v>0.38149365946021002</v>
      </c>
      <c r="G155" s="15">
        <v>0.37629552262079802</v>
      </c>
      <c r="H155" s="15">
        <v>0.39966983195205802</v>
      </c>
      <c r="I155" s="15"/>
      <c r="J155" s="15">
        <v>0.41584778459219701</v>
      </c>
      <c r="K155" s="15">
        <v>0.38149365946021002</v>
      </c>
      <c r="L155" s="15"/>
      <c r="M155" s="15">
        <v>0.35361593456391599</v>
      </c>
      <c r="N155" s="15">
        <v>0.44612796256621901</v>
      </c>
    </row>
    <row r="156" spans="2:14" ht="15.75" customHeight="1" x14ac:dyDescent="0.2">
      <c r="B156" s="22" t="s">
        <v>87</v>
      </c>
      <c r="C156" s="15">
        <v>0.38160396227804</v>
      </c>
      <c r="D156" s="15"/>
      <c r="E156" s="15">
        <v>0.37216371930617598</v>
      </c>
      <c r="F156" s="15">
        <v>0.35415735670514498</v>
      </c>
      <c r="G156" s="15">
        <v>0.43551219702495098</v>
      </c>
      <c r="H156" s="15">
        <v>0.39743257124885401</v>
      </c>
      <c r="I156" s="15"/>
      <c r="J156" s="15">
        <v>0.398863323554289</v>
      </c>
      <c r="K156" s="15">
        <v>0.35415735670514498</v>
      </c>
      <c r="L156" s="15"/>
      <c r="M156" s="15">
        <v>0.44705074418607899</v>
      </c>
      <c r="N156" s="15">
        <v>0.32340886286128401</v>
      </c>
    </row>
    <row r="157" spans="2:14" ht="15.75" customHeight="1" x14ac:dyDescent="0.2">
      <c r="B157" s="22" t="s">
        <v>49</v>
      </c>
      <c r="C157" s="15">
        <v>6.2611625157861202E-3</v>
      </c>
      <c r="D157" s="15"/>
      <c r="E157" s="15">
        <v>1.21664529022879E-2</v>
      </c>
      <c r="F157" s="15">
        <v>8.8691544575201509E-3</v>
      </c>
      <c r="G157" s="15">
        <v>0</v>
      </c>
      <c r="H157" s="15">
        <v>0</v>
      </c>
      <c r="I157" s="15"/>
      <c r="J157" s="15">
        <v>4.6211682728410702E-3</v>
      </c>
      <c r="K157" s="15">
        <v>8.8691544575201509E-3</v>
      </c>
      <c r="L157" s="15"/>
      <c r="M157" s="15">
        <v>7.2747929337553903E-3</v>
      </c>
      <c r="N157" s="15">
        <v>5.3598451213196499E-3</v>
      </c>
    </row>
    <row r="158" spans="2:14" ht="15.75" customHeight="1" x14ac:dyDescent="0.2">
      <c r="C158" s="15"/>
      <c r="D158" s="15"/>
      <c r="E158" s="15"/>
      <c r="F158" s="15"/>
      <c r="G158" s="15"/>
      <c r="H158" s="15"/>
      <c r="I158" s="15"/>
      <c r="J158" s="15"/>
      <c r="K158" s="15"/>
      <c r="L158" s="15"/>
      <c r="M158" s="15"/>
      <c r="N158" s="15"/>
    </row>
    <row r="159" spans="2:14" ht="15.75" customHeight="1" x14ac:dyDescent="0.2">
      <c r="B159" s="7" t="s">
        <v>98</v>
      </c>
      <c r="C159" s="15"/>
      <c r="D159" s="15"/>
      <c r="E159" s="15"/>
      <c r="F159" s="15"/>
      <c r="G159" s="15"/>
      <c r="H159" s="15"/>
      <c r="I159" s="15"/>
      <c r="J159" s="15"/>
      <c r="K159" s="15"/>
      <c r="L159" s="15"/>
      <c r="M159" s="15"/>
      <c r="N159" s="15"/>
    </row>
    <row r="160" spans="2:14" ht="15.75" customHeight="1" x14ac:dyDescent="0.2">
      <c r="B160" s="14" t="s">
        <v>15</v>
      </c>
      <c r="C160" s="15"/>
      <c r="D160" s="15"/>
      <c r="E160" s="15"/>
      <c r="F160" s="15"/>
      <c r="G160" s="15"/>
      <c r="H160" s="15"/>
      <c r="I160" s="15"/>
      <c r="J160" s="15"/>
      <c r="K160" s="15"/>
      <c r="L160" s="15"/>
      <c r="M160" s="15"/>
      <c r="N160" s="15"/>
    </row>
    <row r="161" spans="1:14" ht="15.75" customHeight="1" x14ac:dyDescent="0.2">
      <c r="B161" s="22" t="s">
        <v>99</v>
      </c>
      <c r="C161" s="15">
        <v>6.7924041692129705E-2</v>
      </c>
      <c r="D161" s="15"/>
      <c r="E161" s="15">
        <v>5.7145958741922603E-2</v>
      </c>
      <c r="F161" s="15">
        <v>5.1972631552000999E-2</v>
      </c>
      <c r="G161" s="15">
        <v>0.127094410336271</v>
      </c>
      <c r="H161" s="15">
        <v>5.8811244475669301E-2</v>
      </c>
      <c r="I161" s="15"/>
      <c r="J161" s="15">
        <v>7.7954832193450493E-2</v>
      </c>
      <c r="K161" s="15">
        <v>5.1972631552000999E-2</v>
      </c>
      <c r="L161" s="15"/>
      <c r="M161" s="15">
        <v>7.8330621756801305E-2</v>
      </c>
      <c r="N161" s="15">
        <v>5.8670539169989502E-2</v>
      </c>
    </row>
    <row r="162" spans="1:14" ht="15.75" customHeight="1" x14ac:dyDescent="0.2">
      <c r="B162" s="22" t="s">
        <v>100</v>
      </c>
      <c r="C162" s="15">
        <v>0.21119351675107001</v>
      </c>
      <c r="D162" s="15"/>
      <c r="E162" s="15">
        <v>0.23312113862990799</v>
      </c>
      <c r="F162" s="15">
        <v>0.17928582044180799</v>
      </c>
      <c r="G162" s="15">
        <v>0.19657999838075499</v>
      </c>
      <c r="H162" s="15">
        <v>0.25950135928558299</v>
      </c>
      <c r="I162" s="15"/>
      <c r="J162" s="15">
        <v>0.23125816396698001</v>
      </c>
      <c r="K162" s="15">
        <v>0.17928582044180799</v>
      </c>
      <c r="L162" s="15"/>
      <c r="M162" s="15">
        <v>0.248971946320758</v>
      </c>
      <c r="N162" s="15">
        <v>0.17760104053572201</v>
      </c>
    </row>
    <row r="163" spans="1:14" ht="15.75" customHeight="1" x14ac:dyDescent="0.2">
      <c r="B163" s="22" t="s">
        <v>101</v>
      </c>
      <c r="C163" s="15">
        <v>0.24995302217892801</v>
      </c>
      <c r="D163" s="15"/>
      <c r="E163" s="15">
        <v>0.164164854175191</v>
      </c>
      <c r="F163" s="15">
        <v>0.33536378698955299</v>
      </c>
      <c r="G163" s="15">
        <v>0.228705961159755</v>
      </c>
      <c r="H163" s="15">
        <v>0.20466263404908699</v>
      </c>
      <c r="I163" s="15"/>
      <c r="J163" s="15">
        <v>0.196243821497186</v>
      </c>
      <c r="K163" s="15">
        <v>0.33536378698955299</v>
      </c>
      <c r="L163" s="15"/>
      <c r="M163" s="15">
        <v>0.159676925468901</v>
      </c>
      <c r="N163" s="15">
        <v>0.33022628038708401</v>
      </c>
    </row>
    <row r="164" spans="1:14" ht="15.75" customHeight="1" x14ac:dyDescent="0.2">
      <c r="B164" s="22" t="s">
        <v>102</v>
      </c>
      <c r="C164" s="15">
        <v>0.26708929405267301</v>
      </c>
      <c r="D164" s="15"/>
      <c r="E164" s="15">
        <v>0.32455656193118998</v>
      </c>
      <c r="F164" s="15">
        <v>0.20832357909319099</v>
      </c>
      <c r="G164" s="15">
        <v>0.28526469652361702</v>
      </c>
      <c r="H164" s="15">
        <v>0.29692489434814101</v>
      </c>
      <c r="I164" s="15"/>
      <c r="J164" s="15">
        <v>0.30404317902212702</v>
      </c>
      <c r="K164" s="15">
        <v>0.20832357909319099</v>
      </c>
      <c r="L164" s="15"/>
      <c r="M164" s="15">
        <v>0.268766386781497</v>
      </c>
      <c r="N164" s="15">
        <v>0.265598027786562</v>
      </c>
    </row>
    <row r="165" spans="1:14" ht="15.75" customHeight="1" x14ac:dyDescent="0.2">
      <c r="A165" s="16"/>
      <c r="B165" s="22" t="s">
        <v>103</v>
      </c>
      <c r="C165" s="15">
        <v>0.20384012532519799</v>
      </c>
      <c r="D165" s="15"/>
      <c r="E165" s="15">
        <v>0.22101148652178901</v>
      </c>
      <c r="F165" s="15">
        <v>0.22505418192344701</v>
      </c>
      <c r="G165" s="15">
        <v>0.16235493359960201</v>
      </c>
      <c r="H165" s="15">
        <v>0.18009986784151999</v>
      </c>
      <c r="I165" s="15"/>
      <c r="J165" s="15">
        <v>0.19050000332025499</v>
      </c>
      <c r="K165" s="15">
        <v>0.22505418192344701</v>
      </c>
      <c r="L165" s="15"/>
      <c r="M165" s="15">
        <v>0.244254119672043</v>
      </c>
      <c r="N165" s="15">
        <v>0.16790411212064299</v>
      </c>
    </row>
    <row r="166" spans="1:14" ht="15.75" customHeight="1" x14ac:dyDescent="0.2">
      <c r="C166" s="15"/>
      <c r="D166" s="15"/>
      <c r="E166" s="15"/>
      <c r="F166" s="15"/>
      <c r="G166" s="15"/>
      <c r="H166" s="15"/>
      <c r="I166" s="15"/>
      <c r="J166" s="15"/>
      <c r="K166" s="15"/>
      <c r="L166" s="15"/>
      <c r="M166" s="15"/>
      <c r="N166" s="15"/>
    </row>
    <row r="167" spans="1:14" ht="15.75" customHeight="1" x14ac:dyDescent="0.2">
      <c r="B167" s="7" t="s">
        <v>104</v>
      </c>
      <c r="C167" s="15"/>
      <c r="D167" s="15"/>
      <c r="E167" s="15"/>
      <c r="F167" s="15"/>
      <c r="G167" s="15"/>
      <c r="H167" s="15"/>
      <c r="I167" s="15"/>
      <c r="J167" s="15"/>
      <c r="K167" s="15"/>
      <c r="L167" s="15"/>
      <c r="M167" s="15"/>
      <c r="N167" s="15"/>
    </row>
    <row r="168" spans="1:14" ht="15.75" customHeight="1" x14ac:dyDescent="0.2">
      <c r="B168" s="14" t="s">
        <v>16</v>
      </c>
      <c r="C168" s="15"/>
      <c r="D168" s="15"/>
      <c r="E168" s="15"/>
      <c r="F168" s="15"/>
      <c r="G168" s="15"/>
      <c r="H168" s="15"/>
      <c r="I168" s="15"/>
      <c r="J168" s="15"/>
      <c r="K168" s="15"/>
      <c r="L168" s="15"/>
      <c r="M168" s="15"/>
      <c r="N168" s="15"/>
    </row>
    <row r="169" spans="1:14" ht="15.75" customHeight="1" x14ac:dyDescent="0.2">
      <c r="B169" s="22" t="s">
        <v>105</v>
      </c>
      <c r="C169" s="15" t="s">
        <v>106</v>
      </c>
      <c r="D169" s="15"/>
      <c r="E169" s="15">
        <v>0</v>
      </c>
      <c r="F169" s="15">
        <v>0</v>
      </c>
      <c r="G169" s="15">
        <v>0</v>
      </c>
      <c r="H169" s="15">
        <v>0</v>
      </c>
      <c r="I169" s="15"/>
      <c r="J169" s="15">
        <v>0</v>
      </c>
      <c r="K169" s="15">
        <v>0</v>
      </c>
      <c r="L169" s="15"/>
      <c r="M169" s="15">
        <v>0</v>
      </c>
      <c r="N169" s="15">
        <v>0</v>
      </c>
    </row>
    <row r="170" spans="1:14" ht="15.75" customHeight="1" x14ac:dyDescent="0.2">
      <c r="B170" s="22" t="s">
        <v>107</v>
      </c>
      <c r="C170" s="15" t="s">
        <v>106</v>
      </c>
      <c r="D170" s="15"/>
      <c r="E170" s="15">
        <v>0</v>
      </c>
      <c r="F170" s="15">
        <v>0</v>
      </c>
      <c r="G170" s="15">
        <v>0</v>
      </c>
      <c r="H170" s="15">
        <v>0</v>
      </c>
      <c r="I170" s="15"/>
      <c r="J170" s="15">
        <v>0</v>
      </c>
      <c r="K170" s="15">
        <v>0</v>
      </c>
      <c r="L170" s="15"/>
      <c r="M170" s="15">
        <v>0</v>
      </c>
      <c r="N170" s="15">
        <v>0</v>
      </c>
    </row>
    <row r="171" spans="1:14" ht="15.75" customHeight="1" x14ac:dyDescent="0.2">
      <c r="B171" s="22" t="s">
        <v>108</v>
      </c>
      <c r="C171" s="15" t="s">
        <v>106</v>
      </c>
      <c r="D171" s="15"/>
      <c r="E171" s="15">
        <v>0</v>
      </c>
      <c r="F171" s="15">
        <v>0</v>
      </c>
      <c r="G171" s="15">
        <v>0</v>
      </c>
      <c r="H171" s="15">
        <v>0</v>
      </c>
      <c r="I171" s="15"/>
      <c r="J171" s="15">
        <v>0</v>
      </c>
      <c r="K171" s="15">
        <v>0</v>
      </c>
      <c r="L171" s="15"/>
      <c r="M171" s="15">
        <v>0</v>
      </c>
      <c r="N171" s="15">
        <v>0</v>
      </c>
    </row>
    <row r="172" spans="1:14" ht="15.75" customHeight="1" x14ac:dyDescent="0.2">
      <c r="B172" s="22" t="s">
        <v>109</v>
      </c>
      <c r="C172" s="15" t="s">
        <v>106</v>
      </c>
      <c r="D172" s="15"/>
      <c r="E172" s="15">
        <v>0</v>
      </c>
      <c r="F172" s="15">
        <v>0</v>
      </c>
      <c r="G172" s="15">
        <v>0</v>
      </c>
      <c r="H172" s="15">
        <v>0</v>
      </c>
      <c r="I172" s="15"/>
      <c r="J172" s="15">
        <v>0</v>
      </c>
      <c r="K172" s="15">
        <v>0</v>
      </c>
      <c r="L172" s="15"/>
      <c r="M172" s="15">
        <v>0</v>
      </c>
      <c r="N172" s="15">
        <v>0</v>
      </c>
    </row>
    <row r="173" spans="1:14" ht="15.75" customHeight="1" x14ac:dyDescent="0.2">
      <c r="B173" s="22" t="s">
        <v>110</v>
      </c>
      <c r="C173" s="15" t="s">
        <v>106</v>
      </c>
      <c r="D173" s="15"/>
      <c r="E173" s="15">
        <v>0</v>
      </c>
      <c r="F173" s="15">
        <v>0</v>
      </c>
      <c r="G173" s="15">
        <v>0</v>
      </c>
      <c r="H173" s="15">
        <v>0</v>
      </c>
      <c r="I173" s="15"/>
      <c r="J173" s="15">
        <v>0</v>
      </c>
      <c r="K173" s="15">
        <v>0</v>
      </c>
      <c r="L173" s="15"/>
      <c r="M173" s="15">
        <v>0</v>
      </c>
      <c r="N173" s="15">
        <v>0</v>
      </c>
    </row>
    <row r="174" spans="1:14" ht="15.75" customHeight="1" x14ac:dyDescent="0.2">
      <c r="B174" s="22" t="s">
        <v>111</v>
      </c>
      <c r="C174" s="15" t="s">
        <v>106</v>
      </c>
      <c r="D174" s="15"/>
      <c r="E174" s="15">
        <v>0</v>
      </c>
      <c r="F174" s="15">
        <v>0</v>
      </c>
      <c r="G174" s="15">
        <v>0</v>
      </c>
      <c r="H174" s="15">
        <v>0</v>
      </c>
      <c r="I174" s="15"/>
      <c r="J174" s="15">
        <v>0</v>
      </c>
      <c r="K174" s="15">
        <v>0</v>
      </c>
      <c r="L174" s="15"/>
      <c r="M174" s="15">
        <v>0</v>
      </c>
      <c r="N174" s="15">
        <v>0</v>
      </c>
    </row>
    <row r="175" spans="1:14" ht="15.75" customHeight="1" x14ac:dyDescent="0.2">
      <c r="B175" s="22" t="s">
        <v>112</v>
      </c>
      <c r="C175" s="15" t="s">
        <v>106</v>
      </c>
      <c r="D175" s="15"/>
      <c r="E175" s="15">
        <v>0</v>
      </c>
      <c r="F175" s="15">
        <v>0</v>
      </c>
      <c r="G175" s="15">
        <v>0</v>
      </c>
      <c r="H175" s="15">
        <v>0</v>
      </c>
      <c r="I175" s="15"/>
      <c r="J175" s="15">
        <v>0</v>
      </c>
      <c r="K175" s="15">
        <v>0</v>
      </c>
      <c r="L175" s="15"/>
      <c r="M175" s="15">
        <v>0</v>
      </c>
      <c r="N175" s="15">
        <v>0</v>
      </c>
    </row>
    <row r="176" spans="1:14" ht="15.75" customHeight="1" x14ac:dyDescent="0.2">
      <c r="B176" s="22" t="s">
        <v>113</v>
      </c>
      <c r="C176" s="15" t="s">
        <v>106</v>
      </c>
      <c r="D176" s="15"/>
      <c r="E176" s="15">
        <v>0</v>
      </c>
      <c r="F176" s="15">
        <v>0</v>
      </c>
      <c r="G176" s="15">
        <v>0</v>
      </c>
      <c r="H176" s="15">
        <v>0</v>
      </c>
      <c r="I176" s="15"/>
      <c r="J176" s="15">
        <v>0</v>
      </c>
      <c r="K176" s="15">
        <v>0</v>
      </c>
      <c r="L176" s="15"/>
      <c r="M176" s="15">
        <v>0</v>
      </c>
      <c r="N176" s="15">
        <v>0</v>
      </c>
    </row>
    <row r="177" spans="2:14" ht="15.75" customHeight="1" x14ac:dyDescent="0.2">
      <c r="B177" s="22" t="s">
        <v>114</v>
      </c>
      <c r="C177" s="15" t="s">
        <v>106</v>
      </c>
      <c r="D177" s="15"/>
      <c r="E177" s="15">
        <v>0</v>
      </c>
      <c r="F177" s="15">
        <v>0</v>
      </c>
      <c r="G177" s="15">
        <v>0</v>
      </c>
      <c r="H177" s="15">
        <v>0</v>
      </c>
      <c r="I177" s="15"/>
      <c r="J177" s="15">
        <v>0</v>
      </c>
      <c r="K177" s="15">
        <v>0</v>
      </c>
      <c r="L177" s="15"/>
      <c r="M177" s="15">
        <v>0</v>
      </c>
      <c r="N177" s="15">
        <v>0</v>
      </c>
    </row>
    <row r="178" spans="2:14" ht="15.75" customHeight="1" x14ac:dyDescent="0.2">
      <c r="B178" s="22" t="s">
        <v>115</v>
      </c>
      <c r="C178" s="15" t="s">
        <v>106</v>
      </c>
      <c r="D178" s="15"/>
      <c r="E178" s="15">
        <v>0</v>
      </c>
      <c r="F178" s="15">
        <v>0</v>
      </c>
      <c r="G178" s="15">
        <v>0</v>
      </c>
      <c r="H178" s="15">
        <v>0</v>
      </c>
      <c r="I178" s="15"/>
      <c r="J178" s="15">
        <v>0</v>
      </c>
      <c r="K178" s="15">
        <v>0</v>
      </c>
      <c r="L178" s="15"/>
      <c r="M178" s="15">
        <v>0</v>
      </c>
      <c r="N178" s="15">
        <v>0</v>
      </c>
    </row>
    <row r="179" spans="2:14" ht="15.75" customHeight="1" x14ac:dyDescent="0.2">
      <c r="B179" s="22" t="s">
        <v>116</v>
      </c>
      <c r="C179" s="15" t="s">
        <v>106</v>
      </c>
      <c r="D179" s="15"/>
      <c r="E179" s="15">
        <v>0</v>
      </c>
      <c r="F179" s="15">
        <v>0</v>
      </c>
      <c r="G179" s="15">
        <v>0</v>
      </c>
      <c r="H179" s="15">
        <v>0</v>
      </c>
      <c r="I179" s="15"/>
      <c r="J179" s="15">
        <v>0</v>
      </c>
      <c r="K179" s="15">
        <v>0</v>
      </c>
      <c r="L179" s="15"/>
      <c r="M179" s="15">
        <v>0</v>
      </c>
      <c r="N179" s="15">
        <v>0</v>
      </c>
    </row>
    <row r="180" spans="2:14" ht="15.75" customHeight="1" x14ac:dyDescent="0.2">
      <c r="C180" s="15"/>
      <c r="D180" s="15"/>
      <c r="E180" s="15"/>
      <c r="F180" s="15"/>
      <c r="G180" s="15"/>
      <c r="H180" s="15"/>
      <c r="I180" s="15"/>
      <c r="J180" s="15"/>
      <c r="K180" s="15"/>
      <c r="L180" s="15"/>
      <c r="M180" s="15"/>
      <c r="N180" s="15"/>
    </row>
    <row r="181" spans="2:14" ht="15.75" customHeight="1" x14ac:dyDescent="0.2">
      <c r="B181" s="7" t="s">
        <v>117</v>
      </c>
      <c r="C181" s="15"/>
      <c r="D181" s="15"/>
      <c r="E181" s="15"/>
      <c r="F181" s="15"/>
      <c r="G181" s="15"/>
      <c r="H181" s="15"/>
      <c r="I181" s="15"/>
      <c r="J181" s="15"/>
      <c r="K181" s="15"/>
      <c r="L181" s="15"/>
      <c r="M181" s="15"/>
      <c r="N181" s="15"/>
    </row>
    <row r="182" spans="2:14" ht="15.75" customHeight="1" x14ac:dyDescent="0.2">
      <c r="B182" s="14" t="s">
        <v>16</v>
      </c>
      <c r="C182" s="15"/>
      <c r="D182" s="15"/>
      <c r="E182" s="15"/>
      <c r="F182" s="15"/>
      <c r="G182" s="15"/>
      <c r="H182" s="15"/>
      <c r="I182" s="15"/>
      <c r="J182" s="15"/>
      <c r="K182" s="15"/>
      <c r="L182" s="15"/>
      <c r="M182" s="15"/>
      <c r="N182" s="15"/>
    </row>
    <row r="183" spans="2:14" ht="15.75" customHeight="1" x14ac:dyDescent="0.2">
      <c r="B183" s="22" t="s">
        <v>105</v>
      </c>
      <c r="C183" s="15">
        <v>9.9426104176511501E-2</v>
      </c>
      <c r="D183" s="15"/>
      <c r="E183" s="15">
        <v>0.111865181933161</v>
      </c>
      <c r="F183" s="15">
        <v>7.6564114360891999E-2</v>
      </c>
      <c r="G183" s="15">
        <v>0.118660574164153</v>
      </c>
      <c r="H183" s="15">
        <v>0.11546762729478099</v>
      </c>
      <c r="I183" s="15"/>
      <c r="J183" s="15">
        <v>0.114802296758482</v>
      </c>
      <c r="K183" s="15">
        <v>7.6564114360891999E-2</v>
      </c>
      <c r="L183" s="15"/>
      <c r="M183" s="15">
        <v>0.102273928379607</v>
      </c>
      <c r="N183" s="15">
        <v>9.6743071604336206E-2</v>
      </c>
    </row>
    <row r="184" spans="2:14" ht="15.75" customHeight="1" x14ac:dyDescent="0.2">
      <c r="B184" s="22" t="s">
        <v>107</v>
      </c>
      <c r="C184" s="15">
        <v>0.154409452712647</v>
      </c>
      <c r="D184" s="15"/>
      <c r="E184" s="15">
        <v>5.8949300286137297E-2</v>
      </c>
      <c r="F184" s="15">
        <v>0.26043017439273303</v>
      </c>
      <c r="G184" s="15">
        <v>7.3078471568051098E-2</v>
      </c>
      <c r="H184" s="15">
        <v>0.12965701216185899</v>
      </c>
      <c r="I184" s="15"/>
      <c r="J184" s="15">
        <v>8.3103540699743197E-2</v>
      </c>
      <c r="K184" s="15">
        <v>0.26043017439273303</v>
      </c>
      <c r="L184" s="15"/>
      <c r="M184" s="15">
        <v>0.124443706620674</v>
      </c>
      <c r="N184" s="15">
        <v>0.182641206880231</v>
      </c>
    </row>
    <row r="185" spans="2:14" ht="15.75" customHeight="1" x14ac:dyDescent="0.2">
      <c r="B185" s="22" t="s">
        <v>108</v>
      </c>
      <c r="C185" s="15">
        <v>0.101800451517298</v>
      </c>
      <c r="D185" s="15"/>
      <c r="E185" s="15">
        <v>0.13326360600697801</v>
      </c>
      <c r="F185" s="15">
        <v>9.43253492832445E-2</v>
      </c>
      <c r="G185" s="15">
        <v>0.17459247437711201</v>
      </c>
      <c r="H185" s="15">
        <v>0</v>
      </c>
      <c r="I185" s="15"/>
      <c r="J185" s="15">
        <v>0.106827949668058</v>
      </c>
      <c r="K185" s="15">
        <v>9.43253492832445E-2</v>
      </c>
      <c r="L185" s="15"/>
      <c r="M185" s="15">
        <v>0.12686123387244799</v>
      </c>
      <c r="N185" s="15">
        <v>7.8189831427066495E-2</v>
      </c>
    </row>
    <row r="186" spans="2:14" ht="15.75" customHeight="1" x14ac:dyDescent="0.2">
      <c r="B186" s="22" t="s">
        <v>109</v>
      </c>
      <c r="C186" s="15">
        <v>0.14684589557129099</v>
      </c>
      <c r="D186" s="15"/>
      <c r="E186" s="15">
        <v>0.12351340369780001</v>
      </c>
      <c r="F186" s="15">
        <v>0.18292260314018</v>
      </c>
      <c r="G186" s="15">
        <v>4.7735820848046603E-2</v>
      </c>
      <c r="H186" s="15">
        <v>0.19480709104564101</v>
      </c>
      <c r="I186" s="15"/>
      <c r="J186" s="15">
        <v>0.122581935707059</v>
      </c>
      <c r="K186" s="15">
        <v>0.18292260314018</v>
      </c>
      <c r="L186" s="15"/>
      <c r="M186" s="15">
        <v>0.108374477637403</v>
      </c>
      <c r="N186" s="15">
        <v>0.18309113405974101</v>
      </c>
    </row>
    <row r="187" spans="2:14" ht="15.75" customHeight="1" x14ac:dyDescent="0.2">
      <c r="B187" s="22" t="s">
        <v>110</v>
      </c>
      <c r="C187" s="15">
        <v>0.114228477272387</v>
      </c>
      <c r="D187" s="15"/>
      <c r="E187" s="15">
        <v>0.103802927464865</v>
      </c>
      <c r="F187" s="15">
        <v>0.10437153609521101</v>
      </c>
      <c r="G187" s="15">
        <v>0.250328533048432</v>
      </c>
      <c r="H187" s="15">
        <v>1.9379887320539399E-2</v>
      </c>
      <c r="I187" s="15"/>
      <c r="J187" s="15">
        <v>0.120857918849071</v>
      </c>
      <c r="K187" s="15">
        <v>0.10437153609521101</v>
      </c>
      <c r="L187" s="15"/>
      <c r="M187" s="15">
        <v>0.13046488536401801</v>
      </c>
      <c r="N187" s="15">
        <v>9.8931601953460901E-2</v>
      </c>
    </row>
    <row r="188" spans="2:14" ht="15.75" customHeight="1" x14ac:dyDescent="0.2">
      <c r="B188" s="22" t="s">
        <v>111</v>
      </c>
      <c r="C188" s="15">
        <v>0.108849190252686</v>
      </c>
      <c r="D188" s="15"/>
      <c r="E188" s="15">
        <v>0.13787211759534901</v>
      </c>
      <c r="F188" s="15">
        <v>5.8416618162437303E-2</v>
      </c>
      <c r="G188" s="15">
        <v>7.8974727936639996E-2</v>
      </c>
      <c r="H188" s="15">
        <v>0.21297152968504399</v>
      </c>
      <c r="I188" s="15"/>
      <c r="J188" s="15">
        <v>0.14276841369377</v>
      </c>
      <c r="K188" s="15">
        <v>5.8416618162437303E-2</v>
      </c>
      <c r="L188" s="15"/>
      <c r="M188" s="15">
        <v>0.12503584339872301</v>
      </c>
      <c r="N188" s="15">
        <v>9.3599190769534199E-2</v>
      </c>
    </row>
    <row r="189" spans="2:14" ht="15.75" customHeight="1" x14ac:dyDescent="0.2">
      <c r="B189" s="22" t="s">
        <v>112</v>
      </c>
      <c r="C189" s="15">
        <v>8.0813286521080302E-2</v>
      </c>
      <c r="D189" s="15"/>
      <c r="E189" s="15">
        <v>7.3185202540221095E-2</v>
      </c>
      <c r="F189" s="15">
        <v>6.5328418646689299E-2</v>
      </c>
      <c r="G189" s="15">
        <v>0.17788747834695401</v>
      </c>
      <c r="H189" s="15">
        <v>3.3371284179223998E-2</v>
      </c>
      <c r="I189" s="15"/>
      <c r="J189" s="15">
        <v>9.1227879146798904E-2</v>
      </c>
      <c r="K189" s="15">
        <v>6.5328418646689299E-2</v>
      </c>
      <c r="L189" s="15"/>
      <c r="M189" s="15">
        <v>9.5149354086045093E-2</v>
      </c>
      <c r="N189" s="15">
        <v>6.7306787000536702E-2</v>
      </c>
    </row>
    <row r="190" spans="2:14" ht="15.75" customHeight="1" x14ac:dyDescent="0.2">
      <c r="B190" s="22" t="s">
        <v>113</v>
      </c>
      <c r="C190" s="15">
        <v>9.2155224345075698E-2</v>
      </c>
      <c r="D190" s="15"/>
      <c r="E190" s="15">
        <v>0.13260275192285001</v>
      </c>
      <c r="F190" s="15">
        <v>6.8817348676342496E-2</v>
      </c>
      <c r="G190" s="15">
        <v>4.73896339290788E-2</v>
      </c>
      <c r="H190" s="15">
        <v>0.129742217942032</v>
      </c>
      <c r="I190" s="15"/>
      <c r="J190" s="15">
        <v>0.107851481478886</v>
      </c>
      <c r="K190" s="15">
        <v>6.8817348676342496E-2</v>
      </c>
      <c r="L190" s="15"/>
      <c r="M190" s="15">
        <v>0.111123454970951</v>
      </c>
      <c r="N190" s="15">
        <v>7.4284605593246997E-2</v>
      </c>
    </row>
    <row r="191" spans="2:14" ht="15.75" customHeight="1" x14ac:dyDescent="0.2">
      <c r="B191" s="22" t="s">
        <v>114</v>
      </c>
      <c r="C191" s="15">
        <v>5.5921083171392799E-2</v>
      </c>
      <c r="D191" s="15"/>
      <c r="E191" s="15">
        <v>9.1750539065210496E-2</v>
      </c>
      <c r="F191" s="15">
        <v>5.4403096711055601E-2</v>
      </c>
      <c r="G191" s="15">
        <v>0</v>
      </c>
      <c r="H191" s="15">
        <v>6.0092861716264698E-2</v>
      </c>
      <c r="I191" s="15"/>
      <c r="J191" s="15">
        <v>5.6942028956917697E-2</v>
      </c>
      <c r="K191" s="15">
        <v>5.4403096711055601E-2</v>
      </c>
      <c r="L191" s="15"/>
      <c r="M191" s="15">
        <v>4.7678254301022099E-2</v>
      </c>
      <c r="N191" s="15">
        <v>6.3686934140013002E-2</v>
      </c>
    </row>
    <row r="192" spans="2:14" ht="15.75" customHeight="1" x14ac:dyDescent="0.2">
      <c r="B192" s="22" t="s">
        <v>115</v>
      </c>
      <c r="C192" s="15">
        <v>2.98161418904376E-2</v>
      </c>
      <c r="D192" s="15"/>
      <c r="E192" s="15">
        <v>3.31949694874294E-2</v>
      </c>
      <c r="F192" s="15">
        <v>2.14026207439326E-2</v>
      </c>
      <c r="G192" s="15">
        <v>0</v>
      </c>
      <c r="H192" s="15">
        <v>7.3840947613203103E-2</v>
      </c>
      <c r="I192" s="15"/>
      <c r="J192" s="15">
        <v>3.54747885123846E-2</v>
      </c>
      <c r="K192" s="15">
        <v>2.14026207439326E-2</v>
      </c>
      <c r="L192" s="15"/>
      <c r="M192" s="15">
        <v>1.7741281723930399E-2</v>
      </c>
      <c r="N192" s="15">
        <v>4.1192280591689799E-2</v>
      </c>
    </row>
    <row r="193" spans="2:14" ht="15.75" customHeight="1" x14ac:dyDescent="0.2">
      <c r="B193" s="22" t="s">
        <v>116</v>
      </c>
      <c r="C193" s="15">
        <v>1.5734692569192601E-2</v>
      </c>
      <c r="D193" s="15"/>
      <c r="E193" s="15">
        <v>0</v>
      </c>
      <c r="F193" s="15">
        <v>1.30181197872817E-2</v>
      </c>
      <c r="G193" s="15">
        <v>3.1352285781533401E-2</v>
      </c>
      <c r="H193" s="15">
        <v>3.0669541041412E-2</v>
      </c>
      <c r="I193" s="15"/>
      <c r="J193" s="15">
        <v>1.7561766528829501E-2</v>
      </c>
      <c r="K193" s="15">
        <v>1.30181197872817E-2</v>
      </c>
      <c r="L193" s="15"/>
      <c r="M193" s="15">
        <v>1.08535796451783E-2</v>
      </c>
      <c r="N193" s="15">
        <v>2.0333355980143301E-2</v>
      </c>
    </row>
    <row r="194" spans="2:14" ht="15.75" customHeight="1" x14ac:dyDescent="0.2">
      <c r="C194" s="15"/>
      <c r="D194" s="15"/>
      <c r="E194" s="15"/>
      <c r="F194" s="15"/>
      <c r="G194" s="15"/>
      <c r="H194" s="15"/>
      <c r="I194" s="15"/>
      <c r="J194" s="15"/>
      <c r="K194" s="15"/>
      <c r="L194" s="15"/>
      <c r="M194" s="15"/>
      <c r="N194" s="15"/>
    </row>
    <row r="195" spans="2:14" ht="15.75" customHeight="1" x14ac:dyDescent="0.2">
      <c r="B195" s="7" t="s">
        <v>118</v>
      </c>
      <c r="C195" s="15"/>
      <c r="D195" s="15"/>
      <c r="E195" s="15"/>
      <c r="F195" s="15"/>
      <c r="G195" s="15"/>
      <c r="H195" s="15"/>
      <c r="I195" s="15"/>
      <c r="J195" s="15"/>
      <c r="K195" s="15"/>
      <c r="L195" s="15"/>
      <c r="M195" s="15"/>
      <c r="N195" s="15"/>
    </row>
    <row r="196" spans="2:14" ht="15.75" customHeight="1" x14ac:dyDescent="0.2">
      <c r="B196" s="14" t="s">
        <v>16</v>
      </c>
      <c r="C196" s="15"/>
      <c r="D196" s="15"/>
      <c r="E196" s="15"/>
      <c r="F196" s="15"/>
      <c r="G196" s="15"/>
      <c r="H196" s="15"/>
      <c r="I196" s="15"/>
      <c r="J196" s="15"/>
      <c r="K196" s="15"/>
      <c r="L196" s="15"/>
      <c r="M196" s="15"/>
      <c r="N196" s="15"/>
    </row>
    <row r="197" spans="2:14" ht="15.75" customHeight="1" x14ac:dyDescent="0.2">
      <c r="B197" s="22" t="s">
        <v>105</v>
      </c>
      <c r="C197" s="15">
        <v>5.55511341420446E-2</v>
      </c>
      <c r="D197" s="15"/>
      <c r="E197" s="15">
        <v>0.104610749833662</v>
      </c>
      <c r="F197" s="15">
        <v>1.0824250374806299E-2</v>
      </c>
      <c r="G197" s="15">
        <v>6.8318792609588203E-2</v>
      </c>
      <c r="H197" s="15">
        <v>7.3840947613203103E-2</v>
      </c>
      <c r="I197" s="15"/>
      <c r="J197" s="15">
        <v>8.5632906723650704E-2</v>
      </c>
      <c r="K197" s="15">
        <v>1.0824250374806299E-2</v>
      </c>
      <c r="L197" s="15"/>
      <c r="M197" s="15">
        <v>5.1507294984302301E-2</v>
      </c>
      <c r="N197" s="15">
        <v>5.9360973304541501E-2</v>
      </c>
    </row>
    <row r="198" spans="2:14" ht="15.75" customHeight="1" x14ac:dyDescent="0.2">
      <c r="B198" s="22" t="s">
        <v>107</v>
      </c>
      <c r="C198" s="15">
        <v>0.12771651113145999</v>
      </c>
      <c r="D198" s="15"/>
      <c r="E198" s="15">
        <v>4.4066075753254899E-2</v>
      </c>
      <c r="F198" s="15">
        <v>0.22385422511296199</v>
      </c>
      <c r="G198" s="15">
        <v>8.5583833975468801E-2</v>
      </c>
      <c r="H198" s="15">
        <v>6.9742111415167798E-2</v>
      </c>
      <c r="I198" s="15"/>
      <c r="J198" s="15">
        <v>6.3057572146192203E-2</v>
      </c>
      <c r="K198" s="15">
        <v>0.22385422511296199</v>
      </c>
      <c r="L198" s="15"/>
      <c r="M198" s="15">
        <v>7.1120674057137998E-2</v>
      </c>
      <c r="N198" s="15">
        <v>0.181037384714479</v>
      </c>
    </row>
    <row r="199" spans="2:14" ht="15.75" customHeight="1" x14ac:dyDescent="0.2">
      <c r="B199" s="22" t="s">
        <v>108</v>
      </c>
      <c r="C199" s="15">
        <v>8.4276888270050102E-2</v>
      </c>
      <c r="D199" s="15"/>
      <c r="E199" s="15">
        <v>7.0370337734448701E-2</v>
      </c>
      <c r="F199" s="15">
        <v>8.0403231670213501E-2</v>
      </c>
      <c r="G199" s="15">
        <v>4.97330595599553E-2</v>
      </c>
      <c r="H199" s="15">
        <v>0.14851392140751801</v>
      </c>
      <c r="I199" s="15"/>
      <c r="J199" s="15">
        <v>8.6882177239027594E-2</v>
      </c>
      <c r="K199" s="15">
        <v>8.0403231670213501E-2</v>
      </c>
      <c r="L199" s="15"/>
      <c r="M199" s="15">
        <v>9.9343634001328604E-2</v>
      </c>
      <c r="N199" s="15">
        <v>7.0081991861150106E-2</v>
      </c>
    </row>
    <row r="200" spans="2:14" ht="15.75" customHeight="1" x14ac:dyDescent="0.2">
      <c r="B200" s="22" t="s">
        <v>109</v>
      </c>
      <c r="C200" s="15">
        <v>0.16336834006706699</v>
      </c>
      <c r="D200" s="15"/>
      <c r="E200" s="15">
        <v>0.20511340275934201</v>
      </c>
      <c r="F200" s="15">
        <v>0.19063978262369299</v>
      </c>
      <c r="G200" s="15">
        <v>9.5954081820611006E-2</v>
      </c>
      <c r="H200" s="15">
        <v>0.10203701654318301</v>
      </c>
      <c r="I200" s="15"/>
      <c r="J200" s="15">
        <v>0.14502650035317</v>
      </c>
      <c r="K200" s="15">
        <v>0.19063978262369299</v>
      </c>
      <c r="L200" s="15"/>
      <c r="M200" s="15">
        <v>0.150929518420574</v>
      </c>
      <c r="N200" s="15">
        <v>0.175087379325438</v>
      </c>
    </row>
    <row r="201" spans="2:14" ht="15.75" customHeight="1" x14ac:dyDescent="0.2">
      <c r="B201" s="22" t="s">
        <v>110</v>
      </c>
      <c r="C201" s="15">
        <v>9.4014430847175201E-2</v>
      </c>
      <c r="D201" s="15"/>
      <c r="E201" s="15">
        <v>9.4229763787458898E-2</v>
      </c>
      <c r="F201" s="15">
        <v>0.115769387540403</v>
      </c>
      <c r="G201" s="15">
        <v>0.13714400800839199</v>
      </c>
      <c r="H201" s="15">
        <v>0</v>
      </c>
      <c r="I201" s="15"/>
      <c r="J201" s="15">
        <v>7.93827908882178E-2</v>
      </c>
      <c r="K201" s="15">
        <v>0.115769387540403</v>
      </c>
      <c r="L201" s="15"/>
      <c r="M201" s="15">
        <v>0.10196808808850601</v>
      </c>
      <c r="N201" s="15">
        <v>8.6521018359420596E-2</v>
      </c>
    </row>
    <row r="202" spans="2:14" ht="15.75" customHeight="1" x14ac:dyDescent="0.2">
      <c r="B202" s="22" t="s">
        <v>111</v>
      </c>
      <c r="C202" s="15">
        <v>9.9258434103616705E-2</v>
      </c>
      <c r="D202" s="15"/>
      <c r="E202" s="15">
        <v>4.4583333026073098E-2</v>
      </c>
      <c r="F202" s="15">
        <v>8.9880697999965203E-2</v>
      </c>
      <c r="G202" s="15">
        <v>0.21895720749716599</v>
      </c>
      <c r="H202" s="15">
        <v>8.6632308035941505E-2</v>
      </c>
      <c r="I202" s="15"/>
      <c r="J202" s="15">
        <v>0.10556557873431401</v>
      </c>
      <c r="K202" s="15">
        <v>8.9880697999965203E-2</v>
      </c>
      <c r="L202" s="15"/>
      <c r="M202" s="15">
        <v>0.104210790151589</v>
      </c>
      <c r="N202" s="15">
        <v>9.4592650109199206E-2</v>
      </c>
    </row>
    <row r="203" spans="2:14" ht="15.75" customHeight="1" x14ac:dyDescent="0.2">
      <c r="B203" s="22" t="s">
        <v>112</v>
      </c>
      <c r="C203" s="15">
        <v>0.110676440253175</v>
      </c>
      <c r="D203" s="15"/>
      <c r="E203" s="15">
        <v>0.13563736897879</v>
      </c>
      <c r="F203" s="15">
        <v>8.5154097839983706E-2</v>
      </c>
      <c r="G203" s="15">
        <v>0.12606105481911201</v>
      </c>
      <c r="H203" s="15">
        <v>0.117752824956422</v>
      </c>
      <c r="I203" s="15"/>
      <c r="J203" s="15">
        <v>0.12784189502125101</v>
      </c>
      <c r="K203" s="15">
        <v>8.5154097839983706E-2</v>
      </c>
      <c r="L203" s="15"/>
      <c r="M203" s="15">
        <v>0.107724114844567</v>
      </c>
      <c r="N203" s="15">
        <v>0.11345792698481599</v>
      </c>
    </row>
    <row r="204" spans="2:14" ht="15.75" customHeight="1" x14ac:dyDescent="0.2">
      <c r="B204" s="22" t="s">
        <v>113</v>
      </c>
      <c r="C204" s="15">
        <v>0.13183344090094701</v>
      </c>
      <c r="D204" s="15"/>
      <c r="E204" s="15">
        <v>0.163880025378351</v>
      </c>
      <c r="F204" s="15">
        <v>8.9732601504218301E-2</v>
      </c>
      <c r="G204" s="15">
        <v>0.18382459696711201</v>
      </c>
      <c r="H204" s="15">
        <v>0.13118762860908501</v>
      </c>
      <c r="I204" s="15"/>
      <c r="J204" s="15">
        <v>0.16014902583679699</v>
      </c>
      <c r="K204" s="15">
        <v>8.9732601504218301E-2</v>
      </c>
      <c r="L204" s="15"/>
      <c r="M204" s="15">
        <v>0.14222886251089101</v>
      </c>
      <c r="N204" s="15">
        <v>0.122039558697596</v>
      </c>
    </row>
    <row r="205" spans="2:14" ht="15.75" customHeight="1" x14ac:dyDescent="0.2">
      <c r="B205" s="22" t="s">
        <v>114</v>
      </c>
      <c r="C205" s="15">
        <v>6.8671020396426502E-2</v>
      </c>
      <c r="D205" s="15"/>
      <c r="E205" s="15">
        <v>5.1568414669647601E-2</v>
      </c>
      <c r="F205" s="15">
        <v>6.5156071988423395E-2</v>
      </c>
      <c r="G205" s="15">
        <v>0</v>
      </c>
      <c r="H205" s="15">
        <v>0.170494995863544</v>
      </c>
      <c r="I205" s="15"/>
      <c r="J205" s="15">
        <v>7.1035054501639106E-2</v>
      </c>
      <c r="K205" s="15">
        <v>6.5156071988423395E-2</v>
      </c>
      <c r="L205" s="15"/>
      <c r="M205" s="15">
        <v>0.10167431774484501</v>
      </c>
      <c r="N205" s="15">
        <v>3.7577485311383399E-2</v>
      </c>
    </row>
    <row r="206" spans="2:14" ht="15.75" customHeight="1" x14ac:dyDescent="0.2">
      <c r="B206" s="22" t="s">
        <v>115</v>
      </c>
      <c r="C206" s="15">
        <v>3.6806882392451501E-2</v>
      </c>
      <c r="D206" s="15"/>
      <c r="E206" s="15">
        <v>5.2189363275254697E-2</v>
      </c>
      <c r="F206" s="15">
        <v>1.41649128141162E-2</v>
      </c>
      <c r="G206" s="15">
        <v>3.4423364742595101E-2</v>
      </c>
      <c r="H206" s="15">
        <v>6.9128704514523298E-2</v>
      </c>
      <c r="I206" s="15"/>
      <c r="J206" s="15">
        <v>5.2035096886438398E-2</v>
      </c>
      <c r="K206" s="15">
        <v>1.41649128141162E-2</v>
      </c>
      <c r="L206" s="15"/>
      <c r="M206" s="15">
        <v>4.1399737943811202E-2</v>
      </c>
      <c r="N206" s="15">
        <v>3.2479796110159699E-2</v>
      </c>
    </row>
    <row r="207" spans="2:14" ht="15.75" customHeight="1" x14ac:dyDescent="0.2">
      <c r="B207" s="22" t="s">
        <v>116</v>
      </c>
      <c r="C207" s="15">
        <v>2.7826477495585599E-2</v>
      </c>
      <c r="D207" s="15"/>
      <c r="E207" s="15">
        <v>3.3751164803717003E-2</v>
      </c>
      <c r="F207" s="15">
        <v>3.44207405312143E-2</v>
      </c>
      <c r="G207" s="15">
        <v>0</v>
      </c>
      <c r="H207" s="15">
        <v>3.0669541041412E-2</v>
      </c>
      <c r="I207" s="15"/>
      <c r="J207" s="15">
        <v>2.3391401669301998E-2</v>
      </c>
      <c r="K207" s="15">
        <v>3.44207405312143E-2</v>
      </c>
      <c r="L207" s="15"/>
      <c r="M207" s="15">
        <v>2.7892967252446801E-2</v>
      </c>
      <c r="N207" s="15">
        <v>2.7763835221817201E-2</v>
      </c>
    </row>
    <row r="208" spans="2:14" ht="15.75" customHeight="1" x14ac:dyDescent="0.2">
      <c r="C208" s="15"/>
      <c r="D208" s="15"/>
      <c r="E208" s="15"/>
      <c r="F208" s="15"/>
      <c r="G208" s="15"/>
      <c r="H208" s="15"/>
      <c r="I208" s="15"/>
      <c r="J208" s="15"/>
      <c r="K208" s="15"/>
      <c r="L208" s="15"/>
      <c r="M208" s="15"/>
      <c r="N208" s="15"/>
    </row>
    <row r="209" spans="2:14" ht="15.75" customHeight="1" x14ac:dyDescent="0.2">
      <c r="B209" s="7" t="s">
        <v>119</v>
      </c>
      <c r="C209" s="15"/>
      <c r="D209" s="15"/>
      <c r="E209" s="15"/>
      <c r="F209" s="15"/>
      <c r="G209" s="15"/>
      <c r="H209" s="15"/>
      <c r="I209" s="15"/>
      <c r="J209" s="15"/>
      <c r="K209" s="15"/>
      <c r="L209" s="15"/>
      <c r="M209" s="15"/>
      <c r="N209" s="15"/>
    </row>
    <row r="210" spans="2:14" ht="15.75" customHeight="1" x14ac:dyDescent="0.2">
      <c r="B210" s="14" t="s">
        <v>16</v>
      </c>
      <c r="C210" s="15"/>
      <c r="D210" s="15"/>
      <c r="E210" s="15"/>
      <c r="F210" s="15"/>
      <c r="G210" s="15"/>
      <c r="H210" s="15"/>
      <c r="I210" s="15"/>
      <c r="J210" s="15"/>
      <c r="K210" s="15"/>
      <c r="L210" s="15"/>
      <c r="M210" s="15"/>
      <c r="N210" s="15"/>
    </row>
    <row r="211" spans="2:14" ht="15.75" customHeight="1" x14ac:dyDescent="0.2">
      <c r="B211" s="22" t="s">
        <v>105</v>
      </c>
      <c r="C211" s="15">
        <v>4.29335603678557E-2</v>
      </c>
      <c r="D211" s="15"/>
      <c r="E211" s="15">
        <v>8.2641297854750495E-2</v>
      </c>
      <c r="F211" s="15">
        <v>0</v>
      </c>
      <c r="G211" s="15">
        <v>8.7135085795189096E-2</v>
      </c>
      <c r="H211" s="15">
        <v>4.02764912907227E-2</v>
      </c>
      <c r="I211" s="15"/>
      <c r="J211" s="15">
        <v>7.1809204953908898E-2</v>
      </c>
      <c r="K211" s="15">
        <v>0</v>
      </c>
      <c r="L211" s="15"/>
      <c r="M211" s="15">
        <v>5.7133000206161202E-2</v>
      </c>
      <c r="N211" s="15">
        <v>2.9555782501018899E-2</v>
      </c>
    </row>
    <row r="212" spans="2:14" ht="15.75" customHeight="1" x14ac:dyDescent="0.2">
      <c r="B212" s="22" t="s">
        <v>107</v>
      </c>
      <c r="C212" s="15">
        <v>9.2718534431834906E-2</v>
      </c>
      <c r="D212" s="15"/>
      <c r="E212" s="15">
        <v>0</v>
      </c>
      <c r="F212" s="15">
        <v>0.21632956407999199</v>
      </c>
      <c r="G212" s="15">
        <v>0</v>
      </c>
      <c r="H212" s="15">
        <v>3.35644563224805E-2</v>
      </c>
      <c r="I212" s="15"/>
      <c r="J212" s="15">
        <v>9.5819827819366207E-3</v>
      </c>
      <c r="K212" s="15">
        <v>0.21632956407999199</v>
      </c>
      <c r="L212" s="15"/>
      <c r="M212" s="15">
        <v>2.1377152916393801E-2</v>
      </c>
      <c r="N212" s="15">
        <v>0.15993168970379101</v>
      </c>
    </row>
    <row r="213" spans="2:14" ht="15.75" customHeight="1" x14ac:dyDescent="0.2">
      <c r="B213" s="22" t="s">
        <v>108</v>
      </c>
      <c r="C213" s="15">
        <v>8.7513000942484098E-2</v>
      </c>
      <c r="D213" s="15"/>
      <c r="E213" s="15">
        <v>0.22324582433704299</v>
      </c>
      <c r="F213" s="15">
        <v>4.9875791899381801E-2</v>
      </c>
      <c r="G213" s="15">
        <v>5.7028492906405402E-2</v>
      </c>
      <c r="H213" s="15">
        <v>0</v>
      </c>
      <c r="I213" s="15"/>
      <c r="J213" s="15">
        <v>0.112826500736768</v>
      </c>
      <c r="K213" s="15">
        <v>4.9875791899381801E-2</v>
      </c>
      <c r="L213" s="15"/>
      <c r="M213" s="15">
        <v>0.109414218571789</v>
      </c>
      <c r="N213" s="15">
        <v>6.6879114831871797E-2</v>
      </c>
    </row>
    <row r="214" spans="2:14" ht="15.75" customHeight="1" x14ac:dyDescent="0.2">
      <c r="B214" s="22" t="s">
        <v>109</v>
      </c>
      <c r="C214" s="15">
        <v>0.100780782223891</v>
      </c>
      <c r="D214" s="15"/>
      <c r="E214" s="15">
        <v>5.5827327400551803E-2</v>
      </c>
      <c r="F214" s="15">
        <v>0.13138059923478901</v>
      </c>
      <c r="G214" s="15">
        <v>4.9157816852956497E-2</v>
      </c>
      <c r="H214" s="15">
        <v>0.14776508229329299</v>
      </c>
      <c r="I214" s="15"/>
      <c r="J214" s="15">
        <v>8.0200391666146495E-2</v>
      </c>
      <c r="K214" s="15">
        <v>0.13138059923478901</v>
      </c>
      <c r="L214" s="15"/>
      <c r="M214" s="15">
        <v>0.11219306916324701</v>
      </c>
      <c r="N214" s="15">
        <v>9.0028876418744394E-2</v>
      </c>
    </row>
    <row r="215" spans="2:14" ht="15.75" customHeight="1" x14ac:dyDescent="0.2">
      <c r="B215" s="22" t="s">
        <v>110</v>
      </c>
      <c r="C215" s="15">
        <v>0.106812039749906</v>
      </c>
      <c r="D215" s="15"/>
      <c r="E215" s="15">
        <v>7.6329865831471402E-2</v>
      </c>
      <c r="F215" s="15">
        <v>0.137688387375967</v>
      </c>
      <c r="G215" s="15">
        <v>0.13028475954385499</v>
      </c>
      <c r="H215" s="15">
        <v>5.7277598176493298E-2</v>
      </c>
      <c r="I215" s="15"/>
      <c r="J215" s="15">
        <v>8.6045664156395696E-2</v>
      </c>
      <c r="K215" s="15">
        <v>0.137688387375967</v>
      </c>
      <c r="L215" s="15"/>
      <c r="M215" s="15">
        <v>0.101368506718575</v>
      </c>
      <c r="N215" s="15">
        <v>0.111940578377712</v>
      </c>
    </row>
    <row r="216" spans="2:14" ht="15.75" customHeight="1" x14ac:dyDescent="0.2">
      <c r="B216" s="22" t="s">
        <v>111</v>
      </c>
      <c r="C216" s="15">
        <v>0.12580553462181099</v>
      </c>
      <c r="D216" s="15"/>
      <c r="E216" s="15">
        <v>9.4621603988418304E-2</v>
      </c>
      <c r="F216" s="15">
        <v>8.4858241188910596E-2</v>
      </c>
      <c r="G216" s="15">
        <v>0.174020705602007</v>
      </c>
      <c r="H216" s="15">
        <v>0.22220345911842801</v>
      </c>
      <c r="I216" s="15"/>
      <c r="J216" s="15">
        <v>0.15334528398800901</v>
      </c>
      <c r="K216" s="15">
        <v>8.4858241188910596E-2</v>
      </c>
      <c r="L216" s="15"/>
      <c r="M216" s="15">
        <v>0.15149520846335701</v>
      </c>
      <c r="N216" s="15">
        <v>0.101602414355294</v>
      </c>
    </row>
    <row r="217" spans="2:14" ht="15.75" customHeight="1" x14ac:dyDescent="0.2">
      <c r="B217" s="22" t="s">
        <v>112</v>
      </c>
      <c r="C217" s="15">
        <v>0.159722911735242</v>
      </c>
      <c r="D217" s="15"/>
      <c r="E217" s="15">
        <v>0.21084648942783299</v>
      </c>
      <c r="F217" s="15">
        <v>8.11734908628019E-2</v>
      </c>
      <c r="G217" s="15">
        <v>0.30901725576803102</v>
      </c>
      <c r="H217" s="15">
        <v>0.120233818346742</v>
      </c>
      <c r="I217" s="15"/>
      <c r="J217" s="15">
        <v>0.21255256620878701</v>
      </c>
      <c r="K217" s="15">
        <v>8.11734908628019E-2</v>
      </c>
      <c r="L217" s="15"/>
      <c r="M217" s="15">
        <v>0.161964365919577</v>
      </c>
      <c r="N217" s="15">
        <v>0.15761116109450099</v>
      </c>
    </row>
    <row r="218" spans="2:14" ht="15.75" customHeight="1" x14ac:dyDescent="0.2">
      <c r="B218" s="22" t="s">
        <v>113</v>
      </c>
      <c r="C218" s="15">
        <v>0.129822032940866</v>
      </c>
      <c r="D218" s="15"/>
      <c r="E218" s="15">
        <v>7.3185202540221095E-2</v>
      </c>
      <c r="F218" s="15">
        <v>0.16531995913895001</v>
      </c>
      <c r="G218" s="15">
        <v>0.116798903203142</v>
      </c>
      <c r="H218" s="15">
        <v>0.14503586447156799</v>
      </c>
      <c r="I218" s="15"/>
      <c r="J218" s="15">
        <v>0.105947341635151</v>
      </c>
      <c r="K218" s="15">
        <v>0.16531995913895001</v>
      </c>
      <c r="L218" s="15"/>
      <c r="M218" s="15">
        <v>0.16242360433846501</v>
      </c>
      <c r="N218" s="15">
        <v>9.9106977612391303E-2</v>
      </c>
    </row>
    <row r="219" spans="2:14" ht="15.75" customHeight="1" x14ac:dyDescent="0.2">
      <c r="B219" s="22" t="s">
        <v>114</v>
      </c>
      <c r="C219" s="15">
        <v>6.28538724184389E-2</v>
      </c>
      <c r="D219" s="15"/>
      <c r="E219" s="15">
        <v>5.5291593261772798E-2</v>
      </c>
      <c r="F219" s="15">
        <v>6.5343429585766902E-2</v>
      </c>
      <c r="G219" s="15">
        <v>2.05975023655313E-2</v>
      </c>
      <c r="H219" s="15">
        <v>0.11005113908612001</v>
      </c>
      <c r="I219" s="15"/>
      <c r="J219" s="15">
        <v>6.1179481398349202E-2</v>
      </c>
      <c r="K219" s="15">
        <v>6.5343429585766902E-2</v>
      </c>
      <c r="L219" s="15"/>
      <c r="M219" s="15">
        <v>6.5251676860005506E-2</v>
      </c>
      <c r="N219" s="15">
        <v>6.0594818853462601E-2</v>
      </c>
    </row>
    <row r="220" spans="2:14" ht="15.75" customHeight="1" x14ac:dyDescent="0.2">
      <c r="B220" s="22" t="s">
        <v>115</v>
      </c>
      <c r="C220" s="15">
        <v>4.4911301779568702E-2</v>
      </c>
      <c r="D220" s="15"/>
      <c r="E220" s="15">
        <v>9.1157400567703106E-2</v>
      </c>
      <c r="F220" s="15">
        <v>2.57301551010993E-2</v>
      </c>
      <c r="G220" s="15">
        <v>0</v>
      </c>
      <c r="H220" s="15">
        <v>6.4040825220636005E-2</v>
      </c>
      <c r="I220" s="15"/>
      <c r="J220" s="15">
        <v>5.7811885134289101E-2</v>
      </c>
      <c r="K220" s="15">
        <v>2.57301551010993E-2</v>
      </c>
      <c r="L220" s="15"/>
      <c r="M220" s="15">
        <v>2.85323962059039E-2</v>
      </c>
      <c r="N220" s="15">
        <v>6.0342428849475098E-2</v>
      </c>
    </row>
    <row r="221" spans="2:14" ht="15.75" customHeight="1" x14ac:dyDescent="0.2">
      <c r="B221" s="22" t="s">
        <v>116</v>
      </c>
      <c r="C221" s="15">
        <v>4.6126428788101199E-2</v>
      </c>
      <c r="D221" s="15"/>
      <c r="E221" s="15">
        <v>3.6853394790235E-2</v>
      </c>
      <c r="F221" s="15">
        <v>4.2300381532341197E-2</v>
      </c>
      <c r="G221" s="15">
        <v>5.5959477962883301E-2</v>
      </c>
      <c r="H221" s="15">
        <v>5.9551265673516401E-2</v>
      </c>
      <c r="I221" s="15"/>
      <c r="J221" s="15">
        <v>4.8699697340259002E-2</v>
      </c>
      <c r="K221" s="15">
        <v>4.2300381532341197E-2</v>
      </c>
      <c r="L221" s="15"/>
      <c r="M221" s="15">
        <v>2.8846800636527298E-2</v>
      </c>
      <c r="N221" s="15">
        <v>6.2406157401739402E-2</v>
      </c>
    </row>
    <row r="222" spans="2:14" ht="15.75" customHeight="1" x14ac:dyDescent="0.2">
      <c r="C222" s="15"/>
      <c r="D222" s="15"/>
      <c r="E222" s="15"/>
      <c r="F222" s="15"/>
      <c r="G222" s="15"/>
      <c r="H222" s="15"/>
      <c r="I222" s="15"/>
      <c r="J222" s="15"/>
      <c r="K222" s="15"/>
      <c r="L222" s="15"/>
      <c r="M222" s="15"/>
      <c r="N222" s="15"/>
    </row>
    <row r="223" spans="2:14" ht="15.75" customHeight="1" x14ac:dyDescent="0.2">
      <c r="B223" s="7" t="s">
        <v>120</v>
      </c>
      <c r="C223" s="15"/>
      <c r="D223" s="15"/>
      <c r="E223" s="15"/>
      <c r="F223" s="15"/>
      <c r="G223" s="15"/>
      <c r="H223" s="15"/>
      <c r="I223" s="15"/>
      <c r="J223" s="15"/>
      <c r="K223" s="15"/>
      <c r="L223" s="15"/>
      <c r="M223" s="15"/>
      <c r="N223" s="15"/>
    </row>
    <row r="224" spans="2:14" ht="15.75" customHeight="1" x14ac:dyDescent="0.2">
      <c r="B224" s="14" t="s">
        <v>16</v>
      </c>
      <c r="C224" s="15"/>
      <c r="D224" s="15"/>
      <c r="E224" s="15"/>
      <c r="F224" s="15"/>
      <c r="G224" s="15"/>
      <c r="H224" s="15"/>
      <c r="I224" s="15"/>
      <c r="J224" s="15"/>
      <c r="K224" s="15"/>
      <c r="L224" s="15"/>
      <c r="M224" s="15"/>
      <c r="N224" s="15"/>
    </row>
    <row r="225" spans="2:14" ht="15.75" customHeight="1" x14ac:dyDescent="0.2">
      <c r="B225" s="22" t="s">
        <v>105</v>
      </c>
      <c r="C225" s="15">
        <v>6.7714722687440804E-2</v>
      </c>
      <c r="D225" s="15"/>
      <c r="E225" s="15">
        <v>9.4278209390873405E-2</v>
      </c>
      <c r="F225" s="15">
        <v>4.8903218365603303E-2</v>
      </c>
      <c r="G225" s="15">
        <v>9.9636021209039E-2</v>
      </c>
      <c r="H225" s="15">
        <v>4.02764912907227E-2</v>
      </c>
      <c r="I225" s="15"/>
      <c r="J225" s="15">
        <v>8.0366697233047693E-2</v>
      </c>
      <c r="K225" s="15">
        <v>4.8903218365603303E-2</v>
      </c>
      <c r="L225" s="15"/>
      <c r="M225" s="15">
        <v>7.9201873835156603E-2</v>
      </c>
      <c r="N225" s="15">
        <v>5.6892284751377802E-2</v>
      </c>
    </row>
    <row r="226" spans="2:14" ht="15.75" customHeight="1" x14ac:dyDescent="0.2">
      <c r="B226" s="22" t="s">
        <v>107</v>
      </c>
      <c r="C226" s="15">
        <v>8.2015391003723903E-2</v>
      </c>
      <c r="D226" s="15"/>
      <c r="E226" s="15">
        <v>5.6462334177431399E-2</v>
      </c>
      <c r="F226" s="15">
        <v>8.3714606181865006E-2</v>
      </c>
      <c r="G226" s="15">
        <v>0.13948229980296301</v>
      </c>
      <c r="H226" s="15">
        <v>6.0286033859521103E-2</v>
      </c>
      <c r="I226" s="15"/>
      <c r="J226" s="15">
        <v>8.0872556979738303E-2</v>
      </c>
      <c r="K226" s="15">
        <v>8.3714606181865006E-2</v>
      </c>
      <c r="L226" s="15"/>
      <c r="M226" s="15">
        <v>9.4802736593492101E-2</v>
      </c>
      <c r="N226" s="15">
        <v>6.9967995419504297E-2</v>
      </c>
    </row>
    <row r="227" spans="2:14" ht="15.75" customHeight="1" x14ac:dyDescent="0.2">
      <c r="B227" s="22" t="s">
        <v>108</v>
      </c>
      <c r="C227" s="15">
        <v>0.153699656897551</v>
      </c>
      <c r="D227" s="15"/>
      <c r="E227" s="15">
        <v>0.116940972356797</v>
      </c>
      <c r="F227" s="15">
        <v>0.247196167440387</v>
      </c>
      <c r="G227" s="15">
        <v>2.4465571414204801E-2</v>
      </c>
      <c r="H227" s="15">
        <v>0.116417651849266</v>
      </c>
      <c r="I227" s="15"/>
      <c r="J227" s="15">
        <v>9.0817101028916103E-2</v>
      </c>
      <c r="K227" s="15">
        <v>0.247196167440387</v>
      </c>
      <c r="L227" s="15"/>
      <c r="M227" s="15">
        <v>0.145857650921528</v>
      </c>
      <c r="N227" s="15">
        <v>0.16108787890998799</v>
      </c>
    </row>
    <row r="228" spans="2:14" ht="15.75" customHeight="1" x14ac:dyDescent="0.2">
      <c r="B228" s="22" t="s">
        <v>109</v>
      </c>
      <c r="C228" s="15">
        <v>0.134502148790104</v>
      </c>
      <c r="D228" s="15"/>
      <c r="E228" s="15">
        <v>0.13020570181396399</v>
      </c>
      <c r="F228" s="15">
        <v>0.14499616008330299</v>
      </c>
      <c r="G228" s="15">
        <v>7.2704697444360505E-2</v>
      </c>
      <c r="H228" s="15">
        <v>0.177107071255589</v>
      </c>
      <c r="I228" s="15"/>
      <c r="J228" s="15">
        <v>0.12744423563805801</v>
      </c>
      <c r="K228" s="15">
        <v>0.14499616008330299</v>
      </c>
      <c r="L228" s="15"/>
      <c r="M228" s="15">
        <v>0.11688678205997299</v>
      </c>
      <c r="N228" s="15">
        <v>0.151098188200253</v>
      </c>
    </row>
    <row r="229" spans="2:14" ht="15.75" customHeight="1" x14ac:dyDescent="0.2">
      <c r="B229" s="22" t="s">
        <v>110</v>
      </c>
      <c r="C229" s="15">
        <v>9.6964247690160196E-2</v>
      </c>
      <c r="D229" s="15"/>
      <c r="E229" s="15">
        <v>8.6100920685645399E-2</v>
      </c>
      <c r="F229" s="15">
        <v>9.31256789543293E-2</v>
      </c>
      <c r="G229" s="15">
        <v>0.13042683482198</v>
      </c>
      <c r="H229" s="15">
        <v>8.9585445719395806E-2</v>
      </c>
      <c r="I229" s="15"/>
      <c r="J229" s="15">
        <v>9.9545937761640599E-2</v>
      </c>
      <c r="K229" s="15">
        <v>9.31256789543293E-2</v>
      </c>
      <c r="L229" s="15"/>
      <c r="M229" s="15">
        <v>9.4357304841662396E-2</v>
      </c>
      <c r="N229" s="15">
        <v>9.9420337700462103E-2</v>
      </c>
    </row>
    <row r="230" spans="2:14" ht="15.75" customHeight="1" x14ac:dyDescent="0.2">
      <c r="B230" s="22" t="s">
        <v>111</v>
      </c>
      <c r="C230" s="15">
        <v>0.131605686205752</v>
      </c>
      <c r="D230" s="15"/>
      <c r="E230" s="15">
        <v>6.5513439395671294E-2</v>
      </c>
      <c r="F230" s="15">
        <v>0.14542613131054399</v>
      </c>
      <c r="G230" s="15">
        <v>0.17766161557526799</v>
      </c>
      <c r="H230" s="15">
        <v>0.154125335190305</v>
      </c>
      <c r="I230" s="15"/>
      <c r="J230" s="15">
        <v>0.122310527419765</v>
      </c>
      <c r="K230" s="15">
        <v>0.14542613131054399</v>
      </c>
      <c r="L230" s="15"/>
      <c r="M230" s="15">
        <v>0.10599920973541301</v>
      </c>
      <c r="N230" s="15">
        <v>0.155730423383657</v>
      </c>
    </row>
    <row r="231" spans="2:14" ht="15.75" customHeight="1" x14ac:dyDescent="0.2">
      <c r="B231" s="22" t="s">
        <v>112</v>
      </c>
      <c r="C231" s="15">
        <v>0.15139770763888699</v>
      </c>
      <c r="D231" s="15"/>
      <c r="E231" s="15">
        <v>0.23605521051716</v>
      </c>
      <c r="F231" s="15">
        <v>8.3712029540464999E-2</v>
      </c>
      <c r="G231" s="15">
        <v>0.19620278080238299</v>
      </c>
      <c r="H231" s="15">
        <v>0.138182568332678</v>
      </c>
      <c r="I231" s="15"/>
      <c r="J231" s="15">
        <v>0.19692078020939199</v>
      </c>
      <c r="K231" s="15">
        <v>8.3712029540464999E-2</v>
      </c>
      <c r="L231" s="15"/>
      <c r="M231" s="15">
        <v>0.14260998363729499</v>
      </c>
      <c r="N231" s="15">
        <v>0.159676922945059</v>
      </c>
    </row>
    <row r="232" spans="2:14" ht="15.75" customHeight="1" x14ac:dyDescent="0.2">
      <c r="B232" s="22" t="s">
        <v>113</v>
      </c>
      <c r="C232" s="15">
        <v>9.3599171337269804E-2</v>
      </c>
      <c r="D232" s="15"/>
      <c r="E232" s="15">
        <v>0.103431001618057</v>
      </c>
      <c r="F232" s="15">
        <v>7.1261770094305205E-2</v>
      </c>
      <c r="G232" s="15">
        <v>0.11279163496231701</v>
      </c>
      <c r="H232" s="15">
        <v>0.112406511282651</v>
      </c>
      <c r="I232" s="15"/>
      <c r="J232" s="15">
        <v>0.10862254358363101</v>
      </c>
      <c r="K232" s="15">
        <v>7.1261770094305205E-2</v>
      </c>
      <c r="L232" s="15"/>
      <c r="M232" s="15">
        <v>0.120075958036201</v>
      </c>
      <c r="N232" s="15">
        <v>6.8654485129973103E-2</v>
      </c>
    </row>
    <row r="233" spans="2:14" ht="15.75" customHeight="1" x14ac:dyDescent="0.2">
      <c r="B233" s="22" t="s">
        <v>114</v>
      </c>
      <c r="C233" s="15">
        <v>6.0587630945783802E-2</v>
      </c>
      <c r="D233" s="15"/>
      <c r="E233" s="15">
        <v>3.3751164803717003E-2</v>
      </c>
      <c r="F233" s="15">
        <v>7.1387676829628294E-2</v>
      </c>
      <c r="G233" s="15">
        <v>2.4297850414035101E-2</v>
      </c>
      <c r="H233" s="15">
        <v>0.111612891219871</v>
      </c>
      <c r="I233" s="15"/>
      <c r="J233" s="15">
        <v>5.33238893929531E-2</v>
      </c>
      <c r="K233" s="15">
        <v>7.1387676829628294E-2</v>
      </c>
      <c r="L233" s="15"/>
      <c r="M233" s="15">
        <v>5.4408499566945101E-2</v>
      </c>
      <c r="N233" s="15">
        <v>6.6409201932908904E-2</v>
      </c>
    </row>
    <row r="234" spans="2:14" ht="15.75" customHeight="1" x14ac:dyDescent="0.2">
      <c r="B234" s="22" t="s">
        <v>115</v>
      </c>
      <c r="C234" s="15">
        <v>2.37812650697019E-2</v>
      </c>
      <c r="D234" s="15"/>
      <c r="E234" s="15">
        <v>7.7261045240684403E-2</v>
      </c>
      <c r="F234" s="15">
        <v>0</v>
      </c>
      <c r="G234" s="15">
        <v>2.2330693553449701E-2</v>
      </c>
      <c r="H234" s="15">
        <v>0</v>
      </c>
      <c r="I234" s="15"/>
      <c r="J234" s="15">
        <v>3.9775730752859298E-2</v>
      </c>
      <c r="K234" s="15">
        <v>0</v>
      </c>
      <c r="L234" s="15"/>
      <c r="M234" s="15">
        <v>3.7281447386927201E-2</v>
      </c>
      <c r="N234" s="15">
        <v>1.10622816268177E-2</v>
      </c>
    </row>
    <row r="235" spans="2:14" ht="15.75" customHeight="1" x14ac:dyDescent="0.2">
      <c r="B235" s="22" t="s">
        <v>116</v>
      </c>
      <c r="C235" s="15">
        <v>4.1323717336248103E-3</v>
      </c>
      <c r="D235" s="15"/>
      <c r="E235" s="15">
        <v>0</v>
      </c>
      <c r="F235" s="15">
        <v>1.0276561199569901E-2</v>
      </c>
      <c r="G235" s="15">
        <v>0</v>
      </c>
      <c r="H235" s="15">
        <v>0</v>
      </c>
      <c r="I235" s="15"/>
      <c r="J235" s="15">
        <v>0</v>
      </c>
      <c r="K235" s="15">
        <v>1.0276561199569901E-2</v>
      </c>
      <c r="L235" s="15"/>
      <c r="M235" s="15">
        <v>8.5185533854056795E-3</v>
      </c>
      <c r="N235" s="15">
        <v>0</v>
      </c>
    </row>
    <row r="236" spans="2:14" ht="15.75" customHeight="1" x14ac:dyDescent="0.2">
      <c r="C236" s="15"/>
      <c r="D236" s="15"/>
      <c r="E236" s="15"/>
      <c r="F236" s="15"/>
      <c r="G236" s="15"/>
      <c r="H236" s="15"/>
      <c r="I236" s="15"/>
      <c r="J236" s="15"/>
      <c r="K236" s="15"/>
      <c r="L236" s="15"/>
      <c r="M236" s="15"/>
      <c r="N236" s="15"/>
    </row>
    <row r="237" spans="2:14" ht="15.75" customHeight="1" x14ac:dyDescent="0.2">
      <c r="B237" s="7" t="s">
        <v>121</v>
      </c>
      <c r="C237" s="15"/>
      <c r="D237" s="15"/>
      <c r="E237" s="15"/>
      <c r="F237" s="15"/>
      <c r="G237" s="15"/>
      <c r="H237" s="15"/>
      <c r="I237" s="15"/>
      <c r="J237" s="15"/>
      <c r="K237" s="15"/>
      <c r="L237" s="15"/>
      <c r="M237" s="15"/>
      <c r="N237" s="15"/>
    </row>
    <row r="238" spans="2:14" ht="15.75" customHeight="1" x14ac:dyDescent="0.2">
      <c r="B238" s="14" t="s">
        <v>16</v>
      </c>
      <c r="C238" s="15"/>
      <c r="D238" s="15"/>
      <c r="E238" s="15"/>
      <c r="F238" s="15"/>
      <c r="G238" s="15"/>
      <c r="H238" s="15"/>
      <c r="I238" s="15"/>
      <c r="J238" s="15"/>
      <c r="K238" s="15"/>
      <c r="L238" s="15"/>
      <c r="M238" s="15"/>
      <c r="N238" s="15"/>
    </row>
    <row r="239" spans="2:14" ht="15.75" customHeight="1" x14ac:dyDescent="0.2">
      <c r="B239" s="22" t="s">
        <v>105</v>
      </c>
      <c r="C239" s="15">
        <v>0.11363369212989</v>
      </c>
      <c r="D239" s="15"/>
      <c r="E239" s="15">
        <v>6.6235798940716406E-2</v>
      </c>
      <c r="F239" s="15">
        <v>0.15631219645141101</v>
      </c>
      <c r="G239" s="15">
        <v>9.1142666218326299E-2</v>
      </c>
      <c r="H239" s="15">
        <v>0.107212231792427</v>
      </c>
      <c r="I239" s="15"/>
      <c r="J239" s="15">
        <v>8.4929589518934701E-2</v>
      </c>
      <c r="K239" s="15">
        <v>0.15631219645141101</v>
      </c>
      <c r="L239" s="15"/>
      <c r="M239" s="15">
        <v>6.9206683420712206E-2</v>
      </c>
      <c r="N239" s="15">
        <v>0.155489896358178</v>
      </c>
    </row>
    <row r="240" spans="2:14" ht="15.75" customHeight="1" x14ac:dyDescent="0.2">
      <c r="B240" s="22" t="s">
        <v>107</v>
      </c>
      <c r="C240" s="15">
        <v>6.2361726162053398E-2</v>
      </c>
      <c r="D240" s="15"/>
      <c r="E240" s="15">
        <v>5.8607021907110701E-2</v>
      </c>
      <c r="F240" s="15">
        <v>7.9071728103690397E-2</v>
      </c>
      <c r="G240" s="15">
        <v>2.6243497258471998E-2</v>
      </c>
      <c r="H240" s="15">
        <v>6.4233997363892403E-2</v>
      </c>
      <c r="I240" s="15"/>
      <c r="J240" s="15">
        <v>5.1123150256286602E-2</v>
      </c>
      <c r="K240" s="15">
        <v>7.9071728103690397E-2</v>
      </c>
      <c r="L240" s="15"/>
      <c r="M240" s="15">
        <v>2.72717882980698E-2</v>
      </c>
      <c r="N240" s="15">
        <v>9.5421156636142895E-2</v>
      </c>
    </row>
    <row r="241" spans="2:14" ht="15.75" customHeight="1" x14ac:dyDescent="0.2">
      <c r="B241" s="22" t="s">
        <v>108</v>
      </c>
      <c r="C241" s="15">
        <v>8.8590354688778003E-2</v>
      </c>
      <c r="D241" s="15"/>
      <c r="E241" s="15">
        <v>8.1754355229662998E-2</v>
      </c>
      <c r="F241" s="15">
        <v>8.6809038219408496E-2</v>
      </c>
      <c r="G241" s="15">
        <v>0.10570612166105101</v>
      </c>
      <c r="H241" s="15">
        <v>8.6330801811940194E-2</v>
      </c>
      <c r="I241" s="15"/>
      <c r="J241" s="15">
        <v>8.9788407233782203E-2</v>
      </c>
      <c r="K241" s="15">
        <v>8.6809038219408496E-2</v>
      </c>
      <c r="L241" s="15"/>
      <c r="M241" s="15">
        <v>6.0564766862407103E-2</v>
      </c>
      <c r="N241" s="15">
        <v>0.11499421940443399</v>
      </c>
    </row>
    <row r="242" spans="2:14" ht="15.75" customHeight="1" x14ac:dyDescent="0.2">
      <c r="B242" s="22" t="s">
        <v>109</v>
      </c>
      <c r="C242" s="15">
        <v>9.9851119819722306E-2</v>
      </c>
      <c r="D242" s="15"/>
      <c r="E242" s="15">
        <v>5.0115052404539499E-2</v>
      </c>
      <c r="F242" s="15">
        <v>0.13541974767463999</v>
      </c>
      <c r="G242" s="15">
        <v>4.99416639471955E-2</v>
      </c>
      <c r="H242" s="15">
        <v>0.14070816252430801</v>
      </c>
      <c r="I242" s="15"/>
      <c r="J242" s="15">
        <v>7.5928876997271605E-2</v>
      </c>
      <c r="K242" s="15">
        <v>0.13541974767463999</v>
      </c>
      <c r="L242" s="15"/>
      <c r="M242" s="15">
        <v>0.108072590777592</v>
      </c>
      <c r="N242" s="15">
        <v>9.2105390870871606E-2</v>
      </c>
    </row>
    <row r="243" spans="2:14" ht="15.75" customHeight="1" x14ac:dyDescent="0.2">
      <c r="B243" s="22" t="s">
        <v>110</v>
      </c>
      <c r="C243" s="15">
        <v>0.117712733262303</v>
      </c>
      <c r="D243" s="15"/>
      <c r="E243" s="15">
        <v>0.11552129299360001</v>
      </c>
      <c r="F243" s="15">
        <v>0.14347172529111599</v>
      </c>
      <c r="G243" s="15">
        <v>7.8929428354766906E-2</v>
      </c>
      <c r="H243" s="15">
        <v>9.8513937799411602E-2</v>
      </c>
      <c r="I243" s="15"/>
      <c r="J243" s="15">
        <v>0.100388116055017</v>
      </c>
      <c r="K243" s="15">
        <v>0.14347172529111599</v>
      </c>
      <c r="L243" s="15"/>
      <c r="M243" s="15">
        <v>0.153430663751528</v>
      </c>
      <c r="N243" s="15">
        <v>8.4061649459760704E-2</v>
      </c>
    </row>
    <row r="244" spans="2:14" ht="15.75" customHeight="1" x14ac:dyDescent="0.2">
      <c r="B244" s="22" t="s">
        <v>111</v>
      </c>
      <c r="C244" s="15">
        <v>0.139069918570944</v>
      </c>
      <c r="D244" s="15"/>
      <c r="E244" s="15">
        <v>0.27142367330369399</v>
      </c>
      <c r="F244" s="15">
        <v>8.6669011095558093E-2</v>
      </c>
      <c r="G244" s="15">
        <v>9.7002547858395599E-2</v>
      </c>
      <c r="H244" s="15">
        <v>0.10286786098334499</v>
      </c>
      <c r="I244" s="15"/>
      <c r="J244" s="15">
        <v>0.17431297708464699</v>
      </c>
      <c r="K244" s="15">
        <v>8.6669011095558093E-2</v>
      </c>
      <c r="L244" s="15"/>
      <c r="M244" s="15">
        <v>0.13739546968166499</v>
      </c>
      <c r="N244" s="15">
        <v>0.14064747413265899</v>
      </c>
    </row>
    <row r="245" spans="2:14" ht="15.75" customHeight="1" x14ac:dyDescent="0.2">
      <c r="B245" s="22" t="s">
        <v>112</v>
      </c>
      <c r="C245" s="15">
        <v>9.7487597845362303E-2</v>
      </c>
      <c r="D245" s="15"/>
      <c r="E245" s="15">
        <v>7.1618837196885998E-2</v>
      </c>
      <c r="F245" s="15">
        <v>9.8573684252077506E-2</v>
      </c>
      <c r="G245" s="15">
        <v>0.16258696674761</v>
      </c>
      <c r="H245" s="15">
        <v>7.0172797192919106E-2</v>
      </c>
      <c r="I245" s="15"/>
      <c r="J245" s="15">
        <v>9.6757133267038498E-2</v>
      </c>
      <c r="K245" s="15">
        <v>9.8573684252077506E-2</v>
      </c>
      <c r="L245" s="15"/>
      <c r="M245" s="15">
        <v>0.1110519817088</v>
      </c>
      <c r="N245" s="15">
        <v>8.4708127930214303E-2</v>
      </c>
    </row>
    <row r="246" spans="2:14" ht="15.75" customHeight="1" x14ac:dyDescent="0.2">
      <c r="B246" s="22" t="s">
        <v>113</v>
      </c>
      <c r="C246" s="15">
        <v>9.7143615879933101E-2</v>
      </c>
      <c r="D246" s="15"/>
      <c r="E246" s="15">
        <v>6.7548874412741197E-2</v>
      </c>
      <c r="F246" s="15">
        <v>8.2187276692300804E-2</v>
      </c>
      <c r="G246" s="15">
        <v>0.178373874603203</v>
      </c>
      <c r="H246" s="15">
        <v>9.7412109399860003E-2</v>
      </c>
      <c r="I246" s="15"/>
      <c r="J246" s="15">
        <v>0.10720273818402901</v>
      </c>
      <c r="K246" s="15">
        <v>8.2187276692300804E-2</v>
      </c>
      <c r="L246" s="15"/>
      <c r="M246" s="15">
        <v>0.11121038718698099</v>
      </c>
      <c r="N246" s="15">
        <v>8.3890829573417702E-2</v>
      </c>
    </row>
    <row r="247" spans="2:14" ht="15.75" customHeight="1" x14ac:dyDescent="0.2">
      <c r="B247" s="22" t="s">
        <v>114</v>
      </c>
      <c r="C247" s="15">
        <v>9.3379985775604996E-2</v>
      </c>
      <c r="D247" s="15"/>
      <c r="E247" s="15">
        <v>0.108117265936591</v>
      </c>
      <c r="F247" s="15">
        <v>7.5721836238555301E-2</v>
      </c>
      <c r="G247" s="15">
        <v>0.15411375538809699</v>
      </c>
      <c r="H247" s="15">
        <v>5.2840205447490102E-2</v>
      </c>
      <c r="I247" s="15"/>
      <c r="J247" s="15">
        <v>0.105256253332045</v>
      </c>
      <c r="K247" s="15">
        <v>7.5721836238555301E-2</v>
      </c>
      <c r="L247" s="15"/>
      <c r="M247" s="15">
        <v>0.111925067640692</v>
      </c>
      <c r="N247" s="15">
        <v>7.5908029942237207E-2</v>
      </c>
    </row>
    <row r="248" spans="2:14" ht="15.75" customHeight="1" x14ac:dyDescent="0.2">
      <c r="B248" s="22" t="s">
        <v>115</v>
      </c>
      <c r="C248" s="15">
        <v>5.3035781669755602E-2</v>
      </c>
      <c r="D248" s="15"/>
      <c r="E248" s="15">
        <v>6.9755755402213904E-2</v>
      </c>
      <c r="F248" s="15">
        <v>2.1559767854706799E-2</v>
      </c>
      <c r="G248" s="15">
        <v>2.46071921813498E-2</v>
      </c>
      <c r="H248" s="15">
        <v>0.12976358026019999</v>
      </c>
      <c r="I248" s="15"/>
      <c r="J248" s="15">
        <v>7.4205472236334905E-2</v>
      </c>
      <c r="K248" s="15">
        <v>2.1559767854706799E-2</v>
      </c>
      <c r="L248" s="15"/>
      <c r="M248" s="15">
        <v>6.9555667630478102E-2</v>
      </c>
      <c r="N248" s="15">
        <v>3.7471832155928003E-2</v>
      </c>
    </row>
    <row r="249" spans="2:14" ht="15.75" customHeight="1" x14ac:dyDescent="0.2">
      <c r="B249" s="22" t="s">
        <v>116</v>
      </c>
      <c r="C249" s="15">
        <v>3.77334741956529E-2</v>
      </c>
      <c r="D249" s="15"/>
      <c r="E249" s="15">
        <v>3.9302072272244297E-2</v>
      </c>
      <c r="F249" s="15">
        <v>3.4203988126535301E-2</v>
      </c>
      <c r="G249" s="15">
        <v>3.1352285781533401E-2</v>
      </c>
      <c r="H249" s="15">
        <v>4.9944315424205701E-2</v>
      </c>
      <c r="I249" s="15"/>
      <c r="J249" s="15">
        <v>4.0107285834614301E-2</v>
      </c>
      <c r="K249" s="15">
        <v>3.4203988126535301E-2</v>
      </c>
      <c r="L249" s="15"/>
      <c r="M249" s="15">
        <v>4.0314933041073898E-2</v>
      </c>
      <c r="N249" s="15">
        <v>3.5301393536156703E-2</v>
      </c>
    </row>
    <row r="250" spans="2:14" ht="15.75" customHeight="1" x14ac:dyDescent="0.2">
      <c r="C250" s="15"/>
      <c r="D250" s="15"/>
      <c r="E250" s="15"/>
      <c r="F250" s="15"/>
      <c r="G250" s="15"/>
      <c r="H250" s="15"/>
      <c r="I250" s="15"/>
      <c r="J250" s="15"/>
      <c r="K250" s="15"/>
      <c r="L250" s="15"/>
      <c r="M250" s="15"/>
      <c r="N250" s="15"/>
    </row>
    <row r="251" spans="2:14" ht="15.75" customHeight="1" x14ac:dyDescent="0.2">
      <c r="B251" s="7" t="s">
        <v>122</v>
      </c>
      <c r="C251" s="15"/>
      <c r="D251" s="15"/>
      <c r="E251" s="15"/>
      <c r="F251" s="15"/>
      <c r="G251" s="15"/>
      <c r="H251" s="15"/>
      <c r="I251" s="15"/>
      <c r="J251" s="15"/>
      <c r="K251" s="15"/>
      <c r="L251" s="15"/>
      <c r="M251" s="15"/>
      <c r="N251" s="15"/>
    </row>
    <row r="252" spans="2:14" ht="15.75" customHeight="1" x14ac:dyDescent="0.2">
      <c r="B252" s="14" t="s">
        <v>16</v>
      </c>
      <c r="C252" s="15"/>
      <c r="D252" s="15"/>
      <c r="E252" s="15"/>
      <c r="F252" s="15"/>
      <c r="G252" s="15"/>
      <c r="H252" s="15"/>
      <c r="I252" s="15"/>
      <c r="J252" s="15"/>
      <c r="K252" s="15"/>
      <c r="L252" s="15"/>
      <c r="M252" s="15"/>
      <c r="N252" s="15"/>
    </row>
    <row r="253" spans="2:14" ht="15.75" customHeight="1" x14ac:dyDescent="0.2">
      <c r="B253" s="22" t="s">
        <v>105</v>
      </c>
      <c r="C253" s="15">
        <v>9.9629328574248402E-2</v>
      </c>
      <c r="D253" s="15"/>
      <c r="E253" s="15">
        <v>3.7139086657737602E-2</v>
      </c>
      <c r="F253" s="15">
        <v>0.14256729047665301</v>
      </c>
      <c r="G253" s="15">
        <v>0.11969800728739</v>
      </c>
      <c r="H253" s="15">
        <v>7.3647775469946705E-2</v>
      </c>
      <c r="I253" s="15"/>
      <c r="J253" s="15">
        <v>7.0750723666568704E-2</v>
      </c>
      <c r="K253" s="15">
        <v>0.14256729047665301</v>
      </c>
      <c r="L253" s="15"/>
      <c r="M253" s="15">
        <v>5.9417774377496999E-2</v>
      </c>
      <c r="N253" s="15">
        <v>0.13751400894545701</v>
      </c>
    </row>
    <row r="254" spans="2:14" ht="15.75" customHeight="1" x14ac:dyDescent="0.2">
      <c r="B254" s="22" t="s">
        <v>107</v>
      </c>
      <c r="C254" s="15">
        <v>7.1808933953559195E-2</v>
      </c>
      <c r="D254" s="15"/>
      <c r="E254" s="15">
        <v>6.6035527732166505E-2</v>
      </c>
      <c r="F254" s="15">
        <v>0.109422318656719</v>
      </c>
      <c r="G254" s="15">
        <v>0</v>
      </c>
      <c r="H254" s="15">
        <v>6.2616643884503206E-2</v>
      </c>
      <c r="I254" s="15"/>
      <c r="J254" s="15">
        <v>4.6511457595644602E-2</v>
      </c>
      <c r="K254" s="15">
        <v>0.109422318656719</v>
      </c>
      <c r="L254" s="15"/>
      <c r="M254" s="15">
        <v>5.0356131369654299E-2</v>
      </c>
      <c r="N254" s="15">
        <v>9.2020352914916698E-2</v>
      </c>
    </row>
    <row r="255" spans="2:14" ht="15.75" customHeight="1" x14ac:dyDescent="0.2">
      <c r="B255" s="22" t="s">
        <v>108</v>
      </c>
      <c r="C255" s="15">
        <v>0.102410516285521</v>
      </c>
      <c r="D255" s="15"/>
      <c r="E255" s="15">
        <v>0.134142553820119</v>
      </c>
      <c r="F255" s="15">
        <v>9.1994150838084293E-2</v>
      </c>
      <c r="G255" s="15">
        <v>8.4788833750235104E-2</v>
      </c>
      <c r="H255" s="15">
        <v>9.6087767512596206E-2</v>
      </c>
      <c r="I255" s="15"/>
      <c r="J255" s="15">
        <v>0.10941620749681499</v>
      </c>
      <c r="K255" s="15">
        <v>9.1994150838084293E-2</v>
      </c>
      <c r="L255" s="15"/>
      <c r="M255" s="15">
        <v>7.3100331806656704E-2</v>
      </c>
      <c r="N255" s="15">
        <v>0.130024643438374</v>
      </c>
    </row>
    <row r="256" spans="2:14" ht="15.75" customHeight="1" x14ac:dyDescent="0.2">
      <c r="B256" s="22" t="s">
        <v>109</v>
      </c>
      <c r="C256" s="15">
        <v>0.10578854233656999</v>
      </c>
      <c r="D256" s="15"/>
      <c r="E256" s="15">
        <v>8.4124910733105504E-2</v>
      </c>
      <c r="F256" s="15">
        <v>0.137695788924276</v>
      </c>
      <c r="G256" s="15">
        <v>5.2107195078829299E-2</v>
      </c>
      <c r="H256" s="15">
        <v>0.116340957525082</v>
      </c>
      <c r="I256" s="15"/>
      <c r="J256" s="15">
        <v>8.4328819353148898E-2</v>
      </c>
      <c r="K256" s="15">
        <v>0.137695788924276</v>
      </c>
      <c r="L256" s="15"/>
      <c r="M256" s="15">
        <v>0.12833250386970901</v>
      </c>
      <c r="N256" s="15">
        <v>8.4549105213475195E-2</v>
      </c>
    </row>
    <row r="257" spans="2:14" ht="15.75" customHeight="1" x14ac:dyDescent="0.2">
      <c r="B257" s="22" t="s">
        <v>110</v>
      </c>
      <c r="C257" s="15">
        <v>0.123581323943314</v>
      </c>
      <c r="D257" s="15"/>
      <c r="E257" s="15">
        <v>0.141262684277245</v>
      </c>
      <c r="F257" s="15">
        <v>0.151876386147655</v>
      </c>
      <c r="G257" s="15">
        <v>7.9486438522331199E-2</v>
      </c>
      <c r="H257" s="15">
        <v>7.3447259891424296E-2</v>
      </c>
      <c r="I257" s="15"/>
      <c r="J257" s="15">
        <v>0.10455103265714</v>
      </c>
      <c r="K257" s="15">
        <v>0.151876386147655</v>
      </c>
      <c r="L257" s="15"/>
      <c r="M257" s="15">
        <v>0.146628015562032</v>
      </c>
      <c r="N257" s="15">
        <v>0.101868247614136</v>
      </c>
    </row>
    <row r="258" spans="2:14" ht="15.75" customHeight="1" x14ac:dyDescent="0.2">
      <c r="B258" s="22" t="s">
        <v>111</v>
      </c>
      <c r="C258" s="15">
        <v>0.15171815113655299</v>
      </c>
      <c r="D258" s="15"/>
      <c r="E258" s="15">
        <v>0.23611412533162199</v>
      </c>
      <c r="F258" s="15">
        <v>8.3829883046185105E-2</v>
      </c>
      <c r="G258" s="15">
        <v>0.23380606875075999</v>
      </c>
      <c r="H258" s="15">
        <v>0.102695486923969</v>
      </c>
      <c r="I258" s="15"/>
      <c r="J258" s="15">
        <v>0.19737747880805601</v>
      </c>
      <c r="K258" s="15">
        <v>8.3829883046185105E-2</v>
      </c>
      <c r="L258" s="15"/>
      <c r="M258" s="15">
        <v>0.15931965740864701</v>
      </c>
      <c r="N258" s="15">
        <v>0.14455651211984399</v>
      </c>
    </row>
    <row r="259" spans="2:14" ht="15.75" customHeight="1" x14ac:dyDescent="0.2">
      <c r="B259" s="22" t="s">
        <v>112</v>
      </c>
      <c r="C259" s="15">
        <v>6.8069296173085395E-2</v>
      </c>
      <c r="D259" s="15"/>
      <c r="E259" s="15">
        <v>5.5364765992252499E-2</v>
      </c>
      <c r="F259" s="15">
        <v>4.7671741724133798E-2</v>
      </c>
      <c r="G259" s="15">
        <v>0.114609044457491</v>
      </c>
      <c r="H259" s="15">
        <v>8.9632328838305506E-2</v>
      </c>
      <c r="I259" s="15"/>
      <c r="J259" s="15">
        <v>8.1787993799047401E-2</v>
      </c>
      <c r="K259" s="15">
        <v>4.7671741724133798E-2</v>
      </c>
      <c r="L259" s="15"/>
      <c r="M259" s="15">
        <v>4.0518968129792998E-2</v>
      </c>
      <c r="N259" s="15">
        <v>9.4025402394077903E-2</v>
      </c>
    </row>
    <row r="260" spans="2:14" ht="15.75" customHeight="1" x14ac:dyDescent="0.2">
      <c r="B260" s="22" t="s">
        <v>113</v>
      </c>
      <c r="C260" s="15">
        <v>0.12250072715322401</v>
      </c>
      <c r="D260" s="15"/>
      <c r="E260" s="15">
        <v>0.129126056147392</v>
      </c>
      <c r="F260" s="15">
        <v>8.79884734527656E-2</v>
      </c>
      <c r="G260" s="15">
        <v>7.3530219762330304E-2</v>
      </c>
      <c r="H260" s="15">
        <v>0.241926164968742</v>
      </c>
      <c r="I260" s="15"/>
      <c r="J260" s="15">
        <v>0.145712488842205</v>
      </c>
      <c r="K260" s="15">
        <v>8.79884734527656E-2</v>
      </c>
      <c r="L260" s="15"/>
      <c r="M260" s="15">
        <v>0.12859061028471899</v>
      </c>
      <c r="N260" s="15">
        <v>0.116763239992051</v>
      </c>
    </row>
    <row r="261" spans="2:14" ht="15.75" customHeight="1" x14ac:dyDescent="0.2">
      <c r="B261" s="22" t="s">
        <v>114</v>
      </c>
      <c r="C261" s="15">
        <v>6.3532490723640006E-2</v>
      </c>
      <c r="D261" s="15"/>
      <c r="E261" s="15">
        <v>1.89943937878253E-2</v>
      </c>
      <c r="F261" s="15">
        <v>7.4517907156202004E-2</v>
      </c>
      <c r="G261" s="15">
        <v>0.15231900301534099</v>
      </c>
      <c r="H261" s="15">
        <v>1.7948749985935701E-2</v>
      </c>
      <c r="I261" s="15"/>
      <c r="J261" s="15">
        <v>5.6144075278506303E-2</v>
      </c>
      <c r="K261" s="15">
        <v>7.4517907156202004E-2</v>
      </c>
      <c r="L261" s="15"/>
      <c r="M261" s="15">
        <v>8.87945092742356E-2</v>
      </c>
      <c r="N261" s="15">
        <v>3.97322791317644E-2</v>
      </c>
    </row>
    <row r="262" spans="2:14" ht="15.75" customHeight="1" x14ac:dyDescent="0.2">
      <c r="B262" s="22" t="s">
        <v>115</v>
      </c>
      <c r="C262" s="15">
        <v>5.7935928614703897E-2</v>
      </c>
      <c r="D262" s="15"/>
      <c r="E262" s="15">
        <v>5.5291593261772798E-2</v>
      </c>
      <c r="F262" s="15">
        <v>6.2159498377756202E-2</v>
      </c>
      <c r="G262" s="15">
        <v>5.8302903593759801E-2</v>
      </c>
      <c r="H262" s="15">
        <v>5.1641217239950798E-2</v>
      </c>
      <c r="I262" s="15"/>
      <c r="J262" s="15">
        <v>5.50953000174631E-2</v>
      </c>
      <c r="K262" s="15">
        <v>6.2159498377756202E-2</v>
      </c>
      <c r="L262" s="15"/>
      <c r="M262" s="15">
        <v>8.2968556538783406E-2</v>
      </c>
      <c r="N262" s="15">
        <v>3.4351833776813799E-2</v>
      </c>
    </row>
    <row r="263" spans="2:14" ht="15.75" customHeight="1" x14ac:dyDescent="0.2">
      <c r="B263" s="22" t="s">
        <v>116</v>
      </c>
      <c r="C263" s="15">
        <v>3.3024761105580801E-2</v>
      </c>
      <c r="D263" s="15"/>
      <c r="E263" s="15">
        <v>4.2404302258762398E-2</v>
      </c>
      <c r="F263" s="15">
        <v>1.0276561199569901E-2</v>
      </c>
      <c r="G263" s="15">
        <v>3.1352285781533401E-2</v>
      </c>
      <c r="H263" s="15">
        <v>7.4015647759544806E-2</v>
      </c>
      <c r="I263" s="15"/>
      <c r="J263" s="15">
        <v>4.8324422485405701E-2</v>
      </c>
      <c r="K263" s="15">
        <v>1.0276561199569901E-2</v>
      </c>
      <c r="L263" s="15"/>
      <c r="M263" s="15">
        <v>4.1972941378273398E-2</v>
      </c>
      <c r="N263" s="15">
        <v>2.4594374459090601E-2</v>
      </c>
    </row>
    <row r="264" spans="2:14" ht="15.75" customHeight="1" x14ac:dyDescent="0.2">
      <c r="C264" s="15"/>
      <c r="D264" s="15"/>
      <c r="E264" s="15"/>
      <c r="F264" s="15"/>
      <c r="G264" s="15"/>
      <c r="H264" s="15"/>
      <c r="I264" s="15"/>
      <c r="J264" s="15"/>
      <c r="K264" s="15"/>
      <c r="L264" s="15"/>
      <c r="M264" s="15"/>
      <c r="N264" s="15"/>
    </row>
    <row r="265" spans="2:14" ht="15.75" customHeight="1" x14ac:dyDescent="0.2">
      <c r="B265" s="7" t="s">
        <v>123</v>
      </c>
      <c r="C265" s="15"/>
      <c r="D265" s="15"/>
      <c r="E265" s="15"/>
      <c r="F265" s="15"/>
      <c r="G265" s="15"/>
      <c r="H265" s="15"/>
      <c r="I265" s="15"/>
      <c r="J265" s="15"/>
      <c r="K265" s="15"/>
      <c r="L265" s="15"/>
      <c r="M265" s="15"/>
      <c r="N265" s="15"/>
    </row>
    <row r="266" spans="2:14" ht="15.75" customHeight="1" x14ac:dyDescent="0.2">
      <c r="B266" s="14" t="s">
        <v>16</v>
      </c>
      <c r="C266" s="15"/>
      <c r="D266" s="15"/>
      <c r="E266" s="15"/>
      <c r="F266" s="15"/>
      <c r="G266" s="15"/>
      <c r="H266" s="15"/>
      <c r="I266" s="15"/>
      <c r="J266" s="15"/>
      <c r="K266" s="15"/>
      <c r="L266" s="15"/>
      <c r="M266" s="15"/>
      <c r="N266" s="15"/>
    </row>
    <row r="267" spans="2:14" ht="15.75" customHeight="1" x14ac:dyDescent="0.2">
      <c r="B267" s="22" t="s">
        <v>105</v>
      </c>
      <c r="C267" s="15">
        <v>7.97108345891646E-2</v>
      </c>
      <c r="D267" s="15"/>
      <c r="E267" s="15">
        <v>0.12171314817936001</v>
      </c>
      <c r="F267" s="15">
        <v>2.5788841165714199E-2</v>
      </c>
      <c r="G267" s="15">
        <v>0.157938924802799</v>
      </c>
      <c r="H267" s="15">
        <v>6.5977855890300099E-2</v>
      </c>
      <c r="I267" s="15"/>
      <c r="J267" s="15">
        <v>0.11597692349785001</v>
      </c>
      <c r="K267" s="15">
        <v>2.5788841165714199E-2</v>
      </c>
      <c r="L267" s="15"/>
      <c r="M267" s="15">
        <v>0.109316459406495</v>
      </c>
      <c r="N267" s="15">
        <v>5.1818362989917398E-2</v>
      </c>
    </row>
    <row r="268" spans="2:14" ht="15.75" customHeight="1" x14ac:dyDescent="0.2">
      <c r="B268" s="22" t="s">
        <v>107</v>
      </c>
      <c r="C268" s="15">
        <v>0.116119568173319</v>
      </c>
      <c r="D268" s="15"/>
      <c r="E268" s="15">
        <v>4.2277130463330599E-2</v>
      </c>
      <c r="F268" s="15">
        <v>0.20942700546111301</v>
      </c>
      <c r="G268" s="15">
        <v>0</v>
      </c>
      <c r="H268" s="15">
        <v>0.122709505600768</v>
      </c>
      <c r="I268" s="15"/>
      <c r="J268" s="15">
        <v>5.3364176510646802E-2</v>
      </c>
      <c r="K268" s="15">
        <v>0.20942700546111301</v>
      </c>
      <c r="L268" s="15"/>
      <c r="M268" s="15">
        <v>4.7038653443371797E-2</v>
      </c>
      <c r="N268" s="15">
        <v>0.181203060382784</v>
      </c>
    </row>
    <row r="269" spans="2:14" ht="15.75" customHeight="1" x14ac:dyDescent="0.2">
      <c r="B269" s="22" t="s">
        <v>108</v>
      </c>
      <c r="C269" s="15">
        <v>9.9364281689333603E-2</v>
      </c>
      <c r="D269" s="15"/>
      <c r="E269" s="15">
        <v>0.14464899444441701</v>
      </c>
      <c r="F269" s="15">
        <v>9.5685327082536395E-2</v>
      </c>
      <c r="G269" s="15">
        <v>9.0093954506630394E-2</v>
      </c>
      <c r="H269" s="15">
        <v>4.8365686062015502E-2</v>
      </c>
      <c r="I269" s="15"/>
      <c r="J269" s="15">
        <v>0.10183862075564699</v>
      </c>
      <c r="K269" s="15">
        <v>9.5685327082536395E-2</v>
      </c>
      <c r="L269" s="15"/>
      <c r="M269" s="15">
        <v>0.108130558981147</v>
      </c>
      <c r="N269" s="15">
        <v>9.1105272061882805E-2</v>
      </c>
    </row>
    <row r="270" spans="2:14" ht="15.75" customHeight="1" x14ac:dyDescent="0.2">
      <c r="B270" s="22" t="s">
        <v>109</v>
      </c>
      <c r="C270" s="15">
        <v>0.12583451635787701</v>
      </c>
      <c r="D270" s="15"/>
      <c r="E270" s="15">
        <v>7.6650526409321698E-2</v>
      </c>
      <c r="F270" s="15">
        <v>0.18056110693149799</v>
      </c>
      <c r="G270" s="15">
        <v>9.2698618468880195E-2</v>
      </c>
      <c r="H270" s="15">
        <v>0.10421522399394299</v>
      </c>
      <c r="I270" s="15"/>
      <c r="J270" s="15">
        <v>8.9027282919266301E-2</v>
      </c>
      <c r="K270" s="15">
        <v>0.18056110693149799</v>
      </c>
      <c r="L270" s="15"/>
      <c r="M270" s="15">
        <v>0.18031505235446199</v>
      </c>
      <c r="N270" s="15">
        <v>7.4506540259666604E-2</v>
      </c>
    </row>
    <row r="271" spans="2:14" ht="15.75" customHeight="1" x14ac:dyDescent="0.2">
      <c r="B271" s="22" t="s">
        <v>110</v>
      </c>
      <c r="C271" s="15">
        <v>9.4764791780498195E-2</v>
      </c>
      <c r="D271" s="15"/>
      <c r="E271" s="15">
        <v>7.8089416092052E-2</v>
      </c>
      <c r="F271" s="15">
        <v>7.8325462124201606E-2</v>
      </c>
      <c r="G271" s="15">
        <v>0.17414908271024601</v>
      </c>
      <c r="H271" s="15">
        <v>8.0718969403363303E-2</v>
      </c>
      <c r="I271" s="15"/>
      <c r="J271" s="15">
        <v>0.105821322762811</v>
      </c>
      <c r="K271" s="15">
        <v>7.8325462124201606E-2</v>
      </c>
      <c r="L271" s="15"/>
      <c r="M271" s="15">
        <v>7.4430374539924196E-2</v>
      </c>
      <c r="N271" s="15">
        <v>0.113922541663147</v>
      </c>
    </row>
    <row r="272" spans="2:14" ht="15.75" customHeight="1" x14ac:dyDescent="0.2">
      <c r="B272" s="22" t="s">
        <v>111</v>
      </c>
      <c r="C272" s="15">
        <v>0.14068867536693899</v>
      </c>
      <c r="D272" s="15"/>
      <c r="E272" s="15">
        <v>0.209449203689062</v>
      </c>
      <c r="F272" s="15">
        <v>9.8873294527205696E-2</v>
      </c>
      <c r="G272" s="15">
        <v>0.140922359668678</v>
      </c>
      <c r="H272" s="15">
        <v>0.13452584095150999</v>
      </c>
      <c r="I272" s="15"/>
      <c r="J272" s="15">
        <v>0.16881227063863699</v>
      </c>
      <c r="K272" s="15">
        <v>9.8873294527205696E-2</v>
      </c>
      <c r="L272" s="15"/>
      <c r="M272" s="15">
        <v>0.13966688004240899</v>
      </c>
      <c r="N272" s="15">
        <v>0.14165134368573201</v>
      </c>
    </row>
    <row r="273" spans="2:14" ht="15.75" customHeight="1" x14ac:dyDescent="0.2">
      <c r="B273" s="22" t="s">
        <v>112</v>
      </c>
      <c r="C273" s="15">
        <v>0.11892431274117</v>
      </c>
      <c r="D273" s="15"/>
      <c r="E273" s="15">
        <v>9.7287828667623102E-2</v>
      </c>
      <c r="F273" s="15">
        <v>9.4122031083262905E-2</v>
      </c>
      <c r="G273" s="15">
        <v>0.11280753034070599</v>
      </c>
      <c r="H273" s="15">
        <v>0.216240025934336</v>
      </c>
      <c r="I273" s="15"/>
      <c r="J273" s="15">
        <v>0.13560547926779101</v>
      </c>
      <c r="K273" s="15">
        <v>9.4122031083262905E-2</v>
      </c>
      <c r="L273" s="15"/>
      <c r="M273" s="15">
        <v>0.101461307733328</v>
      </c>
      <c r="N273" s="15">
        <v>0.13537680696225601</v>
      </c>
    </row>
    <row r="274" spans="2:14" ht="15.75" customHeight="1" x14ac:dyDescent="0.2">
      <c r="B274" s="22" t="s">
        <v>113</v>
      </c>
      <c r="C274" s="15">
        <v>8.0871384704027299E-2</v>
      </c>
      <c r="D274" s="15"/>
      <c r="E274" s="15">
        <v>0.104114770994541</v>
      </c>
      <c r="F274" s="15">
        <v>6.3394827703573298E-2</v>
      </c>
      <c r="G274" s="15">
        <v>0.108913599825254</v>
      </c>
      <c r="H274" s="15">
        <v>5.91478961434658E-2</v>
      </c>
      <c r="I274" s="15"/>
      <c r="J274" s="15">
        <v>9.2625519329928199E-2</v>
      </c>
      <c r="K274" s="15">
        <v>6.3394827703573298E-2</v>
      </c>
      <c r="L274" s="15"/>
      <c r="M274" s="15">
        <v>9.9843946560246796E-2</v>
      </c>
      <c r="N274" s="15">
        <v>6.2996685351971005E-2</v>
      </c>
    </row>
    <row r="275" spans="2:14" ht="15.75" customHeight="1" x14ac:dyDescent="0.2">
      <c r="B275" s="22" t="s">
        <v>114</v>
      </c>
      <c r="C275" s="15">
        <v>6.7803015227979394E-2</v>
      </c>
      <c r="D275" s="15"/>
      <c r="E275" s="15">
        <v>4.8507935819608702E-2</v>
      </c>
      <c r="F275" s="15">
        <v>7.4467831941824505E-2</v>
      </c>
      <c r="G275" s="15">
        <v>5.6700279152678203E-2</v>
      </c>
      <c r="H275" s="15">
        <v>9.2334071976117593E-2</v>
      </c>
      <c r="I275" s="15"/>
      <c r="J275" s="15">
        <v>6.3320487410317705E-2</v>
      </c>
      <c r="K275" s="15">
        <v>7.4467831941824505E-2</v>
      </c>
      <c r="L275" s="15"/>
      <c r="M275" s="15">
        <v>5.01162516464412E-2</v>
      </c>
      <c r="N275" s="15">
        <v>8.4466320053482605E-2</v>
      </c>
    </row>
    <row r="276" spans="2:14" ht="15.75" customHeight="1" x14ac:dyDescent="0.2">
      <c r="B276" s="22" t="s">
        <v>115</v>
      </c>
      <c r="C276" s="15">
        <v>5.5144847757321099E-2</v>
      </c>
      <c r="D276" s="15"/>
      <c r="E276" s="15">
        <v>7.7261045240684403E-2</v>
      </c>
      <c r="F276" s="15">
        <v>5.9928004273002398E-2</v>
      </c>
      <c r="G276" s="15">
        <v>3.4423364742595101E-2</v>
      </c>
      <c r="H276" s="15">
        <v>3.0669541041412E-2</v>
      </c>
      <c r="I276" s="15"/>
      <c r="J276" s="15">
        <v>5.1927860245386703E-2</v>
      </c>
      <c r="K276" s="15">
        <v>5.9928004273002398E-2</v>
      </c>
      <c r="L276" s="15"/>
      <c r="M276" s="15">
        <v>6.2611450638298705E-2</v>
      </c>
      <c r="N276" s="15">
        <v>4.8110305838833599E-2</v>
      </c>
    </row>
    <row r="277" spans="2:14" ht="15.75" customHeight="1" x14ac:dyDescent="0.2">
      <c r="B277" s="22" t="s">
        <v>116</v>
      </c>
      <c r="C277" s="15">
        <v>2.07737716123702E-2</v>
      </c>
      <c r="D277" s="15"/>
      <c r="E277" s="15">
        <v>0</v>
      </c>
      <c r="F277" s="15">
        <v>1.9426267706068399E-2</v>
      </c>
      <c r="G277" s="15">
        <v>3.1352285781533401E-2</v>
      </c>
      <c r="H277" s="15">
        <v>4.50953830027691E-2</v>
      </c>
      <c r="I277" s="15"/>
      <c r="J277" s="15">
        <v>2.16800566617187E-2</v>
      </c>
      <c r="K277" s="15">
        <v>1.9426267706068399E-2</v>
      </c>
      <c r="L277" s="15"/>
      <c r="M277" s="15">
        <v>2.70690646538767E-2</v>
      </c>
      <c r="N277" s="15">
        <v>1.4842760750327101E-2</v>
      </c>
    </row>
    <row r="278" spans="2:14" ht="15.75" customHeight="1" x14ac:dyDescent="0.2">
      <c r="C278" s="15"/>
      <c r="D278" s="15"/>
      <c r="E278" s="15"/>
      <c r="F278" s="15"/>
      <c r="G278" s="15"/>
      <c r="H278" s="15"/>
      <c r="I278" s="15"/>
      <c r="J278" s="15"/>
      <c r="K278" s="15"/>
      <c r="L278" s="15"/>
      <c r="M278" s="15"/>
      <c r="N278" s="15"/>
    </row>
    <row r="279" spans="2:14" ht="15.75" customHeight="1" x14ac:dyDescent="0.2">
      <c r="B279" s="7" t="s">
        <v>124</v>
      </c>
      <c r="C279" s="15"/>
      <c r="D279" s="15"/>
      <c r="E279" s="15"/>
      <c r="F279" s="15"/>
      <c r="G279" s="15"/>
      <c r="H279" s="15"/>
      <c r="I279" s="15"/>
      <c r="J279" s="15"/>
      <c r="K279" s="15"/>
      <c r="L279" s="15"/>
      <c r="M279" s="15"/>
      <c r="N279" s="15"/>
    </row>
    <row r="280" spans="2:14" ht="15.75" customHeight="1" x14ac:dyDescent="0.2">
      <c r="B280" s="14" t="s">
        <v>16</v>
      </c>
      <c r="C280" s="15"/>
      <c r="D280" s="15"/>
      <c r="E280" s="15"/>
      <c r="F280" s="15"/>
      <c r="G280" s="15"/>
      <c r="H280" s="15"/>
      <c r="I280" s="15"/>
      <c r="J280" s="15"/>
      <c r="K280" s="15"/>
      <c r="L280" s="15"/>
      <c r="M280" s="15"/>
      <c r="N280" s="15"/>
    </row>
    <row r="281" spans="2:14" ht="15.75" customHeight="1" x14ac:dyDescent="0.2">
      <c r="B281" s="22" t="s">
        <v>105</v>
      </c>
      <c r="C281" s="15">
        <v>6.2037705487109102E-2</v>
      </c>
      <c r="D281" s="15"/>
      <c r="E281" s="15">
        <v>8.9768558158817693E-2</v>
      </c>
      <c r="F281" s="15">
        <v>3.0066779116719299E-2</v>
      </c>
      <c r="G281" s="15">
        <v>8.3979110718631705E-2</v>
      </c>
      <c r="H281" s="15">
        <v>7.3647775469946705E-2</v>
      </c>
      <c r="I281" s="15"/>
      <c r="J281" s="15">
        <v>8.3540257314826505E-2</v>
      </c>
      <c r="K281" s="15">
        <v>3.0066779116719299E-2</v>
      </c>
      <c r="L281" s="15"/>
      <c r="M281" s="15">
        <v>6.9485100800785196E-2</v>
      </c>
      <c r="N281" s="15">
        <v>5.5021259674640402E-2</v>
      </c>
    </row>
    <row r="282" spans="2:14" ht="15.75" customHeight="1" x14ac:dyDescent="0.2">
      <c r="B282" s="22" t="s">
        <v>107</v>
      </c>
      <c r="C282" s="15">
        <v>0.132157175893171</v>
      </c>
      <c r="D282" s="15"/>
      <c r="E282" s="15">
        <v>8.3954694547192302E-2</v>
      </c>
      <c r="F282" s="15">
        <v>0.233698564424063</v>
      </c>
      <c r="G282" s="15">
        <v>3.4114173311920903E-2</v>
      </c>
      <c r="H282" s="15">
        <v>6.2616643884503206E-2</v>
      </c>
      <c r="I282" s="15"/>
      <c r="J282" s="15">
        <v>6.3863910185171999E-2</v>
      </c>
      <c r="K282" s="15">
        <v>0.233698564424063</v>
      </c>
      <c r="L282" s="15"/>
      <c r="M282" s="15">
        <v>6.6837993472316004E-2</v>
      </c>
      <c r="N282" s="15">
        <v>0.193696611449797</v>
      </c>
    </row>
    <row r="283" spans="2:14" ht="15.75" customHeight="1" x14ac:dyDescent="0.2">
      <c r="B283" s="22" t="s">
        <v>108</v>
      </c>
      <c r="C283" s="15">
        <v>9.2328622148783707E-2</v>
      </c>
      <c r="D283" s="15"/>
      <c r="E283" s="15">
        <v>0.11831737619478901</v>
      </c>
      <c r="F283" s="15">
        <v>9.2364252220828197E-2</v>
      </c>
      <c r="G283" s="15">
        <v>2.8555341069063399E-2</v>
      </c>
      <c r="H283" s="15">
        <v>0.11551377034112401</v>
      </c>
      <c r="I283" s="15"/>
      <c r="J283" s="15">
        <v>9.2304658580700596E-2</v>
      </c>
      <c r="K283" s="15">
        <v>9.2364252220828197E-2</v>
      </c>
      <c r="L283" s="15"/>
      <c r="M283" s="15">
        <v>0.110410424790451</v>
      </c>
      <c r="N283" s="15">
        <v>7.5293137515111602E-2</v>
      </c>
    </row>
    <row r="284" spans="2:14" ht="15.75" customHeight="1" x14ac:dyDescent="0.2">
      <c r="B284" s="22" t="s">
        <v>109</v>
      </c>
      <c r="C284" s="15">
        <v>8.5698745869390705E-2</v>
      </c>
      <c r="D284" s="15"/>
      <c r="E284" s="15">
        <v>4.6328079628523998E-2</v>
      </c>
      <c r="F284" s="15">
        <v>0.10319526238653599</v>
      </c>
      <c r="G284" s="15">
        <v>9.1782893527885698E-2</v>
      </c>
      <c r="H284" s="15">
        <v>9.8295870403568797E-2</v>
      </c>
      <c r="I284" s="15"/>
      <c r="J284" s="15">
        <v>7.3931187155081401E-2</v>
      </c>
      <c r="K284" s="15">
        <v>0.10319526238653599</v>
      </c>
      <c r="L284" s="15"/>
      <c r="M284" s="15">
        <v>9.2880681166099294E-2</v>
      </c>
      <c r="N284" s="15">
        <v>7.8932399017159705E-2</v>
      </c>
    </row>
    <row r="285" spans="2:14" ht="15.75" customHeight="1" x14ac:dyDescent="0.2">
      <c r="B285" s="22" t="s">
        <v>110</v>
      </c>
      <c r="C285" s="15">
        <v>0.11367815280539401</v>
      </c>
      <c r="D285" s="15"/>
      <c r="E285" s="15">
        <v>0.111284385579481</v>
      </c>
      <c r="F285" s="15">
        <v>0.150742456680549</v>
      </c>
      <c r="G285" s="15">
        <v>0.10719690959442101</v>
      </c>
      <c r="H285" s="15">
        <v>3.6370827235943801E-2</v>
      </c>
      <c r="I285" s="15"/>
      <c r="J285" s="15">
        <v>8.87499694365224E-2</v>
      </c>
      <c r="K285" s="15">
        <v>0.150742456680549</v>
      </c>
      <c r="L285" s="15"/>
      <c r="M285" s="15">
        <v>8.9433594583474205E-2</v>
      </c>
      <c r="N285" s="15">
        <v>0.136519780226321</v>
      </c>
    </row>
    <row r="286" spans="2:14" ht="15.75" customHeight="1" x14ac:dyDescent="0.2">
      <c r="B286" s="22" t="s">
        <v>111</v>
      </c>
      <c r="C286" s="15">
        <v>0.15379148529044501</v>
      </c>
      <c r="D286" s="15"/>
      <c r="E286" s="15">
        <v>0.135643527529375</v>
      </c>
      <c r="F286" s="15">
        <v>0.15007174746968799</v>
      </c>
      <c r="G286" s="15">
        <v>0.118922386836987</v>
      </c>
      <c r="H286" s="15">
        <v>0.22442856478207299</v>
      </c>
      <c r="I286" s="15"/>
      <c r="J286" s="15">
        <v>0.156293253751881</v>
      </c>
      <c r="K286" s="15">
        <v>0.15007174746968799</v>
      </c>
      <c r="L286" s="15"/>
      <c r="M286" s="15">
        <v>0.14776571148886</v>
      </c>
      <c r="N286" s="15">
        <v>0.15946857285948701</v>
      </c>
    </row>
    <row r="287" spans="2:14" ht="15.75" customHeight="1" x14ac:dyDescent="0.2">
      <c r="B287" s="22" t="s">
        <v>112</v>
      </c>
      <c r="C287" s="15">
        <v>8.0839708152693507E-2</v>
      </c>
      <c r="D287" s="15"/>
      <c r="E287" s="15">
        <v>9.9894782865227905E-2</v>
      </c>
      <c r="F287" s="15">
        <v>1.9543257000117002E-2</v>
      </c>
      <c r="G287" s="15">
        <v>0.135525497922664</v>
      </c>
      <c r="H287" s="15">
        <v>0.14249976839853601</v>
      </c>
      <c r="I287" s="15"/>
      <c r="J287" s="15">
        <v>0.122065605159673</v>
      </c>
      <c r="K287" s="15">
        <v>1.9543257000117002E-2</v>
      </c>
      <c r="L287" s="15"/>
      <c r="M287" s="15">
        <v>8.9148179262744098E-2</v>
      </c>
      <c r="N287" s="15">
        <v>7.3012013385225102E-2</v>
      </c>
    </row>
    <row r="288" spans="2:14" ht="15.75" customHeight="1" x14ac:dyDescent="0.2">
      <c r="B288" s="22" t="s">
        <v>113</v>
      </c>
      <c r="C288" s="15">
        <v>0.12333917401700099</v>
      </c>
      <c r="D288" s="15"/>
      <c r="E288" s="15">
        <v>0.13504612282918199</v>
      </c>
      <c r="F288" s="15">
        <v>9.6463191676978199E-2</v>
      </c>
      <c r="G288" s="15">
        <v>0.19065471421734101</v>
      </c>
      <c r="H288" s="15">
        <v>0.102643112455078</v>
      </c>
      <c r="I288" s="15"/>
      <c r="J288" s="15">
        <v>0.141415040712012</v>
      </c>
      <c r="K288" s="15">
        <v>9.6463191676978199E-2</v>
      </c>
      <c r="L288" s="15"/>
      <c r="M288" s="15">
        <v>0.16487105810745201</v>
      </c>
      <c r="N288" s="15">
        <v>8.4210565700043705E-2</v>
      </c>
    </row>
    <row r="289" spans="2:14" ht="15.75" customHeight="1" x14ac:dyDescent="0.2">
      <c r="B289" s="22" t="s">
        <v>114</v>
      </c>
      <c r="C289" s="15">
        <v>6.6960746147236905E-2</v>
      </c>
      <c r="D289" s="15"/>
      <c r="E289" s="15">
        <v>6.4385468055644296E-2</v>
      </c>
      <c r="F289" s="15">
        <v>4.8127977545476298E-2</v>
      </c>
      <c r="G289" s="15">
        <v>8.8509529590030805E-2</v>
      </c>
      <c r="H289" s="15">
        <v>9.4039351605020194E-2</v>
      </c>
      <c r="I289" s="15"/>
      <c r="J289" s="15">
        <v>7.9627022320386001E-2</v>
      </c>
      <c r="K289" s="15">
        <v>4.8127977545476298E-2</v>
      </c>
      <c r="L289" s="15"/>
      <c r="M289" s="15">
        <v>6.9299089485437698E-2</v>
      </c>
      <c r="N289" s="15">
        <v>6.4757712921203706E-2</v>
      </c>
    </row>
    <row r="290" spans="2:14" ht="15.75" customHeight="1" x14ac:dyDescent="0.2">
      <c r="B290" s="22" t="s">
        <v>115</v>
      </c>
      <c r="C290" s="15">
        <v>4.3679443806630899E-2</v>
      </c>
      <c r="D290" s="15"/>
      <c r="E290" s="15">
        <v>5.5291593261772798E-2</v>
      </c>
      <c r="F290" s="15">
        <v>3.80557971818795E-2</v>
      </c>
      <c r="G290" s="15">
        <v>5.2440650601466597E-2</v>
      </c>
      <c r="H290" s="15">
        <v>3.0669541041412E-2</v>
      </c>
      <c r="I290" s="15"/>
      <c r="J290" s="15">
        <v>4.7461716225283099E-2</v>
      </c>
      <c r="K290" s="15">
        <v>3.80557971818795E-2</v>
      </c>
      <c r="L290" s="15"/>
      <c r="M290" s="15">
        <v>5.65911152543064E-2</v>
      </c>
      <c r="N290" s="15">
        <v>3.1514916579957197E-2</v>
      </c>
    </row>
    <row r="291" spans="2:14" ht="15.75" customHeight="1" x14ac:dyDescent="0.2">
      <c r="B291" s="22" t="s">
        <v>116</v>
      </c>
      <c r="C291" s="15">
        <v>4.5489040382143797E-2</v>
      </c>
      <c r="D291" s="15"/>
      <c r="E291" s="15">
        <v>6.00854113499939E-2</v>
      </c>
      <c r="F291" s="15">
        <v>3.7670714297166001E-2</v>
      </c>
      <c r="G291" s="15">
        <v>6.8318792609588203E-2</v>
      </c>
      <c r="H291" s="15">
        <v>1.9274774382793701E-2</v>
      </c>
      <c r="I291" s="15"/>
      <c r="J291" s="15">
        <v>5.0747379158461899E-2</v>
      </c>
      <c r="K291" s="15">
        <v>3.7670714297166001E-2</v>
      </c>
      <c r="L291" s="15"/>
      <c r="M291" s="15">
        <v>4.3277051588073899E-2</v>
      </c>
      <c r="N291" s="15">
        <v>4.7573030671054499E-2</v>
      </c>
    </row>
    <row r="292" spans="2:14" ht="15.75" customHeight="1" x14ac:dyDescent="0.2">
      <c r="C292" s="15"/>
      <c r="D292" s="15"/>
      <c r="E292" s="15"/>
      <c r="F292" s="15"/>
      <c r="G292" s="15"/>
      <c r="H292" s="15"/>
      <c r="I292" s="15"/>
      <c r="J292" s="15"/>
      <c r="K292" s="15"/>
      <c r="L292" s="15"/>
      <c r="M292" s="15"/>
      <c r="N292" s="15"/>
    </row>
    <row r="293" spans="2:14" ht="15.75" customHeight="1" x14ac:dyDescent="0.2">
      <c r="B293" s="7" t="s">
        <v>125</v>
      </c>
      <c r="C293" s="15"/>
      <c r="D293" s="15"/>
      <c r="E293" s="15"/>
      <c r="F293" s="15"/>
      <c r="G293" s="15"/>
      <c r="H293" s="15"/>
      <c r="I293" s="15"/>
      <c r="J293" s="15"/>
      <c r="K293" s="15"/>
      <c r="L293" s="15"/>
      <c r="M293" s="15"/>
      <c r="N293" s="15"/>
    </row>
    <row r="294" spans="2:14" ht="15.75" customHeight="1" x14ac:dyDescent="0.2">
      <c r="B294" s="14" t="s">
        <v>16</v>
      </c>
      <c r="C294" s="15"/>
      <c r="D294" s="15"/>
      <c r="E294" s="15"/>
      <c r="F294" s="15"/>
      <c r="G294" s="15"/>
      <c r="H294" s="15"/>
      <c r="I294" s="15"/>
      <c r="J294" s="15"/>
      <c r="K294" s="15"/>
      <c r="L294" s="15"/>
      <c r="M294" s="15"/>
      <c r="N294" s="15"/>
    </row>
    <row r="295" spans="2:14" ht="15.75" customHeight="1" x14ac:dyDescent="0.2">
      <c r="B295" s="22" t="s">
        <v>105</v>
      </c>
      <c r="C295" s="15">
        <v>8.3593364584978597E-2</v>
      </c>
      <c r="D295" s="15"/>
      <c r="E295" s="15">
        <v>0.11173801013772899</v>
      </c>
      <c r="F295" s="15">
        <v>6.1018791131917403E-2</v>
      </c>
      <c r="G295" s="15">
        <v>9.9636021209039E-2</v>
      </c>
      <c r="H295" s="15">
        <v>7.8241607040647407E-2</v>
      </c>
      <c r="I295" s="15"/>
      <c r="J295" s="15">
        <v>9.8776250749723293E-2</v>
      </c>
      <c r="K295" s="15">
        <v>6.1018791131917403E-2</v>
      </c>
      <c r="L295" s="15"/>
      <c r="M295" s="15">
        <v>0.10632119706247301</v>
      </c>
      <c r="N295" s="15">
        <v>6.2180696357153398E-2</v>
      </c>
    </row>
    <row r="296" spans="2:14" ht="15.75" customHeight="1" x14ac:dyDescent="0.2">
      <c r="B296" s="22" t="s">
        <v>107</v>
      </c>
      <c r="C296" s="15">
        <v>5.9821023615031298E-2</v>
      </c>
      <c r="D296" s="15"/>
      <c r="E296" s="15">
        <v>5.7204553683686502E-2</v>
      </c>
      <c r="F296" s="15">
        <v>3.74897523425008E-2</v>
      </c>
      <c r="G296" s="15">
        <v>8.3979110718631705E-2</v>
      </c>
      <c r="H296" s="15">
        <v>9.2637105101281897E-2</v>
      </c>
      <c r="I296" s="15"/>
      <c r="J296" s="15">
        <v>7.4840273052893397E-2</v>
      </c>
      <c r="K296" s="15">
        <v>3.74897523425008E-2</v>
      </c>
      <c r="L296" s="15"/>
      <c r="M296" s="15">
        <v>5.2286397074055101E-2</v>
      </c>
      <c r="N296" s="15">
        <v>6.6919652949889802E-2</v>
      </c>
    </row>
    <row r="297" spans="2:14" ht="15.75" customHeight="1" x14ac:dyDescent="0.2">
      <c r="B297" s="22" t="s">
        <v>108</v>
      </c>
      <c r="C297" s="15">
        <v>0.129058600255848</v>
      </c>
      <c r="D297" s="15"/>
      <c r="E297" s="15">
        <v>0.13758451431447299</v>
      </c>
      <c r="F297" s="15">
        <v>0.200413508616749</v>
      </c>
      <c r="G297" s="15">
        <v>0</v>
      </c>
      <c r="H297" s="15">
        <v>7.4980938617263598E-2</v>
      </c>
      <c r="I297" s="15"/>
      <c r="J297" s="15">
        <v>8.1067728880494294E-2</v>
      </c>
      <c r="K297" s="15">
        <v>0.200413508616749</v>
      </c>
      <c r="L297" s="15"/>
      <c r="M297" s="15">
        <v>8.4063392709417997E-2</v>
      </c>
      <c r="N297" s="15">
        <v>0.171450124040084</v>
      </c>
    </row>
    <row r="298" spans="2:14" ht="15.75" customHeight="1" x14ac:dyDescent="0.2">
      <c r="B298" s="22" t="s">
        <v>109</v>
      </c>
      <c r="C298" s="15">
        <v>0.13751644450011899</v>
      </c>
      <c r="D298" s="15"/>
      <c r="E298" s="15">
        <v>9.3827304956799001E-2</v>
      </c>
      <c r="F298" s="15">
        <v>0.141230743974051</v>
      </c>
      <c r="G298" s="15">
        <v>0.15612446252086401</v>
      </c>
      <c r="H298" s="15">
        <v>0.17682089483223201</v>
      </c>
      <c r="I298" s="15"/>
      <c r="J298" s="15">
        <v>0.13501833368479199</v>
      </c>
      <c r="K298" s="15">
        <v>0.141230743974051</v>
      </c>
      <c r="L298" s="15"/>
      <c r="M298" s="15">
        <v>0.196263661768659</v>
      </c>
      <c r="N298" s="15">
        <v>8.2168682062814594E-2</v>
      </c>
    </row>
    <row r="299" spans="2:14" ht="15.75" customHeight="1" x14ac:dyDescent="0.2">
      <c r="B299" s="22" t="s">
        <v>110</v>
      </c>
      <c r="C299" s="15">
        <v>0.13904365542403599</v>
      </c>
      <c r="D299" s="15"/>
      <c r="E299" s="15">
        <v>0.13050019508499</v>
      </c>
      <c r="F299" s="15">
        <v>0.20651336320409</v>
      </c>
      <c r="G299" s="15">
        <v>2.4465571414204801E-2</v>
      </c>
      <c r="H299" s="15">
        <v>0.10580014291843499</v>
      </c>
      <c r="I299" s="15"/>
      <c r="J299" s="15">
        <v>9.3665837104539101E-2</v>
      </c>
      <c r="K299" s="15">
        <v>0.20651336320409</v>
      </c>
      <c r="L299" s="15"/>
      <c r="M299" s="15">
        <v>9.1411286798741997E-2</v>
      </c>
      <c r="N299" s="15">
        <v>0.18391973884681101</v>
      </c>
    </row>
    <row r="300" spans="2:14" ht="15.75" customHeight="1" x14ac:dyDescent="0.2">
      <c r="B300" s="22" t="s">
        <v>111</v>
      </c>
      <c r="C300" s="15">
        <v>0.112506281817613</v>
      </c>
      <c r="D300" s="15"/>
      <c r="E300" s="15">
        <v>8.8253434937700603E-2</v>
      </c>
      <c r="F300" s="15">
        <v>8.6470189509217504E-2</v>
      </c>
      <c r="G300" s="15">
        <v>0.21561523770083901</v>
      </c>
      <c r="H300" s="15">
        <v>0.109237290878306</v>
      </c>
      <c r="I300" s="15"/>
      <c r="J300" s="15">
        <v>0.130017267197474</v>
      </c>
      <c r="K300" s="15">
        <v>8.6470189509217504E-2</v>
      </c>
      <c r="L300" s="15"/>
      <c r="M300" s="15">
        <v>0.105600494765676</v>
      </c>
      <c r="N300" s="15">
        <v>0.119012459964673</v>
      </c>
    </row>
    <row r="301" spans="2:14" ht="15.75" customHeight="1" x14ac:dyDescent="0.2">
      <c r="B301" s="22" t="s">
        <v>112</v>
      </c>
      <c r="C301" s="15">
        <v>0.109639618550618</v>
      </c>
      <c r="D301" s="15"/>
      <c r="E301" s="15">
        <v>0.21251629630326299</v>
      </c>
      <c r="F301" s="15">
        <v>4.1567510598731199E-2</v>
      </c>
      <c r="G301" s="15">
        <v>0.12418767425008501</v>
      </c>
      <c r="H301" s="15">
        <v>9.9429661934524793E-2</v>
      </c>
      <c r="I301" s="15"/>
      <c r="J301" s="15">
        <v>0.155422590626556</v>
      </c>
      <c r="K301" s="15">
        <v>4.1567510598731199E-2</v>
      </c>
      <c r="L301" s="15"/>
      <c r="M301" s="15">
        <v>0.11142447951538099</v>
      </c>
      <c r="N301" s="15">
        <v>0.10795803999669699</v>
      </c>
    </row>
    <row r="302" spans="2:14" ht="15.75" customHeight="1" x14ac:dyDescent="0.2">
      <c r="B302" s="22" t="s">
        <v>113</v>
      </c>
      <c r="C302" s="15">
        <v>9.5656796353684501E-2</v>
      </c>
      <c r="D302" s="15"/>
      <c r="E302" s="15">
        <v>3.9906875130231403E-2</v>
      </c>
      <c r="F302" s="15">
        <v>9.1951981368684196E-2</v>
      </c>
      <c r="G302" s="15">
        <v>0.15659539003107401</v>
      </c>
      <c r="H302" s="15">
        <v>0.12911172149109901</v>
      </c>
      <c r="I302" s="15"/>
      <c r="J302" s="15">
        <v>9.8148528226078904E-2</v>
      </c>
      <c r="K302" s="15">
        <v>9.1951981368684196E-2</v>
      </c>
      <c r="L302" s="15"/>
      <c r="M302" s="15">
        <v>9.4421073403051101E-2</v>
      </c>
      <c r="N302" s="15">
        <v>9.6821013204966902E-2</v>
      </c>
    </row>
    <row r="303" spans="2:14" ht="15.75" customHeight="1" x14ac:dyDescent="0.2">
      <c r="B303" s="22" t="s">
        <v>114</v>
      </c>
      <c r="C303" s="15">
        <v>7.7370455058709306E-2</v>
      </c>
      <c r="D303" s="15"/>
      <c r="E303" s="15">
        <v>5.1207770210443398E-2</v>
      </c>
      <c r="F303" s="15">
        <v>9.4632927410718007E-2</v>
      </c>
      <c r="G303" s="15">
        <v>8.0210787953613402E-2</v>
      </c>
      <c r="H303" s="15">
        <v>7.3647775469946705E-2</v>
      </c>
      <c r="I303" s="15"/>
      <c r="J303" s="15">
        <v>6.5760306446707106E-2</v>
      </c>
      <c r="K303" s="15">
        <v>9.4632927410718007E-2</v>
      </c>
      <c r="L303" s="15"/>
      <c r="M303" s="15">
        <v>9.9931915935577403E-2</v>
      </c>
      <c r="N303" s="15">
        <v>5.61145312054422E-2</v>
      </c>
    </row>
    <row r="304" spans="2:14" ht="15.75" customHeight="1" x14ac:dyDescent="0.2">
      <c r="B304" s="22" t="s">
        <v>115</v>
      </c>
      <c r="C304" s="15">
        <v>5.0528660977480697E-2</v>
      </c>
      <c r="D304" s="15"/>
      <c r="E304" s="15">
        <v>7.7261045240684403E-2</v>
      </c>
      <c r="F304" s="15">
        <v>3.8711231843341701E-2</v>
      </c>
      <c r="G304" s="15">
        <v>2.7833458420116801E-2</v>
      </c>
      <c r="H304" s="15">
        <v>6.0092861716264698E-2</v>
      </c>
      <c r="I304" s="15"/>
      <c r="J304" s="15">
        <v>5.8476659714938199E-2</v>
      </c>
      <c r="K304" s="15">
        <v>3.8711231843341701E-2</v>
      </c>
      <c r="L304" s="15"/>
      <c r="M304" s="15">
        <v>4.7422521321788702E-2</v>
      </c>
      <c r="N304" s="15">
        <v>5.3455061371468403E-2</v>
      </c>
    </row>
    <row r="305" spans="2:14" ht="15.75" customHeight="1" x14ac:dyDescent="0.2">
      <c r="B305" s="22" t="s">
        <v>116</v>
      </c>
      <c r="C305" s="15">
        <v>5.2650988618819696E-3</v>
      </c>
      <c r="D305" s="15"/>
      <c r="E305" s="15">
        <v>0</v>
      </c>
      <c r="F305" s="15">
        <v>0</v>
      </c>
      <c r="G305" s="15">
        <v>3.1352285781533401E-2</v>
      </c>
      <c r="H305" s="15">
        <v>0</v>
      </c>
      <c r="I305" s="15"/>
      <c r="J305" s="15">
        <v>8.8062243158045991E-3</v>
      </c>
      <c r="K305" s="15">
        <v>0</v>
      </c>
      <c r="L305" s="15"/>
      <c r="M305" s="15">
        <v>1.08535796451783E-2</v>
      </c>
      <c r="N305" s="15">
        <v>0</v>
      </c>
    </row>
    <row r="306" spans="2:14" ht="15.75" customHeight="1" x14ac:dyDescent="0.2">
      <c r="C306" s="15"/>
      <c r="D306" s="15"/>
      <c r="E306" s="15"/>
      <c r="F306" s="15"/>
      <c r="G306" s="15"/>
      <c r="H306" s="15"/>
      <c r="I306" s="15"/>
      <c r="J306" s="15"/>
      <c r="K306" s="15"/>
      <c r="L306" s="15"/>
      <c r="M306" s="15"/>
      <c r="N306" s="15"/>
    </row>
    <row r="307" spans="2:14" ht="15.75" customHeight="1" x14ac:dyDescent="0.2">
      <c r="B307" s="7" t="s">
        <v>126</v>
      </c>
      <c r="C307" s="15"/>
      <c r="D307" s="15"/>
      <c r="E307" s="15"/>
      <c r="F307" s="15"/>
      <c r="G307" s="15"/>
      <c r="H307" s="15"/>
      <c r="I307" s="15"/>
      <c r="J307" s="15"/>
      <c r="K307" s="15"/>
      <c r="L307" s="15"/>
      <c r="M307" s="15"/>
      <c r="N307" s="15"/>
    </row>
    <row r="308" spans="2:14" ht="15.75" customHeight="1" x14ac:dyDescent="0.2">
      <c r="B308" s="14" t="s">
        <v>16</v>
      </c>
      <c r="C308" s="15"/>
      <c r="D308" s="15"/>
      <c r="E308" s="15"/>
      <c r="F308" s="15"/>
      <c r="G308" s="15"/>
      <c r="H308" s="15"/>
      <c r="I308" s="15"/>
      <c r="J308" s="15"/>
      <c r="K308" s="15"/>
      <c r="L308" s="15"/>
      <c r="M308" s="15"/>
      <c r="N308" s="15"/>
    </row>
    <row r="309" spans="2:14" ht="15.75" customHeight="1" x14ac:dyDescent="0.2">
      <c r="B309" s="22" t="s">
        <v>105</v>
      </c>
      <c r="C309" s="15">
        <v>0.116055198270777</v>
      </c>
      <c r="D309" s="15"/>
      <c r="E309" s="15">
        <v>0.127667960454281</v>
      </c>
      <c r="F309" s="15">
        <v>6.91166495797607E-2</v>
      </c>
      <c r="G309" s="15">
        <v>0.17854140058669199</v>
      </c>
      <c r="H309" s="15">
        <v>0.147519357913523</v>
      </c>
      <c r="I309" s="15"/>
      <c r="J309" s="15">
        <v>0.14762446105201399</v>
      </c>
      <c r="K309" s="15">
        <v>6.91166495797607E-2</v>
      </c>
      <c r="L309" s="15"/>
      <c r="M309" s="15">
        <v>0.119227335730779</v>
      </c>
      <c r="N309" s="15">
        <v>0.11306661908834401</v>
      </c>
    </row>
    <row r="310" spans="2:14" ht="15.75" customHeight="1" x14ac:dyDescent="0.2">
      <c r="B310" s="22" t="s">
        <v>107</v>
      </c>
      <c r="C310" s="15">
        <v>0.126461003304181</v>
      </c>
      <c r="D310" s="15"/>
      <c r="E310" s="15">
        <v>0.138926300200197</v>
      </c>
      <c r="F310" s="15">
        <v>9.8451511480444606E-2</v>
      </c>
      <c r="G310" s="15">
        <v>0.155368132849865</v>
      </c>
      <c r="H310" s="15">
        <v>0.14507296627650501</v>
      </c>
      <c r="I310" s="15"/>
      <c r="J310" s="15">
        <v>0.145299229717468</v>
      </c>
      <c r="K310" s="15">
        <v>9.8451511480444606E-2</v>
      </c>
      <c r="L310" s="15"/>
      <c r="M310" s="15">
        <v>0.13045030702227201</v>
      </c>
      <c r="N310" s="15">
        <v>0.122702543844394</v>
      </c>
    </row>
    <row r="311" spans="2:14" ht="15.75" customHeight="1" x14ac:dyDescent="0.2">
      <c r="B311" s="22" t="s">
        <v>108</v>
      </c>
      <c r="C311" s="15">
        <v>8.6070418288206399E-2</v>
      </c>
      <c r="D311" s="15"/>
      <c r="E311" s="15">
        <v>7.3083588281366907E-2</v>
      </c>
      <c r="F311" s="15">
        <v>0.121907881040068</v>
      </c>
      <c r="G311" s="15">
        <v>5.1655446884550003E-2</v>
      </c>
      <c r="H311" s="15">
        <v>5.5227736481603E-2</v>
      </c>
      <c r="I311" s="15"/>
      <c r="J311" s="15">
        <v>6.1967366306907003E-2</v>
      </c>
      <c r="K311" s="15">
        <v>0.121907881040068</v>
      </c>
      <c r="L311" s="15"/>
      <c r="M311" s="15">
        <v>9.2998093551835498E-2</v>
      </c>
      <c r="N311" s="15">
        <v>7.9543618508373201E-2</v>
      </c>
    </row>
    <row r="312" spans="2:14" ht="15.75" customHeight="1" x14ac:dyDescent="0.2">
      <c r="B312" s="22" t="s">
        <v>109</v>
      </c>
      <c r="C312" s="15">
        <v>0.109805100440953</v>
      </c>
      <c r="D312" s="15"/>
      <c r="E312" s="15">
        <v>9.0906252396152701E-2</v>
      </c>
      <c r="F312" s="15">
        <v>0.143754033614378</v>
      </c>
      <c r="G312" s="15">
        <v>0.111957533282961</v>
      </c>
      <c r="H312" s="15">
        <v>5.6413742873598502E-2</v>
      </c>
      <c r="I312" s="15"/>
      <c r="J312" s="15">
        <v>8.6972208875654003E-2</v>
      </c>
      <c r="K312" s="15">
        <v>0.143754033614378</v>
      </c>
      <c r="L312" s="15"/>
      <c r="M312" s="15">
        <v>8.6978072940553597E-2</v>
      </c>
      <c r="N312" s="15">
        <v>0.13131122369214801</v>
      </c>
    </row>
    <row r="313" spans="2:14" ht="15.75" customHeight="1" x14ac:dyDescent="0.2">
      <c r="B313" s="22" t="s">
        <v>110</v>
      </c>
      <c r="C313" s="15">
        <v>0.14016098775479099</v>
      </c>
      <c r="D313" s="15"/>
      <c r="E313" s="15">
        <v>8.2551969210817699E-2</v>
      </c>
      <c r="F313" s="15">
        <v>0.19739528637133699</v>
      </c>
      <c r="G313" s="15">
        <v>8.9417192977304397E-2</v>
      </c>
      <c r="H313" s="15">
        <v>0.142755417488627</v>
      </c>
      <c r="I313" s="15"/>
      <c r="J313" s="15">
        <v>0.101667155637836</v>
      </c>
      <c r="K313" s="15">
        <v>0.19739528637133699</v>
      </c>
      <c r="L313" s="15"/>
      <c r="M313" s="15">
        <v>0.118031439565005</v>
      </c>
      <c r="N313" s="15">
        <v>0.16100999189492601</v>
      </c>
    </row>
    <row r="314" spans="2:14" ht="15.75" customHeight="1" x14ac:dyDescent="0.2">
      <c r="B314" s="22" t="s">
        <v>111</v>
      </c>
      <c r="C314" s="15">
        <v>9.7194276643501804E-2</v>
      </c>
      <c r="D314" s="15"/>
      <c r="E314" s="15">
        <v>0.14897168107980499</v>
      </c>
      <c r="F314" s="15">
        <v>8.2855870613692803E-2</v>
      </c>
      <c r="G314" s="15">
        <v>2.46071921813498E-2</v>
      </c>
      <c r="H314" s="15">
        <v>0.123742570376789</v>
      </c>
      <c r="I314" s="15"/>
      <c r="J314" s="15">
        <v>0.10683779823593099</v>
      </c>
      <c r="K314" s="15">
        <v>8.2855870613692803E-2</v>
      </c>
      <c r="L314" s="15"/>
      <c r="M314" s="15">
        <v>0.111594712531788</v>
      </c>
      <c r="N314" s="15">
        <v>8.3627133524276406E-2</v>
      </c>
    </row>
    <row r="315" spans="2:14" ht="15.75" customHeight="1" x14ac:dyDescent="0.2">
      <c r="B315" s="22" t="s">
        <v>112</v>
      </c>
      <c r="C315" s="15">
        <v>0.105446637582628</v>
      </c>
      <c r="D315" s="15"/>
      <c r="E315" s="15">
        <v>0.107370963604193</v>
      </c>
      <c r="F315" s="15">
        <v>9.2190422155209298E-2</v>
      </c>
      <c r="G315" s="15">
        <v>9.97747494571882E-2</v>
      </c>
      <c r="H315" s="15">
        <v>0.13933457827703599</v>
      </c>
      <c r="I315" s="15"/>
      <c r="J315" s="15">
        <v>0.11436231478150501</v>
      </c>
      <c r="K315" s="15">
        <v>9.2190422155209298E-2</v>
      </c>
      <c r="L315" s="15"/>
      <c r="M315" s="15">
        <v>9.2085284710357596E-2</v>
      </c>
      <c r="N315" s="15">
        <v>0.118034825057704</v>
      </c>
    </row>
    <row r="316" spans="2:14" ht="15.75" customHeight="1" x14ac:dyDescent="0.2">
      <c r="B316" s="22" t="s">
        <v>113</v>
      </c>
      <c r="C316" s="15">
        <v>8.7230669469007802E-2</v>
      </c>
      <c r="D316" s="15"/>
      <c r="E316" s="15">
        <v>8.0992586116722901E-2</v>
      </c>
      <c r="F316" s="15">
        <v>6.25936485012316E-2</v>
      </c>
      <c r="G316" s="15">
        <v>0.12632363572217101</v>
      </c>
      <c r="H316" s="15">
        <v>0.116285854842371</v>
      </c>
      <c r="I316" s="15"/>
      <c r="J316" s="15">
        <v>0.10380068730655199</v>
      </c>
      <c r="K316" s="15">
        <v>6.25936485012316E-2</v>
      </c>
      <c r="L316" s="15"/>
      <c r="M316" s="15">
        <v>8.9781794001287593E-2</v>
      </c>
      <c r="N316" s="15">
        <v>8.4827167803300796E-2</v>
      </c>
    </row>
    <row r="317" spans="2:14" ht="15.75" customHeight="1" x14ac:dyDescent="0.2">
      <c r="B317" s="22" t="s">
        <v>114</v>
      </c>
      <c r="C317" s="15">
        <v>7.4654665598970896E-2</v>
      </c>
      <c r="D317" s="15"/>
      <c r="E317" s="15">
        <v>5.7383710604456503E-2</v>
      </c>
      <c r="F317" s="15">
        <v>9.4157351473893203E-2</v>
      </c>
      <c r="G317" s="15">
        <v>9.6579065533791197E-2</v>
      </c>
      <c r="H317" s="15">
        <v>3.3371284179223998E-2</v>
      </c>
      <c r="I317" s="15"/>
      <c r="J317" s="15">
        <v>6.15378259757813E-2</v>
      </c>
      <c r="K317" s="15">
        <v>9.4157351473893203E-2</v>
      </c>
      <c r="L317" s="15"/>
      <c r="M317" s="15">
        <v>9.4721980643126799E-2</v>
      </c>
      <c r="N317" s="15">
        <v>5.5748561829979899E-2</v>
      </c>
    </row>
    <row r="318" spans="2:14" ht="15.75" customHeight="1" x14ac:dyDescent="0.2">
      <c r="B318" s="22" t="s">
        <v>115</v>
      </c>
      <c r="C318" s="15">
        <v>3.3793314935529499E-2</v>
      </c>
      <c r="D318" s="15"/>
      <c r="E318" s="15">
        <v>3.6853394790235E-2</v>
      </c>
      <c r="F318" s="15">
        <v>1.5711837321515602E-2</v>
      </c>
      <c r="G318" s="15">
        <v>6.5775650524128607E-2</v>
      </c>
      <c r="H318" s="15">
        <v>4.02764912907227E-2</v>
      </c>
      <c r="I318" s="15"/>
      <c r="J318" s="15">
        <v>4.5954298480790003E-2</v>
      </c>
      <c r="K318" s="15">
        <v>1.5711837321515602E-2</v>
      </c>
      <c r="L318" s="15"/>
      <c r="M318" s="15">
        <v>3.4580003713348503E-2</v>
      </c>
      <c r="N318" s="15">
        <v>3.3052148534612399E-2</v>
      </c>
    </row>
    <row r="319" spans="2:14" ht="15.75" customHeight="1" x14ac:dyDescent="0.2">
      <c r="B319" s="22" t="s">
        <v>116</v>
      </c>
      <c r="C319" s="15">
        <v>2.3127727711451902E-2</v>
      </c>
      <c r="D319" s="15"/>
      <c r="E319" s="15">
        <v>5.5291593261772798E-2</v>
      </c>
      <c r="F319" s="15">
        <v>2.1865507848468399E-2</v>
      </c>
      <c r="G319" s="15">
        <v>0</v>
      </c>
      <c r="H319" s="15">
        <v>0</v>
      </c>
      <c r="I319" s="15"/>
      <c r="J319" s="15">
        <v>2.39766536295609E-2</v>
      </c>
      <c r="K319" s="15">
        <v>2.1865507848468399E-2</v>
      </c>
      <c r="L319" s="15"/>
      <c r="M319" s="15">
        <v>2.9550975589646301E-2</v>
      </c>
      <c r="N319" s="15">
        <v>1.7076166221941001E-2</v>
      </c>
    </row>
    <row r="320" spans="2:14" ht="15.75" customHeight="1" x14ac:dyDescent="0.2">
      <c r="C320" s="15"/>
      <c r="D320" s="15"/>
      <c r="E320" s="15"/>
      <c r="F320" s="15"/>
      <c r="G320" s="15"/>
      <c r="H320" s="15"/>
      <c r="I320" s="15"/>
      <c r="J320" s="15"/>
      <c r="K320" s="15"/>
      <c r="L320" s="15"/>
      <c r="M320" s="15"/>
      <c r="N320" s="15"/>
    </row>
    <row r="321" spans="1:14" ht="15.75" customHeight="1" x14ac:dyDescent="0.2">
      <c r="B321" s="7" t="s">
        <v>127</v>
      </c>
      <c r="C321" s="15"/>
      <c r="D321" s="15"/>
      <c r="E321" s="15"/>
      <c r="F321" s="15"/>
      <c r="G321" s="15"/>
      <c r="H321" s="15"/>
      <c r="I321" s="15"/>
      <c r="J321" s="15"/>
      <c r="K321" s="15"/>
      <c r="L321" s="15"/>
      <c r="M321" s="15"/>
      <c r="N321" s="15"/>
    </row>
    <row r="322" spans="1:14" ht="15.75" customHeight="1" x14ac:dyDescent="0.2">
      <c r="B322" s="14" t="s">
        <v>15</v>
      </c>
      <c r="C322" s="15"/>
      <c r="D322" s="15"/>
      <c r="E322" s="15"/>
      <c r="F322" s="15"/>
      <c r="G322" s="15"/>
      <c r="H322" s="15"/>
      <c r="I322" s="15"/>
      <c r="J322" s="15"/>
      <c r="K322" s="15"/>
      <c r="L322" s="15"/>
      <c r="M322" s="15"/>
      <c r="N322" s="15"/>
    </row>
    <row r="323" spans="1:14" ht="15.75" customHeight="1" x14ac:dyDescent="0.2">
      <c r="B323" s="22" t="s">
        <v>128</v>
      </c>
      <c r="C323" s="15">
        <v>8.81704178045397E-2</v>
      </c>
      <c r="D323" s="15"/>
      <c r="E323" s="15">
        <v>0.16243183024226601</v>
      </c>
      <c r="F323" s="15">
        <v>5.1532742110119101E-2</v>
      </c>
      <c r="G323" s="15">
        <v>7.7234440563505799E-2</v>
      </c>
      <c r="H323" s="15">
        <v>8.2118937642723003E-2</v>
      </c>
      <c r="I323" s="15"/>
      <c r="J323" s="15">
        <v>0.11120943730924999</v>
      </c>
      <c r="K323" s="15">
        <v>5.1532742110119101E-2</v>
      </c>
      <c r="L323" s="15"/>
      <c r="M323" s="15">
        <v>9.06512853440576E-2</v>
      </c>
      <c r="N323" s="15">
        <v>8.5964437175806999E-2</v>
      </c>
    </row>
    <row r="324" spans="1:14" ht="15.75" customHeight="1" x14ac:dyDescent="0.2">
      <c r="B324" s="22" t="s">
        <v>129</v>
      </c>
      <c r="C324" s="15">
        <v>0.35784332588742301</v>
      </c>
      <c r="D324" s="15"/>
      <c r="E324" s="15">
        <v>0.25372236818937199</v>
      </c>
      <c r="F324" s="15">
        <v>0.40415293964365501</v>
      </c>
      <c r="G324" s="15">
        <v>0.43405337823548401</v>
      </c>
      <c r="H324" s="15">
        <v>0.322614928184626</v>
      </c>
      <c r="I324" s="15"/>
      <c r="J324" s="15">
        <v>0.32872226199995802</v>
      </c>
      <c r="K324" s="15">
        <v>0.40415293964365501</v>
      </c>
      <c r="L324" s="15"/>
      <c r="M324" s="15">
        <v>0.32207820610903498</v>
      </c>
      <c r="N324" s="15">
        <v>0.389645572544564</v>
      </c>
    </row>
    <row r="325" spans="1:14" ht="15.75" customHeight="1" x14ac:dyDescent="0.2">
      <c r="B325" s="22" t="s">
        <v>130</v>
      </c>
      <c r="C325" s="15">
        <v>0.28536239898996102</v>
      </c>
      <c r="D325" s="15"/>
      <c r="E325" s="15">
        <v>0.30020183112151599</v>
      </c>
      <c r="F325" s="15">
        <v>0.213872596340935</v>
      </c>
      <c r="G325" s="15">
        <v>0.35086913955613402</v>
      </c>
      <c r="H325" s="15">
        <v>0.34691630968398601</v>
      </c>
      <c r="I325" s="15"/>
      <c r="J325" s="15">
        <v>0.33031762408000898</v>
      </c>
      <c r="K325" s="15">
        <v>0.213872596340935</v>
      </c>
      <c r="L325" s="15"/>
      <c r="M325" s="15">
        <v>0.31928760399000899</v>
      </c>
      <c r="N325" s="15">
        <v>0.25519619951989903</v>
      </c>
    </row>
    <row r="326" spans="1:14" ht="15.75" customHeight="1" x14ac:dyDescent="0.2">
      <c r="A326" s="16"/>
      <c r="B326" s="22" t="s">
        <v>131</v>
      </c>
      <c r="C326" s="15">
        <v>0.171166416883196</v>
      </c>
      <c r="D326" s="15"/>
      <c r="E326" s="15">
        <v>0.22213402770596899</v>
      </c>
      <c r="F326" s="15">
        <v>0.182573988077988</v>
      </c>
      <c r="G326" s="15">
        <v>6.4495000288120705E-2</v>
      </c>
      <c r="H326" s="15">
        <v>0.18436146240536699</v>
      </c>
      <c r="I326" s="15"/>
      <c r="J326" s="15">
        <v>0.163992947216336</v>
      </c>
      <c r="K326" s="15">
        <v>0.182573988077988</v>
      </c>
      <c r="L326" s="15"/>
      <c r="M326" s="15">
        <v>0.176185260265873</v>
      </c>
      <c r="N326" s="15">
        <v>0.166703675078375</v>
      </c>
    </row>
    <row r="327" spans="1:14" ht="15.75" customHeight="1" x14ac:dyDescent="0.2">
      <c r="B327" s="22" t="s">
        <v>132</v>
      </c>
      <c r="C327" s="15">
        <v>9.7457440434879097E-2</v>
      </c>
      <c r="D327" s="15"/>
      <c r="E327" s="15">
        <v>6.1509942740876601E-2</v>
      </c>
      <c r="F327" s="15">
        <v>0.14786773382730301</v>
      </c>
      <c r="G327" s="15">
        <v>7.3348041356755905E-2</v>
      </c>
      <c r="H327" s="15">
        <v>6.3988362083298694E-2</v>
      </c>
      <c r="I327" s="15"/>
      <c r="J327" s="15">
        <v>6.5757729394445893E-2</v>
      </c>
      <c r="K327" s="15">
        <v>0.14786773382730301</v>
      </c>
      <c r="L327" s="15"/>
      <c r="M327" s="15">
        <v>9.1797644291025798E-2</v>
      </c>
      <c r="N327" s="15">
        <v>0.10249011568135601</v>
      </c>
    </row>
    <row r="328" spans="1:14" ht="15.75" customHeight="1" x14ac:dyDescent="0.2">
      <c r="C328" s="15"/>
      <c r="D328" s="15"/>
      <c r="E328" s="15"/>
      <c r="F328" s="15"/>
      <c r="G328" s="15"/>
      <c r="H328" s="15"/>
      <c r="I328" s="15"/>
      <c r="J328" s="15"/>
      <c r="K328" s="15"/>
      <c r="L328" s="15"/>
      <c r="M328" s="15"/>
      <c r="N328" s="15"/>
    </row>
    <row r="329" spans="1:14" ht="15.75" customHeight="1" x14ac:dyDescent="0.2">
      <c r="B329" s="7" t="s">
        <v>133</v>
      </c>
      <c r="C329" s="15"/>
      <c r="D329" s="15"/>
      <c r="E329" s="15"/>
      <c r="F329" s="15"/>
      <c r="G329" s="15"/>
      <c r="H329" s="15"/>
      <c r="I329" s="15"/>
      <c r="J329" s="15"/>
      <c r="K329" s="15"/>
      <c r="L329" s="15"/>
      <c r="M329" s="15"/>
      <c r="N329" s="15"/>
    </row>
    <row r="330" spans="1:14" ht="15.75" customHeight="1" x14ac:dyDescent="0.2">
      <c r="B330" s="14" t="s">
        <v>15</v>
      </c>
      <c r="C330" s="15"/>
      <c r="D330" s="15"/>
      <c r="E330" s="15"/>
      <c r="F330" s="15"/>
      <c r="G330" s="15"/>
      <c r="H330" s="15"/>
      <c r="I330" s="15"/>
      <c r="J330" s="15"/>
      <c r="K330" s="15"/>
      <c r="L330" s="15"/>
      <c r="M330" s="15"/>
      <c r="N330" s="15"/>
    </row>
    <row r="331" spans="1:14" ht="15.75" customHeight="1" x14ac:dyDescent="0.2">
      <c r="B331" s="22" t="s">
        <v>134</v>
      </c>
      <c r="C331" s="15">
        <v>8.0168266387322801E-2</v>
      </c>
      <c r="D331" s="15"/>
      <c r="E331" s="15">
        <v>0.12011747816266199</v>
      </c>
      <c r="F331" s="15">
        <v>8.7937311558336895E-2</v>
      </c>
      <c r="G331" s="15">
        <v>3.4944269696930097E-2</v>
      </c>
      <c r="H331" s="15">
        <v>5.9107855601828997E-2</v>
      </c>
      <c r="I331" s="15"/>
      <c r="J331" s="15">
        <v>7.5282825926501706E-2</v>
      </c>
      <c r="K331" s="15">
        <v>8.7937311558336895E-2</v>
      </c>
      <c r="L331" s="15"/>
      <c r="M331" s="15">
        <v>8.8767458599652099E-2</v>
      </c>
      <c r="N331" s="15">
        <v>7.2521888198652504E-2</v>
      </c>
    </row>
    <row r="332" spans="1:14" ht="15.75" customHeight="1" x14ac:dyDescent="0.2">
      <c r="A332" s="16"/>
      <c r="B332" s="22" t="s">
        <v>135</v>
      </c>
      <c r="C332" s="15">
        <v>0.238039576608018</v>
      </c>
      <c r="D332" s="15"/>
      <c r="E332" s="15">
        <v>0.219192872320398</v>
      </c>
      <c r="F332" s="15">
        <v>0.16344372351820399</v>
      </c>
      <c r="G332" s="15">
        <v>0.38236310479669999</v>
      </c>
      <c r="H332" s="15">
        <v>0.275153480125779</v>
      </c>
      <c r="I332" s="15"/>
      <c r="J332" s="15">
        <v>0.284947992104706</v>
      </c>
      <c r="K332" s="15">
        <v>0.16344372351820399</v>
      </c>
      <c r="L332" s="15"/>
      <c r="M332" s="15">
        <v>0.25235304549669502</v>
      </c>
      <c r="N332" s="15">
        <v>0.22531207923243199</v>
      </c>
    </row>
    <row r="333" spans="1:14" ht="15.75" customHeight="1" x14ac:dyDescent="0.2">
      <c r="B333" s="22" t="s">
        <v>136</v>
      </c>
      <c r="C333" s="15">
        <v>0.282937521049268</v>
      </c>
      <c r="D333" s="15"/>
      <c r="E333" s="15">
        <v>0.255503567418286</v>
      </c>
      <c r="F333" s="15">
        <v>0.30232567029188401</v>
      </c>
      <c r="G333" s="15">
        <v>0.31823860970031098</v>
      </c>
      <c r="H333" s="15">
        <v>0.246647948244997</v>
      </c>
      <c r="I333" s="15"/>
      <c r="J333" s="15">
        <v>0.27074559183720598</v>
      </c>
      <c r="K333" s="15">
        <v>0.30232567029188401</v>
      </c>
      <c r="L333" s="15"/>
      <c r="M333" s="15">
        <v>0.24396634158359801</v>
      </c>
      <c r="N333" s="15">
        <v>0.31759058720888</v>
      </c>
    </row>
    <row r="334" spans="1:14" ht="15.75" customHeight="1" x14ac:dyDescent="0.2">
      <c r="B334" s="22" t="s">
        <v>137</v>
      </c>
      <c r="C334" s="15">
        <v>0.22261333064249</v>
      </c>
      <c r="D334" s="15"/>
      <c r="E334" s="15">
        <v>0.24147342380228001</v>
      </c>
      <c r="F334" s="15">
        <v>0.249599949594426</v>
      </c>
      <c r="G334" s="15">
        <v>9.8062003197964806E-2</v>
      </c>
      <c r="H334" s="15">
        <v>0.25873088745545703</v>
      </c>
      <c r="I334" s="15"/>
      <c r="J334" s="15">
        <v>0.20564322463506801</v>
      </c>
      <c r="K334" s="15">
        <v>0.249599949594426</v>
      </c>
      <c r="L334" s="15"/>
      <c r="M334" s="15">
        <v>0.23991441970674801</v>
      </c>
      <c r="N334" s="15">
        <v>0.20722924958060701</v>
      </c>
    </row>
    <row r="335" spans="1:14" ht="15.75" customHeight="1" x14ac:dyDescent="0.2">
      <c r="B335" s="22" t="s">
        <v>138</v>
      </c>
      <c r="C335" s="15">
        <v>0.123316580871913</v>
      </c>
      <c r="D335" s="15"/>
      <c r="E335" s="15">
        <v>0.12859116338254001</v>
      </c>
      <c r="F335" s="15">
        <v>0.16167105818127001</v>
      </c>
      <c r="G335" s="15">
        <v>8.1429270011931704E-2</v>
      </c>
      <c r="H335" s="15">
        <v>8.0991415420737206E-2</v>
      </c>
      <c r="I335" s="15"/>
      <c r="J335" s="15">
        <v>9.9197977983634306E-2</v>
      </c>
      <c r="K335" s="15">
        <v>0.16167105818127001</v>
      </c>
      <c r="L335" s="15"/>
      <c r="M335" s="15">
        <v>0.116102596177101</v>
      </c>
      <c r="N335" s="15">
        <v>0.129731236325797</v>
      </c>
    </row>
    <row r="336" spans="1:14" ht="15.75" customHeight="1" x14ac:dyDescent="0.2">
      <c r="B336" s="22" t="s">
        <v>49</v>
      </c>
      <c r="C336" s="15">
        <v>5.2924724440987003E-2</v>
      </c>
      <c r="D336" s="15"/>
      <c r="E336" s="15">
        <v>3.5121494913834102E-2</v>
      </c>
      <c r="F336" s="15">
        <v>3.5022286855878097E-2</v>
      </c>
      <c r="G336" s="15">
        <v>8.4962742596163404E-2</v>
      </c>
      <c r="H336" s="15">
        <v>7.9368413151200801E-2</v>
      </c>
      <c r="I336" s="15"/>
      <c r="J336" s="15">
        <v>6.4182387512883396E-2</v>
      </c>
      <c r="K336" s="15">
        <v>3.5022286855878097E-2</v>
      </c>
      <c r="L336" s="15"/>
      <c r="M336" s="15">
        <v>5.8896138436207501E-2</v>
      </c>
      <c r="N336" s="15">
        <v>4.7614959453630597E-2</v>
      </c>
    </row>
    <row r="337" spans="2:14" ht="15.75" customHeight="1" x14ac:dyDescent="0.2">
      <c r="C337" s="15"/>
      <c r="D337" s="15"/>
      <c r="E337" s="15"/>
      <c r="F337" s="15"/>
      <c r="G337" s="15"/>
      <c r="H337" s="15"/>
      <c r="I337" s="15"/>
      <c r="J337" s="15"/>
      <c r="K337" s="15"/>
      <c r="L337" s="15"/>
      <c r="M337" s="15"/>
      <c r="N337" s="15"/>
    </row>
    <row r="338" spans="2:14" ht="15.75" customHeight="1" x14ac:dyDescent="0.2">
      <c r="B338" s="7" t="s">
        <v>139</v>
      </c>
      <c r="C338" s="15"/>
      <c r="D338" s="15"/>
      <c r="E338" s="15"/>
      <c r="F338" s="15"/>
      <c r="G338" s="15"/>
      <c r="H338" s="15"/>
      <c r="I338" s="15"/>
      <c r="J338" s="15"/>
      <c r="K338" s="15"/>
      <c r="L338" s="15"/>
      <c r="M338" s="15"/>
      <c r="N338" s="15"/>
    </row>
    <row r="339" spans="2:14" ht="15.75" customHeight="1" x14ac:dyDescent="0.2">
      <c r="B339" s="14" t="s">
        <v>15</v>
      </c>
      <c r="C339" s="15"/>
      <c r="D339" s="15"/>
      <c r="E339" s="15"/>
      <c r="F339" s="15"/>
      <c r="G339" s="15"/>
      <c r="H339" s="15"/>
      <c r="I339" s="15"/>
      <c r="J339" s="15"/>
      <c r="K339" s="15"/>
      <c r="L339" s="15"/>
      <c r="M339" s="15"/>
      <c r="N339" s="15"/>
    </row>
    <row r="340" spans="2:14" ht="15.75" customHeight="1" x14ac:dyDescent="0.2">
      <c r="B340" s="22" t="s">
        <v>140</v>
      </c>
      <c r="C340" s="15">
        <v>0.37286802108897399</v>
      </c>
      <c r="D340" s="15"/>
      <c r="E340" s="15">
        <v>0.37254982478640603</v>
      </c>
      <c r="F340" s="15">
        <v>0.32807269074019102</v>
      </c>
      <c r="G340" s="15">
        <v>0.35421010074655901</v>
      </c>
      <c r="H340" s="15">
        <v>0.47479862995817601</v>
      </c>
      <c r="I340" s="15"/>
      <c r="J340" s="15">
        <v>0.40103685194585997</v>
      </c>
      <c r="K340" s="15">
        <v>0.32807269074019102</v>
      </c>
      <c r="L340" s="15"/>
      <c r="M340" s="15">
        <v>0.46956644312323598</v>
      </c>
      <c r="N340" s="15">
        <v>0.286884048773352</v>
      </c>
    </row>
    <row r="341" spans="2:14" ht="15.75" customHeight="1" x14ac:dyDescent="0.2">
      <c r="B341" s="22" t="s">
        <v>141</v>
      </c>
      <c r="C341" s="15">
        <v>0.36903117970254201</v>
      </c>
      <c r="D341" s="15"/>
      <c r="E341" s="15">
        <v>0.245878341511436</v>
      </c>
      <c r="F341" s="15">
        <v>0.44132916016430501</v>
      </c>
      <c r="G341" s="15">
        <v>0.33996388825117002</v>
      </c>
      <c r="H341" s="15">
        <v>0.39847280999261198</v>
      </c>
      <c r="I341" s="15"/>
      <c r="J341" s="15">
        <v>0.32356774485196999</v>
      </c>
      <c r="K341" s="15">
        <v>0.44132916016430501</v>
      </c>
      <c r="L341" s="15"/>
      <c r="M341" s="15">
        <v>0.34778238145448298</v>
      </c>
      <c r="N341" s="15">
        <v>0.38792555297012399</v>
      </c>
    </row>
    <row r="342" spans="2:14" ht="15.75" customHeight="1" x14ac:dyDescent="0.2">
      <c r="B342" s="22" t="s">
        <v>142</v>
      </c>
      <c r="C342" s="15">
        <v>0.35630559110701099</v>
      </c>
      <c r="D342" s="15"/>
      <c r="E342" s="15">
        <v>0.36328777946791202</v>
      </c>
      <c r="F342" s="15">
        <v>0.34766298641110999</v>
      </c>
      <c r="G342" s="15">
        <v>0.33902077708608902</v>
      </c>
      <c r="H342" s="15">
        <v>0.37986841363156798</v>
      </c>
      <c r="I342" s="15"/>
      <c r="J342" s="15">
        <v>0.36174035557791101</v>
      </c>
      <c r="K342" s="15">
        <v>0.34766298641110999</v>
      </c>
      <c r="L342" s="15"/>
      <c r="M342" s="15">
        <v>0.36670920770892301</v>
      </c>
      <c r="N342" s="15">
        <v>0.34705472368785001</v>
      </c>
    </row>
    <row r="343" spans="2:14" ht="15.75" customHeight="1" x14ac:dyDescent="0.2">
      <c r="B343" s="22" t="s">
        <v>143</v>
      </c>
      <c r="C343" s="15">
        <v>0.276434344232171</v>
      </c>
      <c r="D343" s="15"/>
      <c r="E343" s="15">
        <v>0.24580329024356501</v>
      </c>
      <c r="F343" s="15">
        <v>0.33056820960703998</v>
      </c>
      <c r="G343" s="15">
        <v>0.25412384421156298</v>
      </c>
      <c r="H343" s="15">
        <v>0.228196514101494</v>
      </c>
      <c r="I343" s="15"/>
      <c r="J343" s="15">
        <v>0.24239312418755701</v>
      </c>
      <c r="K343" s="15">
        <v>0.33056820960703998</v>
      </c>
      <c r="L343" s="15"/>
      <c r="M343" s="15">
        <v>0.22590089918303199</v>
      </c>
      <c r="N343" s="15">
        <v>0.32136854531539799</v>
      </c>
    </row>
    <row r="344" spans="2:14" ht="15.75" customHeight="1" x14ac:dyDescent="0.2">
      <c r="B344" s="22" t="s">
        <v>144</v>
      </c>
      <c r="C344" s="15">
        <v>0.27090728410514098</v>
      </c>
      <c r="D344" s="15"/>
      <c r="E344" s="15">
        <v>0.29289638532617701</v>
      </c>
      <c r="F344" s="15">
        <v>0.26058595187999101</v>
      </c>
      <c r="G344" s="15">
        <v>0.355006018027403</v>
      </c>
      <c r="H344" s="15">
        <v>0.19159063454891001</v>
      </c>
      <c r="I344" s="15"/>
      <c r="J344" s="15">
        <v>0.277397689676531</v>
      </c>
      <c r="K344" s="15">
        <v>0.26058595187999101</v>
      </c>
      <c r="L344" s="15"/>
      <c r="M344" s="15">
        <v>0.29371191980077199</v>
      </c>
      <c r="N344" s="15">
        <v>0.25062946443579698</v>
      </c>
    </row>
    <row r="345" spans="2:14" ht="15.75" customHeight="1" x14ac:dyDescent="0.2">
      <c r="B345" s="22" t="s">
        <v>145</v>
      </c>
      <c r="C345" s="15">
        <v>0.241146073109545</v>
      </c>
      <c r="D345" s="15"/>
      <c r="E345" s="15">
        <v>0.26523511707245001</v>
      </c>
      <c r="F345" s="15">
        <v>0.21141090899762499</v>
      </c>
      <c r="G345" s="15">
        <v>0.273903192333109</v>
      </c>
      <c r="H345" s="15">
        <v>0.24133268732589999</v>
      </c>
      <c r="I345" s="15"/>
      <c r="J345" s="15">
        <v>0.25984455801519801</v>
      </c>
      <c r="K345" s="15">
        <v>0.21141090899762499</v>
      </c>
      <c r="L345" s="15"/>
      <c r="M345" s="15">
        <v>0.243817362081588</v>
      </c>
      <c r="N345" s="15">
        <v>0.23877077026398599</v>
      </c>
    </row>
    <row r="346" spans="2:14" ht="15.75" customHeight="1" x14ac:dyDescent="0.2">
      <c r="B346" s="22" t="s">
        <v>146</v>
      </c>
      <c r="C346" s="15">
        <v>0.234659045905039</v>
      </c>
      <c r="D346" s="15"/>
      <c r="E346" s="15">
        <v>0.26460417008973802</v>
      </c>
      <c r="F346" s="15">
        <v>0.192591950376898</v>
      </c>
      <c r="G346" s="15">
        <v>0.30203647521047</v>
      </c>
      <c r="H346" s="15">
        <v>0.22124335045425</v>
      </c>
      <c r="I346" s="15"/>
      <c r="J346" s="15">
        <v>0.26111226969747903</v>
      </c>
      <c r="K346" s="15">
        <v>0.192591950376898</v>
      </c>
      <c r="L346" s="15"/>
      <c r="M346" s="15">
        <v>0.27567900716065002</v>
      </c>
      <c r="N346" s="15">
        <v>0.19818420858307401</v>
      </c>
    </row>
    <row r="347" spans="2:14" ht="15.75" customHeight="1" x14ac:dyDescent="0.2">
      <c r="B347" s="22" t="s">
        <v>147</v>
      </c>
      <c r="C347" s="15">
        <v>0.233514980857954</v>
      </c>
      <c r="D347" s="15"/>
      <c r="E347" s="15">
        <v>0.17285038094899199</v>
      </c>
      <c r="F347" s="15">
        <v>0.27300570099437299</v>
      </c>
      <c r="G347" s="15">
        <v>0.16547438298948999</v>
      </c>
      <c r="H347" s="15">
        <v>0.28771189146126303</v>
      </c>
      <c r="I347" s="15"/>
      <c r="J347" s="15">
        <v>0.208681869743961</v>
      </c>
      <c r="K347" s="15">
        <v>0.27300570099437299</v>
      </c>
      <c r="L347" s="15"/>
      <c r="M347" s="15">
        <v>0.203803040178023</v>
      </c>
      <c r="N347" s="15">
        <v>0.259934757221642</v>
      </c>
    </row>
    <row r="348" spans="2:14" ht="15.75" customHeight="1" x14ac:dyDescent="0.2">
      <c r="B348" s="22" t="s">
        <v>148</v>
      </c>
      <c r="C348" s="15">
        <v>0.221371400154079</v>
      </c>
      <c r="D348" s="15"/>
      <c r="E348" s="15">
        <v>0.179541871417916</v>
      </c>
      <c r="F348" s="15">
        <v>0.26611997109815599</v>
      </c>
      <c r="G348" s="15">
        <v>0.19087890769556301</v>
      </c>
      <c r="H348" s="15">
        <v>0.21102458693413401</v>
      </c>
      <c r="I348" s="15"/>
      <c r="J348" s="15">
        <v>0.19323197320496399</v>
      </c>
      <c r="K348" s="15">
        <v>0.26611997109815599</v>
      </c>
      <c r="L348" s="15"/>
      <c r="M348" s="15">
        <v>0.22326246707148401</v>
      </c>
      <c r="N348" s="15">
        <v>0.21968986862489401</v>
      </c>
    </row>
    <row r="349" spans="2:14" ht="15.75" customHeight="1" x14ac:dyDescent="0.2">
      <c r="B349" s="22" t="s">
        <v>149</v>
      </c>
      <c r="C349" s="15">
        <v>0.20674137614118299</v>
      </c>
      <c r="D349" s="15"/>
      <c r="E349" s="15">
        <v>0.20910977373029899</v>
      </c>
      <c r="F349" s="15">
        <v>0.25039340200557902</v>
      </c>
      <c r="G349" s="15">
        <v>9.5760719792525303E-2</v>
      </c>
      <c r="H349" s="15">
        <v>0.21821506853957401</v>
      </c>
      <c r="I349" s="15"/>
      <c r="J349" s="15">
        <v>0.17929149412088199</v>
      </c>
      <c r="K349" s="15">
        <v>0.25039340200557902</v>
      </c>
      <c r="L349" s="15"/>
      <c r="M349" s="15">
        <v>0.17908211990058201</v>
      </c>
      <c r="N349" s="15">
        <v>0.23133591111735899</v>
      </c>
    </row>
    <row r="350" spans="2:14" ht="15.75" customHeight="1" x14ac:dyDescent="0.2">
      <c r="B350" s="22" t="s">
        <v>150</v>
      </c>
      <c r="C350" s="15">
        <v>0.18113598412951901</v>
      </c>
      <c r="D350" s="15"/>
      <c r="E350" s="15">
        <v>0.15419672003489801</v>
      </c>
      <c r="F350" s="15">
        <v>0.19656021948406599</v>
      </c>
      <c r="G350" s="15">
        <v>0.15702860367176499</v>
      </c>
      <c r="H350" s="15">
        <v>0.20387061126901401</v>
      </c>
      <c r="I350" s="15"/>
      <c r="J350" s="15">
        <v>0.17143669910547599</v>
      </c>
      <c r="K350" s="15">
        <v>0.19656021948406599</v>
      </c>
      <c r="L350" s="15"/>
      <c r="M350" s="15">
        <v>0.184210079798377</v>
      </c>
      <c r="N350" s="15">
        <v>0.17840250667119101</v>
      </c>
    </row>
    <row r="351" spans="2:14" ht="15.75" customHeight="1" x14ac:dyDescent="0.2">
      <c r="B351" s="22" t="s">
        <v>151</v>
      </c>
      <c r="C351" s="15">
        <v>0.16712484694884899</v>
      </c>
      <c r="D351" s="15"/>
      <c r="E351" s="15">
        <v>0.22713861165083199</v>
      </c>
      <c r="F351" s="15">
        <v>0.11187053334355</v>
      </c>
      <c r="G351" s="15">
        <v>0.215258528145684</v>
      </c>
      <c r="H351" s="15">
        <v>0.161105855953602</v>
      </c>
      <c r="I351" s="15"/>
      <c r="J351" s="15">
        <v>0.201870643038358</v>
      </c>
      <c r="K351" s="15">
        <v>0.11187053334355</v>
      </c>
      <c r="L351" s="15"/>
      <c r="M351" s="15">
        <v>0.192838857171238</v>
      </c>
      <c r="N351" s="15">
        <v>0.14426001941007</v>
      </c>
    </row>
    <row r="352" spans="2:14" ht="15.75" customHeight="1" x14ac:dyDescent="0.2">
      <c r="B352" s="22" t="s">
        <v>152</v>
      </c>
      <c r="C352" s="15">
        <v>0.16063982340421601</v>
      </c>
      <c r="D352" s="15"/>
      <c r="E352" s="15">
        <v>0.16539747514358799</v>
      </c>
      <c r="F352" s="15">
        <v>0.16560761117804201</v>
      </c>
      <c r="G352" s="15">
        <v>4.7022723061798798E-2</v>
      </c>
      <c r="H352" s="15">
        <v>0.24526997596226999</v>
      </c>
      <c r="I352" s="15"/>
      <c r="J352" s="15">
        <v>0.15751590909341101</v>
      </c>
      <c r="K352" s="15">
        <v>0.16560761117804201</v>
      </c>
      <c r="L352" s="15"/>
      <c r="M352" s="15">
        <v>0.15473337056021799</v>
      </c>
      <c r="N352" s="15">
        <v>0.16589182511363301</v>
      </c>
    </row>
    <row r="353" spans="2:14" ht="15.75" customHeight="1" x14ac:dyDescent="0.2">
      <c r="B353" s="22" t="s">
        <v>153</v>
      </c>
      <c r="C353" s="15">
        <v>0.11463011516796499</v>
      </c>
      <c r="D353" s="15"/>
      <c r="E353" s="15">
        <v>0.126664248443209</v>
      </c>
      <c r="F353" s="15">
        <v>0.127301968090929</v>
      </c>
      <c r="G353" s="15">
        <v>4.2369809991735702E-2</v>
      </c>
      <c r="H353" s="15">
        <v>0.140007545566214</v>
      </c>
      <c r="I353" s="15"/>
      <c r="J353" s="15">
        <v>0.10666162204935201</v>
      </c>
      <c r="K353" s="15">
        <v>0.127301968090929</v>
      </c>
      <c r="L353" s="15"/>
      <c r="M353" s="15">
        <v>0.109476157000402</v>
      </c>
      <c r="N353" s="15">
        <v>0.119213000669847</v>
      </c>
    </row>
    <row r="354" spans="2:14" ht="15.75" customHeight="1" x14ac:dyDescent="0.2">
      <c r="B354" s="22" t="s">
        <v>49</v>
      </c>
      <c r="C354" s="15">
        <v>9.0440611926256992E-3</v>
      </c>
      <c r="D354" s="15"/>
      <c r="E354" s="15">
        <v>0</v>
      </c>
      <c r="F354" s="15">
        <v>8.5965641846995396E-3</v>
      </c>
      <c r="G354" s="15">
        <v>3.2199055965659501E-2</v>
      </c>
      <c r="H354" s="15">
        <v>0</v>
      </c>
      <c r="I354" s="15"/>
      <c r="J354" s="15">
        <v>9.3254625669896701E-3</v>
      </c>
      <c r="K354" s="15">
        <v>8.5965641846995396E-3</v>
      </c>
      <c r="L354" s="15"/>
      <c r="M354" s="15">
        <v>1.9215101475551999E-2</v>
      </c>
      <c r="N354" s="15">
        <v>0</v>
      </c>
    </row>
    <row r="355" spans="2:14" ht="15.75" customHeight="1" x14ac:dyDescent="0.2">
      <c r="B355" s="22" t="s">
        <v>154</v>
      </c>
      <c r="C355" s="15">
        <v>3.33422136636414E-3</v>
      </c>
      <c r="D355" s="15"/>
      <c r="E355" s="15">
        <v>0</v>
      </c>
      <c r="F355" s="15">
        <v>0</v>
      </c>
      <c r="G355" s="15">
        <v>1.8751846380709099E-2</v>
      </c>
      <c r="H355" s="15">
        <v>0</v>
      </c>
      <c r="I355" s="15"/>
      <c r="J355" s="15">
        <v>5.4308934296627498E-3</v>
      </c>
      <c r="K355" s="15">
        <v>0</v>
      </c>
      <c r="L355" s="15"/>
      <c r="M355" s="15">
        <v>0</v>
      </c>
      <c r="N355" s="15">
        <v>6.2990018832378399E-3</v>
      </c>
    </row>
    <row r="356" spans="2:14" ht="15.75" customHeight="1" x14ac:dyDescent="0.2">
      <c r="B356" s="22" t="s">
        <v>68</v>
      </c>
      <c r="C356" s="15">
        <v>6.7222757416117496E-2</v>
      </c>
      <c r="D356" s="15"/>
      <c r="E356" s="15">
        <v>7.6514259759300193E-2</v>
      </c>
      <c r="F356" s="15">
        <v>5.5724902228549901E-2</v>
      </c>
      <c r="G356" s="15">
        <v>7.2117367988583994E-2</v>
      </c>
      <c r="H356" s="15">
        <v>7.4130868627821603E-2</v>
      </c>
      <c r="I356" s="15"/>
      <c r="J356" s="15">
        <v>7.4453000735538899E-2</v>
      </c>
      <c r="K356" s="15">
        <v>5.5724902228549901E-2</v>
      </c>
      <c r="L356" s="15"/>
      <c r="M356" s="15">
        <v>6.3092787376952106E-2</v>
      </c>
      <c r="N356" s="15">
        <v>7.0895115475757303E-2</v>
      </c>
    </row>
    <row r="357" spans="2:14" ht="15.75" customHeight="1" x14ac:dyDescent="0.2">
      <c r="C357" s="15"/>
      <c r="D357" s="15"/>
      <c r="E357" s="15"/>
      <c r="F357" s="15"/>
      <c r="G357" s="15"/>
      <c r="H357" s="15"/>
      <c r="I357" s="15"/>
      <c r="J357" s="15"/>
      <c r="K357" s="15"/>
      <c r="L357" s="15"/>
      <c r="M357" s="15"/>
      <c r="N357" s="15"/>
    </row>
    <row r="358" spans="2:14" ht="15.75" customHeight="1" x14ac:dyDescent="0.2">
      <c r="B358" s="7" t="s">
        <v>155</v>
      </c>
      <c r="C358" s="15"/>
      <c r="D358" s="15"/>
      <c r="E358" s="15"/>
      <c r="F358" s="15"/>
      <c r="G358" s="15"/>
      <c r="H358" s="15"/>
      <c r="I358" s="15"/>
      <c r="J358" s="15"/>
      <c r="K358" s="15"/>
      <c r="L358" s="15"/>
      <c r="M358" s="15"/>
      <c r="N358" s="15"/>
    </row>
    <row r="359" spans="2:14" ht="15.75" customHeight="1" x14ac:dyDescent="0.2">
      <c r="B359" s="14" t="s">
        <v>15</v>
      </c>
      <c r="C359" s="15"/>
      <c r="D359" s="15"/>
      <c r="E359" s="15"/>
      <c r="F359" s="15"/>
      <c r="G359" s="15"/>
      <c r="H359" s="15"/>
      <c r="I359" s="15"/>
      <c r="J359" s="15"/>
      <c r="K359" s="15"/>
      <c r="L359" s="15"/>
      <c r="M359" s="15"/>
      <c r="N359" s="15"/>
    </row>
    <row r="360" spans="2:14" ht="15.75" customHeight="1" x14ac:dyDescent="0.2">
      <c r="B360" s="22" t="s">
        <v>152</v>
      </c>
      <c r="C360" s="15">
        <v>0.42379686995417298</v>
      </c>
      <c r="D360" s="15"/>
      <c r="E360" s="15">
        <v>0.39845563141067297</v>
      </c>
      <c r="F360" s="15">
        <v>0.46362548618154198</v>
      </c>
      <c r="G360" s="15">
        <v>0.48281827457215598</v>
      </c>
      <c r="H360" s="15">
        <v>0.325434207508558</v>
      </c>
      <c r="I360" s="15"/>
      <c r="J360" s="15">
        <v>0.39875127825885498</v>
      </c>
      <c r="K360" s="15">
        <v>0.46362548618154198</v>
      </c>
      <c r="L360" s="15"/>
      <c r="M360" s="15">
        <v>0.383320680128938</v>
      </c>
      <c r="N360" s="15">
        <v>0.459788187207953</v>
      </c>
    </row>
    <row r="361" spans="2:14" ht="15.75" customHeight="1" x14ac:dyDescent="0.2">
      <c r="B361" s="22" t="s">
        <v>156</v>
      </c>
      <c r="C361" s="15">
        <v>0.39592223954044597</v>
      </c>
      <c r="D361" s="15"/>
      <c r="E361" s="15">
        <v>0.50005265869543902</v>
      </c>
      <c r="F361" s="15">
        <v>0.322084124725939</v>
      </c>
      <c r="G361" s="15">
        <v>0.46790023119486801</v>
      </c>
      <c r="H361" s="15">
        <v>0.35367170885418397</v>
      </c>
      <c r="I361" s="15"/>
      <c r="J361" s="15">
        <v>0.442354163377295</v>
      </c>
      <c r="K361" s="15">
        <v>0.322084124725939</v>
      </c>
      <c r="L361" s="15"/>
      <c r="M361" s="15">
        <v>0.41511061948908501</v>
      </c>
      <c r="N361" s="15">
        <v>0.378859984587612</v>
      </c>
    </row>
    <row r="362" spans="2:14" ht="15.75" customHeight="1" x14ac:dyDescent="0.2">
      <c r="B362" s="22" t="s">
        <v>153</v>
      </c>
      <c r="C362" s="15">
        <v>0.29810847501549798</v>
      </c>
      <c r="D362" s="15"/>
      <c r="E362" s="15">
        <v>0.29549974533733703</v>
      </c>
      <c r="F362" s="15">
        <v>0.34243415741220001</v>
      </c>
      <c r="G362" s="15">
        <v>0.307635556390429</v>
      </c>
      <c r="H362" s="15">
        <v>0.20843471237817701</v>
      </c>
      <c r="I362" s="15"/>
      <c r="J362" s="15">
        <v>0.27023497480181602</v>
      </c>
      <c r="K362" s="15">
        <v>0.34243415741220001</v>
      </c>
      <c r="L362" s="15"/>
      <c r="M362" s="15">
        <v>0.37015188162837298</v>
      </c>
      <c r="N362" s="15">
        <v>0.23404767495890799</v>
      </c>
    </row>
    <row r="363" spans="2:14" ht="15.75" customHeight="1" x14ac:dyDescent="0.2">
      <c r="B363" s="22" t="s">
        <v>157</v>
      </c>
      <c r="C363" s="15">
        <v>0.28820496850090999</v>
      </c>
      <c r="D363" s="15"/>
      <c r="E363" s="15">
        <v>0.236141480413013</v>
      </c>
      <c r="F363" s="15">
        <v>0.33657863540571797</v>
      </c>
      <c r="G363" s="15">
        <v>0.22577980817809801</v>
      </c>
      <c r="H363" s="15">
        <v>0.31069980936304498</v>
      </c>
      <c r="I363" s="15"/>
      <c r="J363" s="15">
        <v>0.25778595762724898</v>
      </c>
      <c r="K363" s="15">
        <v>0.33657863540571797</v>
      </c>
      <c r="L363" s="15"/>
      <c r="M363" s="15">
        <v>0.26643583799000098</v>
      </c>
      <c r="N363" s="15">
        <v>0.30756201979303999</v>
      </c>
    </row>
    <row r="364" spans="2:14" ht="15.75" customHeight="1" x14ac:dyDescent="0.2">
      <c r="B364" s="22" t="s">
        <v>149</v>
      </c>
      <c r="C364" s="15">
        <v>0.27878844977381001</v>
      </c>
      <c r="D364" s="15"/>
      <c r="E364" s="15">
        <v>0.17337922533865299</v>
      </c>
      <c r="F364" s="15">
        <v>0.28502631739587198</v>
      </c>
      <c r="G364" s="15">
        <v>0.387062602803594</v>
      </c>
      <c r="H364" s="15">
        <v>0.29317831652406201</v>
      </c>
      <c r="I364" s="15"/>
      <c r="J364" s="15">
        <v>0.27486586595569001</v>
      </c>
      <c r="K364" s="15">
        <v>0.28502631739587198</v>
      </c>
      <c r="L364" s="15"/>
      <c r="M364" s="15">
        <v>0.23262330139458401</v>
      </c>
      <c r="N364" s="15">
        <v>0.31983837340937399</v>
      </c>
    </row>
    <row r="365" spans="2:14" ht="15.75" customHeight="1" x14ac:dyDescent="0.2">
      <c r="B365" s="22" t="s">
        <v>158</v>
      </c>
      <c r="C365" s="15">
        <v>0.182948539258803</v>
      </c>
      <c r="D365" s="15"/>
      <c r="E365" s="15">
        <v>0.104104997243587</v>
      </c>
      <c r="F365" s="15">
        <v>0.29080592364831898</v>
      </c>
      <c r="G365" s="15">
        <v>0.110729130927952</v>
      </c>
      <c r="H365" s="15">
        <v>0.131636707313768</v>
      </c>
      <c r="I365" s="15"/>
      <c r="J365" s="15">
        <v>0.115124138950147</v>
      </c>
      <c r="K365" s="15">
        <v>0.29080592364831898</v>
      </c>
      <c r="L365" s="15"/>
      <c r="M365" s="15">
        <v>0.16090183037133499</v>
      </c>
      <c r="N365" s="15">
        <v>0.20255241248394301</v>
      </c>
    </row>
    <row r="366" spans="2:14" ht="15.75" customHeight="1" x14ac:dyDescent="0.2">
      <c r="B366" s="22" t="s">
        <v>159</v>
      </c>
      <c r="C366" s="15">
        <v>0.162846798330987</v>
      </c>
      <c r="D366" s="15"/>
      <c r="E366" s="15">
        <v>0.17389535636640299</v>
      </c>
      <c r="F366" s="15">
        <v>0.12581383884116801</v>
      </c>
      <c r="G366" s="15">
        <v>0.20416988098738301</v>
      </c>
      <c r="H366" s="15">
        <v>0.184395811297763</v>
      </c>
      <c r="I366" s="15"/>
      <c r="J366" s="15">
        <v>0.186134385762005</v>
      </c>
      <c r="K366" s="15">
        <v>0.12581383884116801</v>
      </c>
      <c r="L366" s="15"/>
      <c r="M366" s="15">
        <v>0.143343939151796</v>
      </c>
      <c r="N366" s="15">
        <v>0.18018868735524499</v>
      </c>
    </row>
    <row r="367" spans="2:14" ht="15.75" customHeight="1" x14ac:dyDescent="0.2">
      <c r="B367" s="22" t="s">
        <v>160</v>
      </c>
      <c r="C367" s="15">
        <v>0.152289137862333</v>
      </c>
      <c r="D367" s="15"/>
      <c r="E367" s="15">
        <v>0.135926201953357</v>
      </c>
      <c r="F367" s="15">
        <v>0.18269784716039</v>
      </c>
      <c r="G367" s="15">
        <v>0.131632359894398</v>
      </c>
      <c r="H367" s="15">
        <v>0.13134139321646099</v>
      </c>
      <c r="I367" s="15"/>
      <c r="J367" s="15">
        <v>0.13316710478156901</v>
      </c>
      <c r="K367" s="15">
        <v>0.18269784716039</v>
      </c>
      <c r="L367" s="15"/>
      <c r="M367" s="15">
        <v>7.19194976296431E-2</v>
      </c>
      <c r="N367" s="15">
        <v>0.22375360207391701</v>
      </c>
    </row>
    <row r="368" spans="2:14" ht="15.75" customHeight="1" x14ac:dyDescent="0.2">
      <c r="B368" s="22" t="s">
        <v>161</v>
      </c>
      <c r="C368" s="15">
        <v>0.12695309995304499</v>
      </c>
      <c r="D368" s="15"/>
      <c r="E368" s="15">
        <v>0.153664062882128</v>
      </c>
      <c r="F368" s="15">
        <v>8.6453326852019396E-2</v>
      </c>
      <c r="G368" s="15">
        <v>0.109938590355182</v>
      </c>
      <c r="H368" s="15">
        <v>0.18821355376842799</v>
      </c>
      <c r="I368" s="15"/>
      <c r="J368" s="15">
        <v>0.15242073797116801</v>
      </c>
      <c r="K368" s="15">
        <v>8.6453326852019396E-2</v>
      </c>
      <c r="L368" s="15"/>
      <c r="M368" s="15">
        <v>0.13401793525533401</v>
      </c>
      <c r="N368" s="15">
        <v>0.120671067730935</v>
      </c>
    </row>
    <row r="369" spans="2:14" ht="15.75" customHeight="1" x14ac:dyDescent="0.2">
      <c r="B369" s="22" t="s">
        <v>162</v>
      </c>
      <c r="C369" s="15">
        <v>0.120303141902545</v>
      </c>
      <c r="D369" s="15"/>
      <c r="E369" s="15">
        <v>6.91307476256241E-2</v>
      </c>
      <c r="F369" s="15">
        <v>0.119133689060245</v>
      </c>
      <c r="G369" s="15">
        <v>0.214877807008201</v>
      </c>
      <c r="H369" s="15">
        <v>9.8465452245065296E-2</v>
      </c>
      <c r="I369" s="15"/>
      <c r="J369" s="15">
        <v>0.121038533718017</v>
      </c>
      <c r="K369" s="15">
        <v>0.119133689060245</v>
      </c>
      <c r="L369" s="15"/>
      <c r="M369" s="15">
        <v>0.13036684203715801</v>
      </c>
      <c r="N369" s="15">
        <v>0.111354527276128</v>
      </c>
    </row>
    <row r="370" spans="2:14" ht="15.75" customHeight="1" x14ac:dyDescent="0.2">
      <c r="B370" s="22" t="s">
        <v>163</v>
      </c>
      <c r="C370" s="15">
        <v>0.120156354254831</v>
      </c>
      <c r="D370" s="15"/>
      <c r="E370" s="15">
        <v>9.1849142738282805E-2</v>
      </c>
      <c r="F370" s="15">
        <v>0.15470965600265801</v>
      </c>
      <c r="G370" s="15">
        <v>0.10999859693288699</v>
      </c>
      <c r="H370" s="15">
        <v>9.58499888732052E-2</v>
      </c>
      <c r="I370" s="15"/>
      <c r="J370" s="15">
        <v>9.8428060146873303E-2</v>
      </c>
      <c r="K370" s="15">
        <v>0.15470965600265801</v>
      </c>
      <c r="L370" s="15"/>
      <c r="M370" s="15">
        <v>0.116501087251261</v>
      </c>
      <c r="N370" s="15">
        <v>0.123406607673959</v>
      </c>
    </row>
    <row r="371" spans="2:14" ht="15.75" customHeight="1" x14ac:dyDescent="0.2">
      <c r="B371" s="22" t="s">
        <v>164</v>
      </c>
      <c r="C371" s="15">
        <v>0.107711870437178</v>
      </c>
      <c r="D371" s="15"/>
      <c r="E371" s="15">
        <v>9.5827306785588096E-2</v>
      </c>
      <c r="F371" s="15">
        <v>0.114162516406417</v>
      </c>
      <c r="G371" s="15">
        <v>6.8986345367111707E-2</v>
      </c>
      <c r="H371" s="15">
        <v>0.14302661734741601</v>
      </c>
      <c r="I371" s="15"/>
      <c r="J371" s="15">
        <v>0.10365548434044999</v>
      </c>
      <c r="K371" s="15">
        <v>0.114162516406417</v>
      </c>
      <c r="L371" s="15"/>
      <c r="M371" s="15">
        <v>9.0994964133301395E-2</v>
      </c>
      <c r="N371" s="15">
        <v>0.122576497786795</v>
      </c>
    </row>
    <row r="372" spans="2:14" ht="15.75" customHeight="1" x14ac:dyDescent="0.2">
      <c r="B372" s="22" t="s">
        <v>151</v>
      </c>
      <c r="C372" s="15">
        <v>9.1072176037972102E-2</v>
      </c>
      <c r="D372" s="15"/>
      <c r="E372" s="15">
        <v>0.13439364647087801</v>
      </c>
      <c r="F372" s="15">
        <v>9.5600228846778199E-2</v>
      </c>
      <c r="G372" s="15">
        <v>2.09535057085222E-2</v>
      </c>
      <c r="H372" s="15">
        <v>9.4114284548901195E-2</v>
      </c>
      <c r="I372" s="15"/>
      <c r="J372" s="15">
        <v>8.8224782064332999E-2</v>
      </c>
      <c r="K372" s="15">
        <v>9.5600228846778199E-2</v>
      </c>
      <c r="L372" s="15"/>
      <c r="M372" s="15">
        <v>0.12078361948426899</v>
      </c>
      <c r="N372" s="15">
        <v>6.4652841813072501E-2</v>
      </c>
    </row>
    <row r="373" spans="2:14" ht="15.75" customHeight="1" x14ac:dyDescent="0.2">
      <c r="B373" s="22" t="s">
        <v>165</v>
      </c>
      <c r="C373" s="15">
        <v>8.0687700970363097E-2</v>
      </c>
      <c r="D373" s="15"/>
      <c r="E373" s="15">
        <v>5.2380017268935701E-2</v>
      </c>
      <c r="F373" s="15">
        <v>0.12502714431874901</v>
      </c>
      <c r="G373" s="15">
        <v>9.9634356301360805E-2</v>
      </c>
      <c r="H373" s="15">
        <v>1.2264620845960399E-2</v>
      </c>
      <c r="I373" s="15"/>
      <c r="J373" s="15">
        <v>5.2805547401133503E-2</v>
      </c>
      <c r="K373" s="15">
        <v>0.12502714431874901</v>
      </c>
      <c r="L373" s="15"/>
      <c r="M373" s="15">
        <v>0.112555938753009</v>
      </c>
      <c r="N373" s="15">
        <v>5.2350551122356703E-2</v>
      </c>
    </row>
    <row r="374" spans="2:14" ht="15.75" customHeight="1" x14ac:dyDescent="0.2">
      <c r="B374" s="22" t="s">
        <v>144</v>
      </c>
      <c r="C374" s="15">
        <v>7.5029901471001095E-2</v>
      </c>
      <c r="D374" s="15"/>
      <c r="E374" s="15">
        <v>5.5884110876458302E-2</v>
      </c>
      <c r="F374" s="15">
        <v>8.1958381640904798E-2</v>
      </c>
      <c r="G374" s="15">
        <v>9.9155490213458097E-2</v>
      </c>
      <c r="H374" s="15">
        <v>6.2711193553546096E-2</v>
      </c>
      <c r="I374" s="15"/>
      <c r="J374" s="15">
        <v>7.0673036938879205E-2</v>
      </c>
      <c r="K374" s="15">
        <v>8.1958381640904798E-2</v>
      </c>
      <c r="L374" s="15"/>
      <c r="M374" s="15">
        <v>0.108274607297486</v>
      </c>
      <c r="N374" s="15">
        <v>4.5468800004292501E-2</v>
      </c>
    </row>
    <row r="375" spans="2:14" ht="15.75" customHeight="1" x14ac:dyDescent="0.2">
      <c r="B375" s="22" t="s">
        <v>166</v>
      </c>
      <c r="C375" s="15">
        <v>7.1038568787160403E-2</v>
      </c>
      <c r="D375" s="15"/>
      <c r="E375" s="15">
        <v>0.106342764227653</v>
      </c>
      <c r="F375" s="15">
        <v>4.9297685720845898E-2</v>
      </c>
      <c r="G375" s="15">
        <v>4.3348478498857097E-2</v>
      </c>
      <c r="H375" s="15">
        <v>9.6091925404562795E-2</v>
      </c>
      <c r="I375" s="15"/>
      <c r="J375" s="15">
        <v>8.4709977235451595E-2</v>
      </c>
      <c r="K375" s="15">
        <v>4.9297685720845898E-2</v>
      </c>
      <c r="L375" s="15"/>
      <c r="M375" s="15">
        <v>6.3187679533104599E-2</v>
      </c>
      <c r="N375" s="15">
        <v>7.8019558032616496E-2</v>
      </c>
    </row>
    <row r="376" spans="2:14" ht="15.75" customHeight="1" x14ac:dyDescent="0.2">
      <c r="B376" s="22" t="s">
        <v>154</v>
      </c>
      <c r="C376" s="15">
        <v>4.3341862722102199E-3</v>
      </c>
      <c r="D376" s="15"/>
      <c r="E376" s="15">
        <v>1.8586457330872101E-2</v>
      </c>
      <c r="F376" s="15">
        <v>0</v>
      </c>
      <c r="G376" s="15">
        <v>0</v>
      </c>
      <c r="H376" s="15">
        <v>0</v>
      </c>
      <c r="I376" s="15"/>
      <c r="J376" s="15">
        <v>7.05967035846482E-3</v>
      </c>
      <c r="K376" s="15">
        <v>0</v>
      </c>
      <c r="L376" s="15"/>
      <c r="M376" s="15">
        <v>0</v>
      </c>
      <c r="N376" s="15">
        <v>8.1881328475579603E-3</v>
      </c>
    </row>
    <row r="377" spans="2:14" ht="15.75" customHeight="1" x14ac:dyDescent="0.2">
      <c r="B377" s="22" t="s">
        <v>68</v>
      </c>
      <c r="C377" s="15">
        <v>4.10034048746983E-2</v>
      </c>
      <c r="D377" s="15"/>
      <c r="E377" s="15">
        <v>4.6628721260604002E-2</v>
      </c>
      <c r="F377" s="15">
        <v>3.6586266038552397E-2</v>
      </c>
      <c r="G377" s="15">
        <v>0</v>
      </c>
      <c r="H377" s="15">
        <v>7.88684173872434E-2</v>
      </c>
      <c r="I377" s="15"/>
      <c r="J377" s="15">
        <v>4.3781052361121099E-2</v>
      </c>
      <c r="K377" s="15">
        <v>3.6586266038552397E-2</v>
      </c>
      <c r="L377" s="15"/>
      <c r="M377" s="15">
        <v>5.80202181523016E-2</v>
      </c>
      <c r="N377" s="15">
        <v>2.5872101064558301E-2</v>
      </c>
    </row>
    <row r="378" spans="2:14" ht="15.75" customHeight="1" x14ac:dyDescent="0.2">
      <c r="B378" s="22" t="s">
        <v>82</v>
      </c>
      <c r="C378" s="15">
        <v>7.6530096297019101E-3</v>
      </c>
      <c r="D378" s="15"/>
      <c r="E378" s="15">
        <v>0</v>
      </c>
      <c r="F378" s="15">
        <v>1.12266024624036E-2</v>
      </c>
      <c r="G378" s="15">
        <v>1.86652471225262E-2</v>
      </c>
      <c r="H378" s="15">
        <v>0</v>
      </c>
      <c r="I378" s="15"/>
      <c r="J378" s="15">
        <v>5.40581262787231E-3</v>
      </c>
      <c r="K378" s="15">
        <v>1.12266024624036E-2</v>
      </c>
      <c r="L378" s="15"/>
      <c r="M378" s="15">
        <v>0</v>
      </c>
      <c r="N378" s="15">
        <v>1.4458044854561401E-2</v>
      </c>
    </row>
    <row r="379" spans="2:14" ht="15.75" customHeight="1" x14ac:dyDescent="0.2">
      <c r="C379" s="15"/>
      <c r="D379" s="15"/>
      <c r="E379" s="15"/>
      <c r="F379" s="15"/>
      <c r="G379" s="15"/>
      <c r="H379" s="15"/>
      <c r="I379" s="15"/>
      <c r="J379" s="15"/>
      <c r="K379" s="15"/>
      <c r="L379" s="15"/>
      <c r="M379" s="15"/>
      <c r="N379" s="15"/>
    </row>
    <row r="380" spans="2:14" ht="15.75" customHeight="1" x14ac:dyDescent="0.2">
      <c r="B380" s="7" t="s">
        <v>167</v>
      </c>
      <c r="C380" s="15"/>
      <c r="D380" s="15"/>
      <c r="E380" s="15"/>
      <c r="F380" s="15"/>
      <c r="G380" s="15"/>
      <c r="H380" s="15"/>
      <c r="I380" s="15"/>
      <c r="J380" s="15"/>
      <c r="K380" s="15"/>
      <c r="L380" s="15"/>
      <c r="M380" s="15"/>
      <c r="N380" s="15"/>
    </row>
    <row r="381" spans="2:14" ht="15.75" customHeight="1" x14ac:dyDescent="0.2">
      <c r="B381" s="14" t="s">
        <v>15</v>
      </c>
      <c r="C381" s="15"/>
      <c r="D381" s="15"/>
      <c r="E381" s="15"/>
      <c r="F381" s="15"/>
      <c r="G381" s="15"/>
      <c r="H381" s="15"/>
      <c r="I381" s="15"/>
      <c r="J381" s="15"/>
      <c r="K381" s="15"/>
      <c r="L381" s="15"/>
      <c r="M381" s="15"/>
      <c r="N381" s="15"/>
    </row>
    <row r="382" spans="2:14" ht="15.75" customHeight="1" x14ac:dyDescent="0.2">
      <c r="B382" s="22" t="s">
        <v>168</v>
      </c>
      <c r="C382" s="15">
        <v>0.40053475965915702</v>
      </c>
      <c r="D382" s="15"/>
      <c r="E382" s="15">
        <v>0.35412802611545002</v>
      </c>
      <c r="F382" s="15">
        <v>0.39351403517996097</v>
      </c>
      <c r="G382" s="15">
        <v>0.46572939064485702</v>
      </c>
      <c r="H382" s="15">
        <v>0.41009412568374098</v>
      </c>
      <c r="I382" s="15"/>
      <c r="J382" s="15">
        <v>0.404949630557697</v>
      </c>
      <c r="K382" s="15">
        <v>0.39351403517996097</v>
      </c>
      <c r="L382" s="15"/>
      <c r="M382" s="15">
        <v>0.33821626403724098</v>
      </c>
      <c r="N382" s="15">
        <v>0.45594819546897503</v>
      </c>
    </row>
    <row r="383" spans="2:14" ht="15.75" customHeight="1" x14ac:dyDescent="0.2">
      <c r="B383" s="22" t="s">
        <v>169</v>
      </c>
      <c r="C383" s="15">
        <v>0.27462569610222098</v>
      </c>
      <c r="D383" s="15"/>
      <c r="E383" s="15">
        <v>0.295769717927019</v>
      </c>
      <c r="F383" s="15">
        <v>0.32595833204994501</v>
      </c>
      <c r="G383" s="15">
        <v>0.16333879452625899</v>
      </c>
      <c r="H383" s="15">
        <v>0.250181738358072</v>
      </c>
      <c r="I383" s="15"/>
      <c r="J383" s="15">
        <v>0.242345984619107</v>
      </c>
      <c r="K383" s="15">
        <v>0.32595833204994501</v>
      </c>
      <c r="L383" s="15"/>
      <c r="M383" s="15">
        <v>0.231084074621969</v>
      </c>
      <c r="N383" s="15">
        <v>0.31334278679692501</v>
      </c>
    </row>
    <row r="384" spans="2:14" ht="15.75" customHeight="1" x14ac:dyDescent="0.2">
      <c r="B384" s="22" t="s">
        <v>170</v>
      </c>
      <c r="C384" s="15">
        <v>0.25589892251935697</v>
      </c>
      <c r="D384" s="15"/>
      <c r="E384" s="15">
        <v>0.33221799835059801</v>
      </c>
      <c r="F384" s="15">
        <v>0.19832130996625799</v>
      </c>
      <c r="G384" s="15">
        <v>0.289658640829631</v>
      </c>
      <c r="H384" s="15">
        <v>0.24815771822291599</v>
      </c>
      <c r="I384" s="15"/>
      <c r="J384" s="15">
        <v>0.292105688191655</v>
      </c>
      <c r="K384" s="15">
        <v>0.19832130996625799</v>
      </c>
      <c r="L384" s="15"/>
      <c r="M384" s="15">
        <v>0.37059102484741502</v>
      </c>
      <c r="N384" s="15">
        <v>0.15391501891540799</v>
      </c>
    </row>
    <row r="385" spans="2:14" ht="15.75" customHeight="1" x14ac:dyDescent="0.2">
      <c r="B385" s="22" t="s">
        <v>171</v>
      </c>
      <c r="C385" s="15">
        <v>0.21993981467989801</v>
      </c>
      <c r="D385" s="15"/>
      <c r="E385" s="15">
        <v>0.25143039550044299</v>
      </c>
      <c r="F385" s="15">
        <v>0.24837666957281801</v>
      </c>
      <c r="G385" s="15">
        <v>0.15206225908139001</v>
      </c>
      <c r="H385" s="15">
        <v>0.18912938906735099</v>
      </c>
      <c r="I385" s="15"/>
      <c r="J385" s="15">
        <v>0.20205775087227601</v>
      </c>
      <c r="K385" s="15">
        <v>0.24837666957281801</v>
      </c>
      <c r="L385" s="15"/>
      <c r="M385" s="15">
        <v>0.28542245177298903</v>
      </c>
      <c r="N385" s="15">
        <v>0.16171283293069</v>
      </c>
    </row>
    <row r="386" spans="2:14" ht="15.75" customHeight="1" x14ac:dyDescent="0.2">
      <c r="B386" s="22" t="s">
        <v>172</v>
      </c>
      <c r="C386" s="15">
        <v>0.215296927467199</v>
      </c>
      <c r="D386" s="15"/>
      <c r="E386" s="15">
        <v>0.17120436581628401</v>
      </c>
      <c r="F386" s="15">
        <v>0.23073799958662899</v>
      </c>
      <c r="G386" s="15">
        <v>0.146448595765866</v>
      </c>
      <c r="H386" s="15">
        <v>0.29691050341949099</v>
      </c>
      <c r="I386" s="15"/>
      <c r="J386" s="15">
        <v>0.205587054911409</v>
      </c>
      <c r="K386" s="15">
        <v>0.23073799958662899</v>
      </c>
      <c r="L386" s="15"/>
      <c r="M386" s="15">
        <v>0.24097062950839099</v>
      </c>
      <c r="N386" s="15">
        <v>0.19246794185286101</v>
      </c>
    </row>
    <row r="387" spans="2:14" ht="15.75" customHeight="1" x14ac:dyDescent="0.2">
      <c r="B387" s="22" t="s">
        <v>173</v>
      </c>
      <c r="C387" s="15">
        <v>0.2125556688577</v>
      </c>
      <c r="D387" s="15"/>
      <c r="E387" s="15">
        <v>0.19887738886789799</v>
      </c>
      <c r="F387" s="15">
        <v>0.18100263872835601</v>
      </c>
      <c r="G387" s="15">
        <v>0.21672107409546601</v>
      </c>
      <c r="H387" s="15">
        <v>0.28464911563821399</v>
      </c>
      <c r="I387" s="15"/>
      <c r="J387" s="15">
        <v>0.23239728988862701</v>
      </c>
      <c r="K387" s="15">
        <v>0.18100263872835601</v>
      </c>
      <c r="L387" s="15"/>
      <c r="M387" s="15">
        <v>0.19626439944226101</v>
      </c>
      <c r="N387" s="15">
        <v>0.22704182105061901</v>
      </c>
    </row>
    <row r="388" spans="2:14" ht="15.75" customHeight="1" x14ac:dyDescent="0.2">
      <c r="B388" s="22" t="s">
        <v>174</v>
      </c>
      <c r="C388" s="15">
        <v>0.18914582959451701</v>
      </c>
      <c r="D388" s="15"/>
      <c r="E388" s="15">
        <v>0.12905714658575099</v>
      </c>
      <c r="F388" s="15">
        <v>0.25624405697222602</v>
      </c>
      <c r="G388" s="15">
        <v>0.188370360712215</v>
      </c>
      <c r="H388" s="15">
        <v>0.13122560537108599</v>
      </c>
      <c r="I388" s="15"/>
      <c r="J388" s="15">
        <v>0.14695217674983299</v>
      </c>
      <c r="K388" s="15">
        <v>0.25624405697222602</v>
      </c>
      <c r="L388" s="15"/>
      <c r="M388" s="15">
        <v>0.13217850716450599</v>
      </c>
      <c r="N388" s="15">
        <v>0.23980101684236901</v>
      </c>
    </row>
    <row r="389" spans="2:14" ht="15.75" customHeight="1" x14ac:dyDescent="0.2">
      <c r="B389" s="22" t="s">
        <v>175</v>
      </c>
      <c r="C389" s="15">
        <v>0.178372571080266</v>
      </c>
      <c r="D389" s="15"/>
      <c r="E389" s="15">
        <v>0.220264540662576</v>
      </c>
      <c r="F389" s="15">
        <v>0.12568077941068301</v>
      </c>
      <c r="G389" s="15">
        <v>0.241145544238314</v>
      </c>
      <c r="H389" s="15">
        <v>0.17547550248885899</v>
      </c>
      <c r="I389" s="15"/>
      <c r="J389" s="15">
        <v>0.21150696601674701</v>
      </c>
      <c r="K389" s="15">
        <v>0.12568077941068301</v>
      </c>
      <c r="L389" s="15"/>
      <c r="M389" s="15">
        <v>0.162122039500498</v>
      </c>
      <c r="N389" s="15">
        <v>0.19282249930116099</v>
      </c>
    </row>
    <row r="390" spans="2:14" ht="15.75" customHeight="1" x14ac:dyDescent="0.2">
      <c r="B390" s="22" t="s">
        <v>176</v>
      </c>
      <c r="C390" s="15">
        <v>0.15212013212943901</v>
      </c>
      <c r="D390" s="15"/>
      <c r="E390" s="15">
        <v>0.232445787719784</v>
      </c>
      <c r="F390" s="15">
        <v>8.4661145011705505E-2</v>
      </c>
      <c r="G390" s="15">
        <v>0.18074718400547701</v>
      </c>
      <c r="H390" s="15">
        <v>0.16307022832349899</v>
      </c>
      <c r="I390" s="15"/>
      <c r="J390" s="15">
        <v>0.194540642997442</v>
      </c>
      <c r="K390" s="15">
        <v>8.4661145011705505E-2</v>
      </c>
      <c r="L390" s="15"/>
      <c r="M390" s="15">
        <v>0.16202885709489001</v>
      </c>
      <c r="N390" s="15">
        <v>0.14330932099944499</v>
      </c>
    </row>
    <row r="391" spans="2:14" ht="15.75" customHeight="1" x14ac:dyDescent="0.2">
      <c r="B391" s="22" t="s">
        <v>177</v>
      </c>
      <c r="C391" s="15">
        <v>0.13792822074097999</v>
      </c>
      <c r="D391" s="15"/>
      <c r="E391" s="15">
        <v>0.17473752484748201</v>
      </c>
      <c r="F391" s="15">
        <v>0.13908338233774201</v>
      </c>
      <c r="G391" s="15">
        <v>0.122961671747489</v>
      </c>
      <c r="H391" s="15">
        <v>0.106547280767431</v>
      </c>
      <c r="I391" s="15"/>
      <c r="J391" s="15">
        <v>0.13720181574791099</v>
      </c>
      <c r="K391" s="15">
        <v>0.13908338233774201</v>
      </c>
      <c r="L391" s="15"/>
      <c r="M391" s="15">
        <v>9.79095098840852E-2</v>
      </c>
      <c r="N391" s="15">
        <v>0.173512748947728</v>
      </c>
    </row>
    <row r="392" spans="2:14" ht="15.75" customHeight="1" x14ac:dyDescent="0.2">
      <c r="B392" s="22" t="s">
        <v>178</v>
      </c>
      <c r="C392" s="15">
        <v>0.13140104888634799</v>
      </c>
      <c r="D392" s="15"/>
      <c r="E392" s="15">
        <v>9.0143026443243901E-2</v>
      </c>
      <c r="F392" s="15">
        <v>0.162828677614758</v>
      </c>
      <c r="G392" s="15">
        <v>0.15915365626903499</v>
      </c>
      <c r="H392" s="15">
        <v>9.4706480498917403E-2</v>
      </c>
      <c r="I392" s="15"/>
      <c r="J392" s="15">
        <v>0.111638284531433</v>
      </c>
      <c r="K392" s="15">
        <v>0.162828677614758</v>
      </c>
      <c r="L392" s="15"/>
      <c r="M392" s="15">
        <v>0.151635797465001</v>
      </c>
      <c r="N392" s="15">
        <v>0.113408365810465</v>
      </c>
    </row>
    <row r="393" spans="2:14" ht="15.75" customHeight="1" x14ac:dyDescent="0.2">
      <c r="B393" s="22" t="s">
        <v>179</v>
      </c>
      <c r="C393" s="15">
        <v>0.113990796879779</v>
      </c>
      <c r="D393" s="15"/>
      <c r="E393" s="15">
        <v>0.16664559182968999</v>
      </c>
      <c r="F393" s="15">
        <v>7.4911930107242702E-2</v>
      </c>
      <c r="G393" s="15">
        <v>0.16086572980902999</v>
      </c>
      <c r="H393" s="15">
        <v>8.6758914629665701E-2</v>
      </c>
      <c r="I393" s="15"/>
      <c r="J393" s="15">
        <v>0.13856492055792399</v>
      </c>
      <c r="K393" s="15">
        <v>7.4911930107242702E-2</v>
      </c>
      <c r="L393" s="15"/>
      <c r="M393" s="15">
        <v>0.14187727384229301</v>
      </c>
      <c r="N393" s="15">
        <v>8.9194217859333194E-2</v>
      </c>
    </row>
    <row r="394" spans="2:14" ht="15.75" customHeight="1" x14ac:dyDescent="0.2">
      <c r="B394" s="22" t="s">
        <v>49</v>
      </c>
      <c r="C394" s="15">
        <v>1.26786082783646E-2</v>
      </c>
      <c r="D394" s="15"/>
      <c r="E394" s="15">
        <v>1.12221567070982E-2</v>
      </c>
      <c r="F394" s="15">
        <v>1.7465718642219699E-2</v>
      </c>
      <c r="G394" s="15">
        <v>1.86652471225262E-2</v>
      </c>
      <c r="H394" s="15">
        <v>0</v>
      </c>
      <c r="I394" s="15"/>
      <c r="J394" s="15">
        <v>9.6683100824870808E-3</v>
      </c>
      <c r="K394" s="15">
        <v>1.7465718642219699E-2</v>
      </c>
      <c r="L394" s="15"/>
      <c r="M394" s="15">
        <v>1.9885891217825701E-2</v>
      </c>
      <c r="N394" s="15">
        <v>6.2699120070034402E-3</v>
      </c>
    </row>
    <row r="395" spans="2:14" ht="15.75" customHeight="1" x14ac:dyDescent="0.2">
      <c r="B395" s="22" t="s">
        <v>67</v>
      </c>
      <c r="C395" s="15">
        <v>1.1551622002510699E-2</v>
      </c>
      <c r="D395" s="15"/>
      <c r="E395" s="15">
        <v>0</v>
      </c>
      <c r="F395" s="15">
        <v>1.2165274321253401E-2</v>
      </c>
      <c r="G395" s="15">
        <v>1.86652471225262E-2</v>
      </c>
      <c r="H395" s="15">
        <v>1.7425159476471299E-2</v>
      </c>
      <c r="I395" s="15"/>
      <c r="J395" s="15">
        <v>1.11657365042454E-2</v>
      </c>
      <c r="K395" s="15">
        <v>1.2165274321253401E-2</v>
      </c>
      <c r="L395" s="15"/>
      <c r="M395" s="15">
        <v>9.9783865636042593E-3</v>
      </c>
      <c r="N395" s="15">
        <v>1.29505386505709E-2</v>
      </c>
    </row>
    <row r="396" spans="2:14" ht="15.75" customHeight="1" x14ac:dyDescent="0.2">
      <c r="B396" s="22" t="s">
        <v>68</v>
      </c>
      <c r="C396" s="15">
        <v>8.7236228662892299E-3</v>
      </c>
      <c r="D396" s="15"/>
      <c r="E396" s="15">
        <v>0</v>
      </c>
      <c r="F396" s="15">
        <v>1.45449639866767E-2</v>
      </c>
      <c r="G396" s="15">
        <v>0</v>
      </c>
      <c r="H396" s="15">
        <v>1.5316691053649001E-2</v>
      </c>
      <c r="I396" s="15"/>
      <c r="J396" s="15">
        <v>5.0629651123748898E-3</v>
      </c>
      <c r="K396" s="15">
        <v>1.45449639866767E-2</v>
      </c>
      <c r="L396" s="15"/>
      <c r="M396" s="15">
        <v>1.19302918602669E-2</v>
      </c>
      <c r="N396" s="15">
        <v>5.8722615699710601E-3</v>
      </c>
    </row>
    <row r="397" spans="2:14" ht="15.75" customHeight="1" x14ac:dyDescent="0.2">
      <c r="C397" s="15"/>
      <c r="D397" s="15"/>
      <c r="E397" s="15"/>
      <c r="F397" s="15"/>
      <c r="G397" s="15"/>
      <c r="H397" s="15"/>
      <c r="I397" s="15"/>
      <c r="J397" s="15"/>
      <c r="K397" s="15"/>
      <c r="L397" s="15"/>
      <c r="M397" s="15"/>
      <c r="N397" s="15"/>
    </row>
    <row r="398" spans="2:14" ht="15.75" customHeight="1" x14ac:dyDescent="0.2">
      <c r="B398" s="7" t="s">
        <v>180</v>
      </c>
      <c r="C398" s="15"/>
      <c r="D398" s="15"/>
      <c r="E398" s="15"/>
      <c r="F398" s="15"/>
      <c r="G398" s="15"/>
      <c r="H398" s="15"/>
      <c r="I398" s="15"/>
      <c r="J398" s="15"/>
      <c r="K398" s="15"/>
      <c r="L398" s="15"/>
      <c r="M398" s="15"/>
      <c r="N398" s="15"/>
    </row>
    <row r="399" spans="2:14" ht="15.75" customHeight="1" x14ac:dyDescent="0.2">
      <c r="B399" s="14" t="s">
        <v>15</v>
      </c>
      <c r="C399" s="15"/>
      <c r="D399" s="15"/>
      <c r="E399" s="15"/>
      <c r="F399" s="15"/>
      <c r="G399" s="15"/>
      <c r="H399" s="15"/>
      <c r="I399" s="15"/>
      <c r="J399" s="15"/>
      <c r="K399" s="15"/>
      <c r="L399" s="15"/>
      <c r="M399" s="15"/>
      <c r="N399" s="15"/>
    </row>
    <row r="400" spans="2:14" ht="15.75" customHeight="1" x14ac:dyDescent="0.2">
      <c r="B400" s="22" t="s">
        <v>174</v>
      </c>
      <c r="C400" s="15">
        <v>0.28043673049524398</v>
      </c>
      <c r="D400" s="15"/>
      <c r="E400" s="15">
        <v>0.20717483171814699</v>
      </c>
      <c r="F400" s="15">
        <v>0.22932700064045999</v>
      </c>
      <c r="G400" s="15">
        <v>0.34149827970054702</v>
      </c>
      <c r="H400" s="15">
        <v>0.40834974408972802</v>
      </c>
      <c r="I400" s="15"/>
      <c r="J400" s="15">
        <v>0.31257627102794699</v>
      </c>
      <c r="K400" s="15">
        <v>0.22932700064045999</v>
      </c>
      <c r="L400" s="15"/>
      <c r="M400" s="15">
        <v>0.246544260613692</v>
      </c>
      <c r="N400" s="15">
        <v>0.310573821987501</v>
      </c>
    </row>
    <row r="401" spans="2:14" ht="15.75" customHeight="1" x14ac:dyDescent="0.2">
      <c r="B401" s="22" t="s">
        <v>181</v>
      </c>
      <c r="C401" s="15">
        <v>0.25905068229003603</v>
      </c>
      <c r="D401" s="15"/>
      <c r="E401" s="15">
        <v>0.26995248968445501</v>
      </c>
      <c r="F401" s="15">
        <v>0.29201140052731001</v>
      </c>
      <c r="G401" s="15">
        <v>0.242751214702009</v>
      </c>
      <c r="H401" s="15">
        <v>0.198101130294592</v>
      </c>
      <c r="I401" s="15"/>
      <c r="J401" s="15">
        <v>0.23832385898684599</v>
      </c>
      <c r="K401" s="15">
        <v>0.29201140052731001</v>
      </c>
      <c r="L401" s="15"/>
      <c r="M401" s="15">
        <v>0.290222986028702</v>
      </c>
      <c r="N401" s="15">
        <v>0.23133235508993</v>
      </c>
    </row>
    <row r="402" spans="2:14" ht="15.75" customHeight="1" x14ac:dyDescent="0.2">
      <c r="B402" s="22" t="s">
        <v>182</v>
      </c>
      <c r="C402" s="15">
        <v>0.24815582190692401</v>
      </c>
      <c r="D402" s="15"/>
      <c r="E402" s="15">
        <v>0.269637173928304</v>
      </c>
      <c r="F402" s="15">
        <v>0.20095007317393301</v>
      </c>
      <c r="G402" s="15">
        <v>0.33759653317755201</v>
      </c>
      <c r="H402" s="15">
        <v>0.234910131620473</v>
      </c>
      <c r="I402" s="15"/>
      <c r="J402" s="15">
        <v>0.27784040601823201</v>
      </c>
      <c r="K402" s="15">
        <v>0.20095007317393301</v>
      </c>
      <c r="L402" s="15"/>
      <c r="M402" s="15">
        <v>0.29475413850481702</v>
      </c>
      <c r="N402" s="15">
        <v>0.20672072627642701</v>
      </c>
    </row>
    <row r="403" spans="2:14" ht="15.75" customHeight="1" x14ac:dyDescent="0.2">
      <c r="B403" s="22" t="s">
        <v>183</v>
      </c>
      <c r="C403" s="15">
        <v>0.23022986198711901</v>
      </c>
      <c r="D403" s="15"/>
      <c r="E403" s="15">
        <v>0.23766292623468399</v>
      </c>
      <c r="F403" s="15">
        <v>0.11722386600996999</v>
      </c>
      <c r="G403" s="15">
        <v>0.41345118118202401</v>
      </c>
      <c r="H403" s="15">
        <v>0.27613587899493502</v>
      </c>
      <c r="I403" s="15"/>
      <c r="J403" s="15">
        <v>0.301291884785232</v>
      </c>
      <c r="K403" s="15">
        <v>0.11722386600996999</v>
      </c>
      <c r="L403" s="15"/>
      <c r="M403" s="15">
        <v>0.25127884475265699</v>
      </c>
      <c r="N403" s="15">
        <v>0.21151316409992199</v>
      </c>
    </row>
    <row r="404" spans="2:14" ht="15.75" customHeight="1" x14ac:dyDescent="0.2">
      <c r="B404" s="22" t="s">
        <v>184</v>
      </c>
      <c r="C404" s="15">
        <v>0.22468016671945901</v>
      </c>
      <c r="D404" s="15"/>
      <c r="E404" s="15">
        <v>0.28953242894360198</v>
      </c>
      <c r="F404" s="15">
        <v>0.26995284726750501</v>
      </c>
      <c r="G404" s="15">
        <v>0.109222213770371</v>
      </c>
      <c r="H404" s="15">
        <v>0.16519507420167301</v>
      </c>
      <c r="I404" s="15"/>
      <c r="J404" s="15">
        <v>0.196211161783761</v>
      </c>
      <c r="K404" s="15">
        <v>0.26995284726750501</v>
      </c>
      <c r="L404" s="15"/>
      <c r="M404" s="15">
        <v>0.27541418376667298</v>
      </c>
      <c r="N404" s="15">
        <v>0.17956761756428999</v>
      </c>
    </row>
    <row r="405" spans="2:14" ht="15.75" customHeight="1" x14ac:dyDescent="0.2">
      <c r="B405" s="22" t="s">
        <v>185</v>
      </c>
      <c r="C405" s="15">
        <v>0.20761607529526299</v>
      </c>
      <c r="D405" s="15"/>
      <c r="E405" s="15">
        <v>0.191649846839273</v>
      </c>
      <c r="F405" s="15">
        <v>0.25194999164043302</v>
      </c>
      <c r="G405" s="15">
        <v>0.16443455992195599</v>
      </c>
      <c r="H405" s="15">
        <v>0.17945696934739599</v>
      </c>
      <c r="I405" s="15"/>
      <c r="J405" s="15">
        <v>0.179737397294079</v>
      </c>
      <c r="K405" s="15">
        <v>0.25194999164043302</v>
      </c>
      <c r="L405" s="15"/>
      <c r="M405" s="15">
        <v>0.27409641431494802</v>
      </c>
      <c r="N405" s="15">
        <v>0.148501939722541</v>
      </c>
    </row>
    <row r="406" spans="2:14" ht="15.75" customHeight="1" x14ac:dyDescent="0.2">
      <c r="B406" s="22" t="s">
        <v>186</v>
      </c>
      <c r="C406" s="15">
        <v>0.18597788742426499</v>
      </c>
      <c r="D406" s="15"/>
      <c r="E406" s="15">
        <v>0.14189799687511701</v>
      </c>
      <c r="F406" s="15">
        <v>0.24000107860313599</v>
      </c>
      <c r="G406" s="15">
        <v>0.14135356896790599</v>
      </c>
      <c r="H406" s="15">
        <v>0.172954951254538</v>
      </c>
      <c r="I406" s="15"/>
      <c r="J406" s="15">
        <v>0.152006263087128</v>
      </c>
      <c r="K406" s="15">
        <v>0.24000107860313599</v>
      </c>
      <c r="L406" s="15"/>
      <c r="M406" s="15">
        <v>0.16858675276905599</v>
      </c>
      <c r="N406" s="15">
        <v>0.201442036779267</v>
      </c>
    </row>
    <row r="407" spans="2:14" ht="15.75" customHeight="1" x14ac:dyDescent="0.2">
      <c r="B407" s="22" t="s">
        <v>187</v>
      </c>
      <c r="C407" s="15">
        <v>0.15366489059841501</v>
      </c>
      <c r="D407" s="15"/>
      <c r="E407" s="15">
        <v>0.232381074770041</v>
      </c>
      <c r="F407" s="15">
        <v>0.147426920722035</v>
      </c>
      <c r="G407" s="15">
        <v>0.138707909108546</v>
      </c>
      <c r="H407" s="15">
        <v>8.8185988547971994E-2</v>
      </c>
      <c r="I407" s="15"/>
      <c r="J407" s="15">
        <v>0.157587538717537</v>
      </c>
      <c r="K407" s="15">
        <v>0.147426920722035</v>
      </c>
      <c r="L407" s="15"/>
      <c r="M407" s="15">
        <v>0.144453182233855</v>
      </c>
      <c r="N407" s="15">
        <v>0.16185591647386599</v>
      </c>
    </row>
    <row r="408" spans="2:14" ht="15.75" customHeight="1" x14ac:dyDescent="0.2">
      <c r="B408" s="22" t="s">
        <v>188</v>
      </c>
      <c r="C408" s="15">
        <v>0.15189397020543299</v>
      </c>
      <c r="D408" s="15"/>
      <c r="E408" s="15">
        <v>8.4765516307107602E-2</v>
      </c>
      <c r="F408" s="15">
        <v>0.242496746644283</v>
      </c>
      <c r="G408" s="15">
        <v>6.9771687728781895E-2</v>
      </c>
      <c r="H408" s="15">
        <v>0.128621951725267</v>
      </c>
      <c r="I408" s="15"/>
      <c r="J408" s="15">
        <v>9.4919855609144302E-2</v>
      </c>
      <c r="K408" s="15">
        <v>0.242496746644283</v>
      </c>
      <c r="L408" s="15"/>
      <c r="M408" s="15">
        <v>0.11288295682269001</v>
      </c>
      <c r="N408" s="15">
        <v>0.18658245657512501</v>
      </c>
    </row>
    <row r="409" spans="2:14" ht="15.75" customHeight="1" x14ac:dyDescent="0.2">
      <c r="B409" s="22" t="s">
        <v>189</v>
      </c>
      <c r="C409" s="15">
        <v>0.14429487916291101</v>
      </c>
      <c r="D409" s="15"/>
      <c r="E409" s="15">
        <v>0.280984553545372</v>
      </c>
      <c r="F409" s="15">
        <v>0.14167170868831699</v>
      </c>
      <c r="G409" s="15">
        <v>0</v>
      </c>
      <c r="H409" s="15">
        <v>0.11864516478291701</v>
      </c>
      <c r="I409" s="15"/>
      <c r="J409" s="15">
        <v>0.14594441818477599</v>
      </c>
      <c r="K409" s="15">
        <v>0.14167170868831699</v>
      </c>
      <c r="L409" s="15"/>
      <c r="M409" s="15">
        <v>0.142417352359759</v>
      </c>
      <c r="N409" s="15">
        <v>0.145964370859549</v>
      </c>
    </row>
    <row r="410" spans="2:14" ht="15.75" customHeight="1" x14ac:dyDescent="0.2">
      <c r="B410" s="22" t="s">
        <v>190</v>
      </c>
      <c r="C410" s="15">
        <v>0.14311580714126801</v>
      </c>
      <c r="D410" s="15"/>
      <c r="E410" s="15">
        <v>9.3591310432947106E-2</v>
      </c>
      <c r="F410" s="15">
        <v>0.16552426318125099</v>
      </c>
      <c r="G410" s="15">
        <v>0.14269305320025799</v>
      </c>
      <c r="H410" s="15">
        <v>0.15776421567967799</v>
      </c>
      <c r="I410" s="15"/>
      <c r="J410" s="15">
        <v>0.129024606048667</v>
      </c>
      <c r="K410" s="15">
        <v>0.16552426318125099</v>
      </c>
      <c r="L410" s="15"/>
      <c r="M410" s="15">
        <v>0.11562944902899901</v>
      </c>
      <c r="N410" s="15">
        <v>0.16755660157476299</v>
      </c>
    </row>
    <row r="411" spans="2:14" ht="15.75" customHeight="1" x14ac:dyDescent="0.2">
      <c r="B411" s="22" t="s">
        <v>191</v>
      </c>
      <c r="C411" s="15">
        <v>0.13087300769200499</v>
      </c>
      <c r="D411" s="15"/>
      <c r="E411" s="15">
        <v>9.8927880898812798E-2</v>
      </c>
      <c r="F411" s="15">
        <v>0.15378242291555899</v>
      </c>
      <c r="G411" s="15">
        <v>0.12194750415828</v>
      </c>
      <c r="H411" s="15">
        <v>0.13181825033616901</v>
      </c>
      <c r="I411" s="15"/>
      <c r="J411" s="15">
        <v>0.116466786386396</v>
      </c>
      <c r="K411" s="15">
        <v>0.15378242291555899</v>
      </c>
      <c r="L411" s="15"/>
      <c r="M411" s="15">
        <v>0.115258505599318</v>
      </c>
      <c r="N411" s="15">
        <v>0.144757380233101</v>
      </c>
    </row>
    <row r="412" spans="2:14" ht="15.75" customHeight="1" x14ac:dyDescent="0.2">
      <c r="B412" s="22" t="s">
        <v>192</v>
      </c>
      <c r="C412" s="15">
        <v>0.12571957120871</v>
      </c>
      <c r="D412" s="15"/>
      <c r="E412" s="15">
        <v>0.159529049457445</v>
      </c>
      <c r="F412" s="15">
        <v>6.4071482780668196E-2</v>
      </c>
      <c r="G412" s="15">
        <v>0.15489144101216901</v>
      </c>
      <c r="H412" s="15">
        <v>0.178588316206546</v>
      </c>
      <c r="I412" s="15"/>
      <c r="J412" s="15">
        <v>0.164485990879215</v>
      </c>
      <c r="K412" s="15">
        <v>6.4071482780668196E-2</v>
      </c>
      <c r="L412" s="15"/>
      <c r="M412" s="15">
        <v>9.0911654047394694E-2</v>
      </c>
      <c r="N412" s="15">
        <v>0.15667067591756001</v>
      </c>
    </row>
    <row r="413" spans="2:14" ht="15.75" customHeight="1" x14ac:dyDescent="0.2">
      <c r="B413" s="22" t="s">
        <v>193</v>
      </c>
      <c r="C413" s="15">
        <v>0.102470841934147</v>
      </c>
      <c r="D413" s="15"/>
      <c r="E413" s="15">
        <v>0.106988446986698</v>
      </c>
      <c r="F413" s="15">
        <v>7.8692149147651894E-2</v>
      </c>
      <c r="G413" s="15">
        <v>0.12925398571142099</v>
      </c>
      <c r="H413" s="15">
        <v>0.119049241954926</v>
      </c>
      <c r="I413" s="15"/>
      <c r="J413" s="15">
        <v>0.117423694606186</v>
      </c>
      <c r="K413" s="15">
        <v>7.8692149147651894E-2</v>
      </c>
      <c r="L413" s="15"/>
      <c r="M413" s="15">
        <v>0.122371967377282</v>
      </c>
      <c r="N413" s="15">
        <v>8.4774815637607706E-2</v>
      </c>
    </row>
    <row r="414" spans="2:14" ht="15.75" customHeight="1" x14ac:dyDescent="0.2">
      <c r="B414" s="22" t="s">
        <v>194</v>
      </c>
      <c r="C414" s="15">
        <v>7.2200192414583503E-2</v>
      </c>
      <c r="D414" s="15"/>
      <c r="E414" s="15">
        <v>6.9943068829685803E-2</v>
      </c>
      <c r="F414" s="15">
        <v>4.9343429692975303E-2</v>
      </c>
      <c r="G414" s="15">
        <v>0.116739131258541</v>
      </c>
      <c r="H414" s="15">
        <v>7.9252342282793001E-2</v>
      </c>
      <c r="I414" s="15"/>
      <c r="J414" s="15">
        <v>8.6573304031974496E-2</v>
      </c>
      <c r="K414" s="15">
        <v>4.9343429692975303E-2</v>
      </c>
      <c r="L414" s="15"/>
      <c r="M414" s="15">
        <v>7.0311943395856794E-2</v>
      </c>
      <c r="N414" s="15">
        <v>7.3879218275974406E-2</v>
      </c>
    </row>
    <row r="415" spans="2:14" ht="15.75" customHeight="1" x14ac:dyDescent="0.2">
      <c r="C415" s="15"/>
      <c r="D415" s="15"/>
      <c r="E415" s="15"/>
      <c r="F415" s="15"/>
      <c r="G415" s="15"/>
      <c r="H415" s="15"/>
      <c r="I415" s="15"/>
      <c r="J415" s="15"/>
      <c r="K415" s="15"/>
      <c r="L415" s="15"/>
      <c r="M415" s="15"/>
      <c r="N415" s="15"/>
    </row>
    <row r="416" spans="2:14" ht="15.75" customHeight="1" x14ac:dyDescent="0.2">
      <c r="B416" s="7" t="s">
        <v>195</v>
      </c>
      <c r="C416" s="15"/>
      <c r="D416" s="15"/>
      <c r="E416" s="15"/>
      <c r="F416" s="15"/>
      <c r="G416" s="15"/>
      <c r="H416" s="15"/>
      <c r="I416" s="15"/>
      <c r="J416" s="15"/>
      <c r="K416" s="15"/>
      <c r="L416" s="15"/>
      <c r="M416" s="15"/>
      <c r="N416" s="15"/>
    </row>
    <row r="417" spans="2:14" ht="15.75" customHeight="1" x14ac:dyDescent="0.2">
      <c r="B417" s="14" t="s">
        <v>15</v>
      </c>
      <c r="C417" s="15"/>
      <c r="D417" s="15"/>
      <c r="E417" s="15"/>
      <c r="F417" s="15"/>
      <c r="G417" s="15"/>
      <c r="H417" s="15"/>
      <c r="I417" s="15"/>
      <c r="J417" s="15"/>
      <c r="K417" s="15"/>
      <c r="L417" s="15"/>
      <c r="M417" s="15"/>
      <c r="N417" s="15"/>
    </row>
    <row r="418" spans="2:14" ht="15.75" customHeight="1" x14ac:dyDescent="0.2">
      <c r="B418" s="22" t="s">
        <v>196</v>
      </c>
      <c r="C418" s="15">
        <v>7.2174503604152507E-2</v>
      </c>
      <c r="D418" s="15"/>
      <c r="E418" s="15">
        <v>3.02753025579953E-2</v>
      </c>
      <c r="F418" s="15">
        <v>0.126818339427784</v>
      </c>
      <c r="G418" s="15">
        <v>1.7582652308136899E-2</v>
      </c>
      <c r="H418" s="15">
        <v>6.41983268664887E-2</v>
      </c>
      <c r="I418" s="15"/>
      <c r="J418" s="15">
        <v>3.7812596755772102E-2</v>
      </c>
      <c r="K418" s="15">
        <v>0.126818339427784</v>
      </c>
      <c r="L418" s="15"/>
      <c r="M418" s="15">
        <v>3.1587466754637201E-2</v>
      </c>
      <c r="N418" s="15">
        <v>0.108264385728655</v>
      </c>
    </row>
    <row r="419" spans="2:14" ht="15.75" customHeight="1" x14ac:dyDescent="0.2">
      <c r="B419" s="22" t="s">
        <v>107</v>
      </c>
      <c r="C419" s="15">
        <v>4.23596493530723E-2</v>
      </c>
      <c r="D419" s="15"/>
      <c r="E419" s="15">
        <v>8.0202117399530704E-2</v>
      </c>
      <c r="F419" s="15">
        <v>2.1858217866487499E-2</v>
      </c>
      <c r="G419" s="15">
        <v>4.1808406797197897E-2</v>
      </c>
      <c r="H419" s="15">
        <v>3.8360259524168203E-2</v>
      </c>
      <c r="I419" s="15"/>
      <c r="J419" s="15">
        <v>5.5251648393444E-2</v>
      </c>
      <c r="K419" s="15">
        <v>2.1858217866487499E-2</v>
      </c>
      <c r="L419" s="15"/>
      <c r="M419" s="15">
        <v>5.7663825167046601E-2</v>
      </c>
      <c r="N419" s="15">
        <v>2.8751218089986E-2</v>
      </c>
    </row>
    <row r="420" spans="2:14" ht="15.75" customHeight="1" x14ac:dyDescent="0.2">
      <c r="B420" s="22" t="s">
        <v>108</v>
      </c>
      <c r="C420" s="15">
        <v>4.0541104594462501E-2</v>
      </c>
      <c r="D420" s="15"/>
      <c r="E420" s="15">
        <v>1.2484430430563199E-2</v>
      </c>
      <c r="F420" s="15">
        <v>5.2889924741862999E-2</v>
      </c>
      <c r="G420" s="15">
        <v>5.5664014882802398E-2</v>
      </c>
      <c r="H420" s="15">
        <v>3.6037995176996199E-2</v>
      </c>
      <c r="I420" s="15"/>
      <c r="J420" s="15">
        <v>3.2775745497748698E-2</v>
      </c>
      <c r="K420" s="15">
        <v>5.2889924741862999E-2</v>
      </c>
      <c r="L420" s="15"/>
      <c r="M420" s="15">
        <v>6.9104438716603905E-2</v>
      </c>
      <c r="N420" s="15">
        <v>1.51426660394894E-2</v>
      </c>
    </row>
    <row r="421" spans="2:14" ht="15.75" customHeight="1" x14ac:dyDescent="0.2">
      <c r="B421" s="22" t="s">
        <v>109</v>
      </c>
      <c r="C421" s="15">
        <v>6.4018673073972202E-2</v>
      </c>
      <c r="D421" s="15"/>
      <c r="E421" s="15">
        <v>5.4756972314790001E-2</v>
      </c>
      <c r="F421" s="15">
        <v>7.6097448592702593E-2</v>
      </c>
      <c r="G421" s="15">
        <v>8.0795139980025604E-2</v>
      </c>
      <c r="H421" s="15">
        <v>3.6983690302871103E-2</v>
      </c>
      <c r="I421" s="15"/>
      <c r="J421" s="15">
        <v>5.6423127245953802E-2</v>
      </c>
      <c r="K421" s="15">
        <v>7.6097448592702593E-2</v>
      </c>
      <c r="L421" s="15"/>
      <c r="M421" s="15">
        <v>5.2400987892547102E-2</v>
      </c>
      <c r="N421" s="15">
        <v>7.4349086952466906E-2</v>
      </c>
    </row>
    <row r="422" spans="2:14" ht="15.75" customHeight="1" x14ac:dyDescent="0.2">
      <c r="B422" s="22" t="s">
        <v>110</v>
      </c>
      <c r="C422" s="15">
        <v>3.6187053280537798E-2</v>
      </c>
      <c r="D422" s="15"/>
      <c r="E422" s="15">
        <v>1.3406759804184E-2</v>
      </c>
      <c r="F422" s="15">
        <v>5.0877300996461997E-2</v>
      </c>
      <c r="G422" s="15">
        <v>2.8819243028471501E-2</v>
      </c>
      <c r="H422" s="15">
        <v>4.0872365478468099E-2</v>
      </c>
      <c r="I422" s="15"/>
      <c r="J422" s="15">
        <v>2.6949324706294599E-2</v>
      </c>
      <c r="K422" s="15">
        <v>5.0877300996461997E-2</v>
      </c>
      <c r="L422" s="15"/>
      <c r="M422" s="15">
        <v>2.57511108995074E-2</v>
      </c>
      <c r="N422" s="15">
        <v>4.5466664694052202E-2</v>
      </c>
    </row>
    <row r="423" spans="2:14" ht="15.75" customHeight="1" x14ac:dyDescent="0.2">
      <c r="B423" s="22" t="s">
        <v>111</v>
      </c>
      <c r="C423" s="15">
        <v>9.8962234794641404E-2</v>
      </c>
      <c r="D423" s="15"/>
      <c r="E423" s="15">
        <v>0.13928918790585701</v>
      </c>
      <c r="F423" s="15">
        <v>0.101650431100882</v>
      </c>
      <c r="G423" s="15">
        <v>3.8499186640057498E-2</v>
      </c>
      <c r="H423" s="15">
        <v>0.10048541592083</v>
      </c>
      <c r="I423" s="15"/>
      <c r="J423" s="15">
        <v>9.7271805313019294E-2</v>
      </c>
      <c r="K423" s="15">
        <v>0.101650431100882</v>
      </c>
      <c r="L423" s="15"/>
      <c r="M423" s="15">
        <v>0.120742562572621</v>
      </c>
      <c r="N423" s="15">
        <v>7.9595226923267606E-2</v>
      </c>
    </row>
    <row r="424" spans="2:14" ht="15.75" customHeight="1" x14ac:dyDescent="0.2">
      <c r="B424" s="22" t="s">
        <v>112</v>
      </c>
      <c r="C424" s="15">
        <v>0.111327484319904</v>
      </c>
      <c r="D424" s="15"/>
      <c r="E424" s="15">
        <v>7.7491655118288497E-2</v>
      </c>
      <c r="F424" s="15">
        <v>9.6631634832041194E-2</v>
      </c>
      <c r="G424" s="15">
        <v>0.17979960461837999</v>
      </c>
      <c r="H424" s="15">
        <v>0.11817129125142101</v>
      </c>
      <c r="I424" s="15"/>
      <c r="J424" s="15">
        <v>0.120568735479315</v>
      </c>
      <c r="K424" s="15">
        <v>9.6631634832041194E-2</v>
      </c>
      <c r="L424" s="15"/>
      <c r="M424" s="15">
        <v>0.11081791777584001</v>
      </c>
      <c r="N424" s="15">
        <v>0.111780589496764</v>
      </c>
    </row>
    <row r="425" spans="2:14" ht="15.75" customHeight="1" x14ac:dyDescent="0.2">
      <c r="B425" s="22" t="s">
        <v>113</v>
      </c>
      <c r="C425" s="15">
        <v>0.14425151491775501</v>
      </c>
      <c r="D425" s="15"/>
      <c r="E425" s="15">
        <v>0.13878957003477399</v>
      </c>
      <c r="F425" s="15">
        <v>0.133936696328705</v>
      </c>
      <c r="G425" s="15">
        <v>0.20205295960028599</v>
      </c>
      <c r="H425" s="15">
        <v>0.11950658116219701</v>
      </c>
      <c r="I425" s="15"/>
      <c r="J425" s="15">
        <v>0.15073782449270601</v>
      </c>
      <c r="K425" s="15">
        <v>0.133936696328705</v>
      </c>
      <c r="L425" s="15"/>
      <c r="M425" s="15">
        <v>0.173471721542553</v>
      </c>
      <c r="N425" s="15">
        <v>0.118268987130558</v>
      </c>
    </row>
    <row r="426" spans="2:14" ht="15.75" customHeight="1" x14ac:dyDescent="0.2">
      <c r="B426" s="22" t="s">
        <v>114</v>
      </c>
      <c r="C426" s="15">
        <v>0.17797266638661699</v>
      </c>
      <c r="D426" s="15"/>
      <c r="E426" s="15">
        <v>0.16974965539726899</v>
      </c>
      <c r="F426" s="15">
        <v>0.12691596779445</v>
      </c>
      <c r="G426" s="15">
        <v>0.189134095855958</v>
      </c>
      <c r="H426" s="15">
        <v>0.27477120554491002</v>
      </c>
      <c r="I426" s="15"/>
      <c r="J426" s="15">
        <v>0.21007885905347901</v>
      </c>
      <c r="K426" s="15">
        <v>0.12691596779445</v>
      </c>
      <c r="L426" s="15"/>
      <c r="M426" s="15">
        <v>0.123349068630658</v>
      </c>
      <c r="N426" s="15">
        <v>0.22654382006649801</v>
      </c>
    </row>
    <row r="427" spans="2:14" ht="15.75" customHeight="1" x14ac:dyDescent="0.2">
      <c r="B427" s="22" t="s">
        <v>115</v>
      </c>
      <c r="C427" s="15">
        <v>7.9261206018061997E-2</v>
      </c>
      <c r="D427" s="15"/>
      <c r="E427" s="15">
        <v>0.15148043892201499</v>
      </c>
      <c r="F427" s="15">
        <v>5.9494661812460402E-2</v>
      </c>
      <c r="G427" s="15">
        <v>7.4287307165951694E-2</v>
      </c>
      <c r="H427" s="15">
        <v>3.8237343268548801E-2</v>
      </c>
      <c r="I427" s="15"/>
      <c r="J427" s="15">
        <v>9.1691082882847399E-2</v>
      </c>
      <c r="K427" s="15">
        <v>5.9494661812460402E-2</v>
      </c>
      <c r="L427" s="15"/>
      <c r="M427" s="15">
        <v>5.90155421260894E-2</v>
      </c>
      <c r="N427" s="15">
        <v>9.7263594960686095E-2</v>
      </c>
    </row>
    <row r="428" spans="2:14" ht="15.75" customHeight="1" x14ac:dyDescent="0.2">
      <c r="B428" s="22" t="s">
        <v>197</v>
      </c>
      <c r="C428" s="15">
        <v>0.114535060623963</v>
      </c>
      <c r="D428" s="15"/>
      <c r="E428" s="15">
        <v>0.117092912100789</v>
      </c>
      <c r="F428" s="15">
        <v>0.146382371154158</v>
      </c>
      <c r="G428" s="15">
        <v>9.1557389122732702E-2</v>
      </c>
      <c r="H428" s="15">
        <v>7.1142673226426201E-2</v>
      </c>
      <c r="I428" s="15"/>
      <c r="J428" s="15">
        <v>9.4508386044564296E-2</v>
      </c>
      <c r="K428" s="15">
        <v>0.146382371154158</v>
      </c>
      <c r="L428" s="15"/>
      <c r="M428" s="15">
        <v>0.163385127141639</v>
      </c>
      <c r="N428" s="15">
        <v>7.1097715125359395E-2</v>
      </c>
    </row>
    <row r="429" spans="2:14" ht="15.75" customHeight="1" x14ac:dyDescent="0.2">
      <c r="B429" s="22" t="s">
        <v>49</v>
      </c>
      <c r="C429" s="15">
        <v>1.84088490328581E-2</v>
      </c>
      <c r="D429" s="15"/>
      <c r="E429" s="15">
        <v>1.49809980139447E-2</v>
      </c>
      <c r="F429" s="15">
        <v>6.4470053520042899E-3</v>
      </c>
      <c r="G429" s="15">
        <v>0</v>
      </c>
      <c r="H429" s="15">
        <v>6.1232852276675603E-2</v>
      </c>
      <c r="I429" s="15"/>
      <c r="J429" s="15">
        <v>2.5930864134854899E-2</v>
      </c>
      <c r="K429" s="15">
        <v>6.4470053520042899E-3</v>
      </c>
      <c r="L429" s="15"/>
      <c r="M429" s="15">
        <v>1.27102307802582E-2</v>
      </c>
      <c r="N429" s="15">
        <v>2.3476044792218501E-2</v>
      </c>
    </row>
    <row r="430" spans="2:14" ht="15.75" customHeight="1" x14ac:dyDescent="0.2">
      <c r="C430" s="15"/>
      <c r="D430" s="15"/>
      <c r="E430" s="15"/>
      <c r="F430" s="15"/>
      <c r="G430" s="15"/>
      <c r="H430" s="15"/>
      <c r="I430" s="15"/>
      <c r="J430" s="15"/>
      <c r="K430" s="15"/>
      <c r="L430" s="15"/>
      <c r="M430" s="15"/>
      <c r="N430" s="15"/>
    </row>
    <row r="431" spans="2:14" ht="15.75" customHeight="1" x14ac:dyDescent="0.2">
      <c r="B431" s="7" t="s">
        <v>198</v>
      </c>
      <c r="C431" s="15"/>
      <c r="D431" s="15"/>
      <c r="E431" s="15"/>
      <c r="F431" s="15"/>
      <c r="G431" s="15"/>
      <c r="H431" s="15"/>
      <c r="I431" s="15"/>
      <c r="J431" s="15"/>
      <c r="K431" s="15"/>
      <c r="L431" s="15"/>
      <c r="M431" s="15"/>
      <c r="N431" s="15"/>
    </row>
    <row r="432" spans="2:14" ht="15.75" customHeight="1" x14ac:dyDescent="0.2">
      <c r="B432" s="14" t="s">
        <v>15</v>
      </c>
      <c r="C432" s="15"/>
      <c r="D432" s="15"/>
      <c r="E432" s="15"/>
      <c r="F432" s="15"/>
      <c r="G432" s="15"/>
      <c r="H432" s="15"/>
      <c r="I432" s="15"/>
      <c r="J432" s="15"/>
      <c r="K432" s="15"/>
      <c r="L432" s="15"/>
      <c r="M432" s="15"/>
      <c r="N432" s="15"/>
    </row>
    <row r="433" spans="1:14" ht="15.75" customHeight="1" x14ac:dyDescent="0.2">
      <c r="A433" s="16"/>
      <c r="B433" s="22" t="s">
        <v>199</v>
      </c>
      <c r="C433" s="15">
        <v>0.15997527651344301</v>
      </c>
      <c r="D433" s="15"/>
      <c r="E433" s="15">
        <v>0.20929085417164001</v>
      </c>
      <c r="F433" s="15">
        <v>0.16595874856045101</v>
      </c>
      <c r="G433" s="15">
        <v>0.102889800718305</v>
      </c>
      <c r="H433" s="15">
        <v>0.14194169741741999</v>
      </c>
      <c r="I433" s="15"/>
      <c r="J433" s="15">
        <v>0.15621266530560801</v>
      </c>
      <c r="K433" s="15">
        <v>0.16595874856045101</v>
      </c>
      <c r="L433" s="15"/>
      <c r="M433" s="15">
        <v>0.166243864289399</v>
      </c>
      <c r="N433" s="15">
        <v>0.15440126541329499</v>
      </c>
    </row>
    <row r="434" spans="1:14" ht="15.75" customHeight="1" x14ac:dyDescent="0.2">
      <c r="B434" s="22" t="s">
        <v>200</v>
      </c>
      <c r="C434" s="15">
        <v>0.35719297734771999</v>
      </c>
      <c r="D434" s="15"/>
      <c r="E434" s="15">
        <v>0.34182088156866802</v>
      </c>
      <c r="F434" s="15">
        <v>0.36909733706182202</v>
      </c>
      <c r="G434" s="15">
        <v>0.34870441665735902</v>
      </c>
      <c r="H434" s="15">
        <v>0.35964749430456</v>
      </c>
      <c r="I434" s="15"/>
      <c r="J434" s="15">
        <v>0.34970711012372502</v>
      </c>
      <c r="K434" s="15">
        <v>0.36909733706182202</v>
      </c>
      <c r="L434" s="15"/>
      <c r="M434" s="15">
        <v>0.30439289870179598</v>
      </c>
      <c r="N434" s="15">
        <v>0.40414266282392602</v>
      </c>
    </row>
    <row r="435" spans="1:14" ht="15.75" customHeight="1" x14ac:dyDescent="0.2">
      <c r="B435" s="22" t="s">
        <v>201</v>
      </c>
      <c r="C435" s="15">
        <v>0.26886253562921902</v>
      </c>
      <c r="D435" s="15"/>
      <c r="E435" s="15">
        <v>0.28933514208384298</v>
      </c>
      <c r="F435" s="15">
        <v>0.20675678017789201</v>
      </c>
      <c r="G435" s="15">
        <v>0.345051351264478</v>
      </c>
      <c r="H435" s="15">
        <v>0.29673224977190099</v>
      </c>
      <c r="I435" s="15"/>
      <c r="J435" s="15">
        <v>0.30791675192645601</v>
      </c>
      <c r="K435" s="15">
        <v>0.20675678017789201</v>
      </c>
      <c r="L435" s="15"/>
      <c r="M435" s="15">
        <v>0.28741204484070598</v>
      </c>
      <c r="N435" s="15">
        <v>0.25236836278797498</v>
      </c>
    </row>
    <row r="436" spans="1:14" ht="15.75" customHeight="1" x14ac:dyDescent="0.2">
      <c r="B436" s="22" t="s">
        <v>202</v>
      </c>
      <c r="C436" s="15">
        <v>0.14286588710598699</v>
      </c>
      <c r="D436" s="15"/>
      <c r="E436" s="15">
        <v>0.128018255566621</v>
      </c>
      <c r="F436" s="15">
        <v>0.162004431634302</v>
      </c>
      <c r="G436" s="15">
        <v>0.106064514681911</v>
      </c>
      <c r="H436" s="15">
        <v>0.15576239728309199</v>
      </c>
      <c r="I436" s="15"/>
      <c r="J436" s="15">
        <v>0.130830917847641</v>
      </c>
      <c r="K436" s="15">
        <v>0.162004431634302</v>
      </c>
      <c r="L436" s="15"/>
      <c r="M436" s="15">
        <v>0.157524348897189</v>
      </c>
      <c r="N436" s="15">
        <v>0.12983162298534201</v>
      </c>
    </row>
    <row r="437" spans="1:14" ht="15.75" customHeight="1" x14ac:dyDescent="0.2">
      <c r="B437" s="22" t="s">
        <v>203</v>
      </c>
      <c r="C437" s="15">
        <v>5.1994125097286098E-2</v>
      </c>
      <c r="D437" s="15"/>
      <c r="E437" s="15">
        <v>3.1534866609227503E-2</v>
      </c>
      <c r="F437" s="15">
        <v>8.97356972135291E-2</v>
      </c>
      <c r="G437" s="15">
        <v>5.6222424882425001E-2</v>
      </c>
      <c r="H437" s="15">
        <v>0</v>
      </c>
      <c r="I437" s="15"/>
      <c r="J437" s="15">
        <v>2.8260937889207399E-2</v>
      </c>
      <c r="K437" s="15">
        <v>8.97356972135291E-2</v>
      </c>
      <c r="L437" s="15"/>
      <c r="M437" s="15">
        <v>7.0675845124724801E-2</v>
      </c>
      <c r="N437" s="15">
        <v>3.5382390760211602E-2</v>
      </c>
    </row>
    <row r="438" spans="1:14" ht="15.75" customHeight="1" x14ac:dyDescent="0.2">
      <c r="B438" s="22" t="s">
        <v>49</v>
      </c>
      <c r="C438" s="15">
        <v>1.9109198306342001E-2</v>
      </c>
      <c r="D438" s="15"/>
      <c r="E438" s="15">
        <v>0</v>
      </c>
      <c r="F438" s="15">
        <v>6.4470053520042899E-3</v>
      </c>
      <c r="G438" s="15">
        <v>4.1067491795522798E-2</v>
      </c>
      <c r="H438" s="15">
        <v>4.5916161223026601E-2</v>
      </c>
      <c r="I438" s="15"/>
      <c r="J438" s="15">
        <v>2.7071616907362098E-2</v>
      </c>
      <c r="K438" s="15">
        <v>6.4470053520042899E-3</v>
      </c>
      <c r="L438" s="15"/>
      <c r="M438" s="15">
        <v>1.37509981461864E-2</v>
      </c>
      <c r="N438" s="15">
        <v>2.38736952292509E-2</v>
      </c>
    </row>
    <row r="439" spans="1:14" ht="15.75" customHeight="1" x14ac:dyDescent="0.2">
      <c r="C439" s="15"/>
      <c r="D439" s="15"/>
      <c r="E439" s="15"/>
      <c r="F439" s="15"/>
      <c r="G439" s="15"/>
      <c r="H439" s="15"/>
      <c r="I439" s="15"/>
      <c r="J439" s="15"/>
      <c r="K439" s="15"/>
      <c r="L439" s="15"/>
      <c r="M439" s="15"/>
      <c r="N439" s="15"/>
    </row>
    <row r="440" spans="1:14" ht="15.75" customHeight="1" x14ac:dyDescent="0.2">
      <c r="B440" s="7" t="s">
        <v>204</v>
      </c>
      <c r="C440" s="15"/>
      <c r="D440" s="15"/>
      <c r="E440" s="15"/>
      <c r="F440" s="15"/>
      <c r="G440" s="15"/>
      <c r="H440" s="15"/>
      <c r="I440" s="15"/>
      <c r="J440" s="15"/>
      <c r="K440" s="15"/>
      <c r="L440" s="15"/>
      <c r="M440" s="15"/>
      <c r="N440" s="15"/>
    </row>
    <row r="441" spans="1:14" ht="15.75" customHeight="1" x14ac:dyDescent="0.2">
      <c r="B441" s="14" t="s">
        <v>15</v>
      </c>
      <c r="C441" s="15"/>
      <c r="D441" s="15"/>
      <c r="E441" s="15"/>
      <c r="F441" s="15"/>
      <c r="G441" s="15"/>
      <c r="H441" s="15"/>
      <c r="I441" s="15"/>
      <c r="J441" s="15"/>
      <c r="K441" s="15"/>
      <c r="L441" s="15"/>
      <c r="M441" s="15"/>
      <c r="N441" s="15"/>
    </row>
    <row r="442" spans="1:14" ht="15.75" customHeight="1" x14ac:dyDescent="0.2">
      <c r="B442" s="22" t="s">
        <v>196</v>
      </c>
      <c r="C442" s="15">
        <v>0.103527487734907</v>
      </c>
      <c r="D442" s="15"/>
      <c r="E442" s="15">
        <v>3.02753025579953E-2</v>
      </c>
      <c r="F442" s="15">
        <v>0.181378871433338</v>
      </c>
      <c r="G442" s="15">
        <v>7.71047380316498E-2</v>
      </c>
      <c r="H442" s="15">
        <v>6.2747881539753206E-2</v>
      </c>
      <c r="I442" s="15"/>
      <c r="J442" s="15">
        <v>5.4571883606066802E-2</v>
      </c>
      <c r="K442" s="15">
        <v>0.181378871433338</v>
      </c>
      <c r="L442" s="15"/>
      <c r="M442" s="15">
        <v>8.0177328968275702E-2</v>
      </c>
      <c r="N442" s="15">
        <v>0.124290385026488</v>
      </c>
    </row>
    <row r="443" spans="1:14" ht="15.75" customHeight="1" x14ac:dyDescent="0.2">
      <c r="B443" s="22" t="s">
        <v>107</v>
      </c>
      <c r="C443" s="15">
        <v>3.5560155014495699E-2</v>
      </c>
      <c r="D443" s="15"/>
      <c r="E443" s="15">
        <v>5.8674681915496803E-2</v>
      </c>
      <c r="F443" s="15">
        <v>3.69126422634517E-2</v>
      </c>
      <c r="G443" s="15">
        <v>0</v>
      </c>
      <c r="H443" s="15">
        <v>3.7583587087324601E-2</v>
      </c>
      <c r="I443" s="15"/>
      <c r="J443" s="15">
        <v>3.4709664924227501E-2</v>
      </c>
      <c r="K443" s="15">
        <v>3.69126422634517E-2</v>
      </c>
      <c r="L443" s="15"/>
      <c r="M443" s="15">
        <v>1.64435164210757E-2</v>
      </c>
      <c r="N443" s="15">
        <v>5.25586177505473E-2</v>
      </c>
    </row>
    <row r="444" spans="1:14" ht="15.75" customHeight="1" x14ac:dyDescent="0.2">
      <c r="B444" s="22" t="s">
        <v>108</v>
      </c>
      <c r="C444" s="15">
        <v>6.57939152192204E-2</v>
      </c>
      <c r="D444" s="15"/>
      <c r="E444" s="15">
        <v>6.02420993326305E-2</v>
      </c>
      <c r="F444" s="15">
        <v>7.1879440757703195E-2</v>
      </c>
      <c r="G444" s="15">
        <v>3.2962194286990702E-2</v>
      </c>
      <c r="H444" s="15">
        <v>8.9362504118071895E-2</v>
      </c>
      <c r="I444" s="15"/>
      <c r="J444" s="15">
        <v>6.1967129296802599E-2</v>
      </c>
      <c r="K444" s="15">
        <v>7.1879440757703195E-2</v>
      </c>
      <c r="L444" s="15"/>
      <c r="M444" s="15">
        <v>8.5973542875192599E-2</v>
      </c>
      <c r="N444" s="15">
        <v>4.7850245516979799E-2</v>
      </c>
    </row>
    <row r="445" spans="1:14" ht="15.75" customHeight="1" x14ac:dyDescent="0.2">
      <c r="B445" s="22" t="s">
        <v>109</v>
      </c>
      <c r="C445" s="15">
        <v>9.8469763367158403E-2</v>
      </c>
      <c r="D445" s="15"/>
      <c r="E445" s="15">
        <v>6.6169830043233693E-2</v>
      </c>
      <c r="F445" s="15">
        <v>6.8803279974884099E-2</v>
      </c>
      <c r="G445" s="15">
        <v>0.12281515687295699</v>
      </c>
      <c r="H445" s="15">
        <v>0.17069088521624801</v>
      </c>
      <c r="I445" s="15"/>
      <c r="J445" s="15">
        <v>0.117125059494878</v>
      </c>
      <c r="K445" s="15">
        <v>6.8803279974884099E-2</v>
      </c>
      <c r="L445" s="15"/>
      <c r="M445" s="15">
        <v>0.101507569887577</v>
      </c>
      <c r="N445" s="15">
        <v>9.5768554120337995E-2</v>
      </c>
    </row>
    <row r="446" spans="1:14" ht="15.75" customHeight="1" x14ac:dyDescent="0.2">
      <c r="B446" s="22" t="s">
        <v>110</v>
      </c>
      <c r="C446" s="15">
        <v>0.109060723876324</v>
      </c>
      <c r="D446" s="15"/>
      <c r="E446" s="15">
        <v>0.10998481979991701</v>
      </c>
      <c r="F446" s="15">
        <v>0.11295266441023501</v>
      </c>
      <c r="G446" s="15">
        <v>0.15596964105838301</v>
      </c>
      <c r="H446" s="15">
        <v>5.9494859655216802E-2</v>
      </c>
      <c r="I446" s="15"/>
      <c r="J446" s="15">
        <v>0.106613338987069</v>
      </c>
      <c r="K446" s="15">
        <v>0.11295266441023501</v>
      </c>
      <c r="L446" s="15"/>
      <c r="M446" s="15">
        <v>0.13355411660039901</v>
      </c>
      <c r="N446" s="15">
        <v>8.7281266077557998E-2</v>
      </c>
    </row>
    <row r="447" spans="1:14" ht="15.75" customHeight="1" x14ac:dyDescent="0.2">
      <c r="B447" s="22" t="s">
        <v>111</v>
      </c>
      <c r="C447" s="15">
        <v>0.103145419802181</v>
      </c>
      <c r="D447" s="15"/>
      <c r="E447" s="15">
        <v>0.12317422308010401</v>
      </c>
      <c r="F447" s="15">
        <v>9.7931277238001005E-2</v>
      </c>
      <c r="G447" s="15">
        <v>0.10901465133492499</v>
      </c>
      <c r="H447" s="15">
        <v>8.4907674380278006E-2</v>
      </c>
      <c r="I447" s="15"/>
      <c r="J447" s="15">
        <v>0.10642425040373001</v>
      </c>
      <c r="K447" s="15">
        <v>9.7931277238001005E-2</v>
      </c>
      <c r="L447" s="15"/>
      <c r="M447" s="15">
        <v>0.12848994394949101</v>
      </c>
      <c r="N447" s="15">
        <v>8.0609138270484895E-2</v>
      </c>
    </row>
    <row r="448" spans="1:14" ht="15.75" customHeight="1" x14ac:dyDescent="0.2">
      <c r="B448" s="22" t="s">
        <v>112</v>
      </c>
      <c r="C448" s="15">
        <v>0.104684077544263</v>
      </c>
      <c r="D448" s="15"/>
      <c r="E448" s="15">
        <v>0.116856171127025</v>
      </c>
      <c r="F448" s="15">
        <v>7.5471845196960693E-2</v>
      </c>
      <c r="G448" s="15">
        <v>0.156110730586525</v>
      </c>
      <c r="H448" s="15">
        <v>0.101211688420919</v>
      </c>
      <c r="I448" s="15"/>
      <c r="J448" s="15">
        <v>0.123053725128871</v>
      </c>
      <c r="K448" s="15">
        <v>7.5471845196960693E-2</v>
      </c>
      <c r="L448" s="15"/>
      <c r="M448" s="15">
        <v>0.106556257243233</v>
      </c>
      <c r="N448" s="15">
        <v>0.103019340478037</v>
      </c>
    </row>
    <row r="449" spans="2:14" ht="15.75" customHeight="1" x14ac:dyDescent="0.2">
      <c r="B449" s="22" t="s">
        <v>113</v>
      </c>
      <c r="C449" s="15">
        <v>0.100939665267886</v>
      </c>
      <c r="D449" s="15"/>
      <c r="E449" s="15">
        <v>8.9907909459103902E-2</v>
      </c>
      <c r="F449" s="15">
        <v>9.1367880281195094E-2</v>
      </c>
      <c r="G449" s="15">
        <v>0.13432816731250199</v>
      </c>
      <c r="H449" s="15">
        <v>0.10257115832866</v>
      </c>
      <c r="I449" s="15"/>
      <c r="J449" s="15">
        <v>0.106958729982651</v>
      </c>
      <c r="K449" s="15">
        <v>9.1367880281195094E-2</v>
      </c>
      <c r="L449" s="15"/>
      <c r="M449" s="15">
        <v>8.5348321967952598E-2</v>
      </c>
      <c r="N449" s="15">
        <v>0.114803445073826</v>
      </c>
    </row>
    <row r="450" spans="2:14" ht="15.75" customHeight="1" x14ac:dyDescent="0.2">
      <c r="B450" s="22" t="s">
        <v>114</v>
      </c>
      <c r="C450" s="15">
        <v>0.11653401908519399</v>
      </c>
      <c r="D450" s="15"/>
      <c r="E450" s="15">
        <v>0.112774441403744</v>
      </c>
      <c r="F450" s="15">
        <v>9.5257598488350401E-2</v>
      </c>
      <c r="G450" s="15">
        <v>0.142539576066331</v>
      </c>
      <c r="H450" s="15">
        <v>0.13854454749839901</v>
      </c>
      <c r="I450" s="15"/>
      <c r="J450" s="15">
        <v>0.12991335769852599</v>
      </c>
      <c r="K450" s="15">
        <v>9.5257598488350401E-2</v>
      </c>
      <c r="L450" s="15"/>
      <c r="M450" s="15">
        <v>8.9374057574555604E-2</v>
      </c>
      <c r="N450" s="15">
        <v>0.14068458255350599</v>
      </c>
    </row>
    <row r="451" spans="2:14" ht="15.75" customHeight="1" x14ac:dyDescent="0.2">
      <c r="B451" s="22" t="s">
        <v>115</v>
      </c>
      <c r="C451" s="15">
        <v>6.9596842811701004E-2</v>
      </c>
      <c r="D451" s="15"/>
      <c r="E451" s="15">
        <v>0.143765415958412</v>
      </c>
      <c r="F451" s="15">
        <v>5.0466894194863103E-2</v>
      </c>
      <c r="G451" s="15">
        <v>0</v>
      </c>
      <c r="H451" s="15">
        <v>8.1742540528703903E-2</v>
      </c>
      <c r="I451" s="15"/>
      <c r="J451" s="15">
        <v>8.1626406667864596E-2</v>
      </c>
      <c r="K451" s="15">
        <v>5.0466894194863103E-2</v>
      </c>
      <c r="L451" s="15"/>
      <c r="M451" s="15">
        <v>4.5657511765843303E-2</v>
      </c>
      <c r="N451" s="15">
        <v>9.08836304820545E-2</v>
      </c>
    </row>
    <row r="452" spans="2:14" ht="15.75" customHeight="1" x14ac:dyDescent="0.2">
      <c r="B452" s="22" t="s">
        <v>197</v>
      </c>
      <c r="C452" s="15">
        <v>8.9194503058120295E-2</v>
      </c>
      <c r="D452" s="15"/>
      <c r="E452" s="15">
        <v>7.3194107308393694E-2</v>
      </c>
      <c r="F452" s="15">
        <v>0.117577605761018</v>
      </c>
      <c r="G452" s="15">
        <v>6.9155144449736E-2</v>
      </c>
      <c r="H452" s="15">
        <v>7.1142673226426201E-2</v>
      </c>
      <c r="I452" s="15"/>
      <c r="J452" s="15">
        <v>7.1346240460069196E-2</v>
      </c>
      <c r="K452" s="15">
        <v>0.117577605761018</v>
      </c>
      <c r="L452" s="15"/>
      <c r="M452" s="15">
        <v>0.11949566287469</v>
      </c>
      <c r="N452" s="15">
        <v>6.2250794650179499E-2</v>
      </c>
    </row>
    <row r="453" spans="2:14" ht="15.75" customHeight="1" x14ac:dyDescent="0.2">
      <c r="B453" s="22" t="s">
        <v>49</v>
      </c>
      <c r="C453" s="15">
        <v>3.4934272185478902E-3</v>
      </c>
      <c r="D453" s="15"/>
      <c r="E453" s="15">
        <v>1.49809980139447E-2</v>
      </c>
      <c r="F453" s="15">
        <v>0</v>
      </c>
      <c r="G453" s="15">
        <v>0</v>
      </c>
      <c r="H453" s="15">
        <v>0</v>
      </c>
      <c r="I453" s="15"/>
      <c r="J453" s="15">
        <v>5.6902133492431001E-3</v>
      </c>
      <c r="K453" s="15">
        <v>0</v>
      </c>
      <c r="L453" s="15"/>
      <c r="M453" s="15">
        <v>7.4221698717149799E-3</v>
      </c>
      <c r="N453" s="15">
        <v>0</v>
      </c>
    </row>
    <row r="454" spans="2:14" ht="15.75" customHeight="1" x14ac:dyDescent="0.2">
      <c r="C454" s="15"/>
      <c r="D454" s="15"/>
      <c r="E454" s="15"/>
      <c r="F454" s="15"/>
      <c r="G454" s="15"/>
      <c r="H454" s="15"/>
      <c r="I454" s="15"/>
      <c r="J454" s="15"/>
      <c r="K454" s="15"/>
      <c r="L454" s="15"/>
      <c r="M454" s="15"/>
      <c r="N454" s="15"/>
    </row>
    <row r="455" spans="2:14" ht="15.75" customHeight="1" x14ac:dyDescent="0.2">
      <c r="B455" s="7" t="s">
        <v>205</v>
      </c>
      <c r="C455" s="15"/>
      <c r="D455" s="15"/>
      <c r="E455" s="15"/>
      <c r="F455" s="15"/>
      <c r="G455" s="15"/>
      <c r="H455" s="15"/>
      <c r="I455" s="15"/>
      <c r="J455" s="15"/>
      <c r="K455" s="15"/>
      <c r="L455" s="15"/>
      <c r="M455" s="15"/>
      <c r="N455" s="15"/>
    </row>
    <row r="456" spans="2:14" ht="15.75" customHeight="1" x14ac:dyDescent="0.2">
      <c r="B456" s="14" t="s">
        <v>15</v>
      </c>
      <c r="C456" s="15"/>
      <c r="D456" s="15"/>
      <c r="E456" s="15"/>
      <c r="F456" s="15"/>
      <c r="G456" s="15"/>
      <c r="H456" s="15"/>
      <c r="I456" s="15"/>
      <c r="J456" s="15"/>
      <c r="K456" s="15"/>
      <c r="L456" s="15"/>
      <c r="M456" s="15"/>
      <c r="N456" s="15"/>
    </row>
    <row r="457" spans="2:14" ht="15.75" customHeight="1" x14ac:dyDescent="0.2">
      <c r="B457" s="22" t="s">
        <v>199</v>
      </c>
      <c r="C457" s="15">
        <v>0.13307637228012001</v>
      </c>
      <c r="D457" s="15"/>
      <c r="E457" s="15">
        <v>0.23497342502803201</v>
      </c>
      <c r="F457" s="15">
        <v>0.114825643768853</v>
      </c>
      <c r="G457" s="15">
        <v>4.1737322008097197E-2</v>
      </c>
      <c r="H457" s="15">
        <v>0.13073722268170501</v>
      </c>
      <c r="I457" s="15"/>
      <c r="J457" s="15">
        <v>0.14455305256009399</v>
      </c>
      <c r="K457" s="15">
        <v>0.114825643768853</v>
      </c>
      <c r="L457" s="15"/>
      <c r="M457" s="15">
        <v>0.10182547508496199</v>
      </c>
      <c r="N457" s="15">
        <v>0.16086458456671501</v>
      </c>
    </row>
    <row r="458" spans="2:14" ht="15.75" customHeight="1" x14ac:dyDescent="0.2">
      <c r="B458" s="22" t="s">
        <v>200</v>
      </c>
      <c r="C458" s="15">
        <v>0.28740263044242698</v>
      </c>
      <c r="D458" s="15"/>
      <c r="E458" s="15">
        <v>0.25163150347235402</v>
      </c>
      <c r="F458" s="15">
        <v>0.31261824293344498</v>
      </c>
      <c r="G458" s="15">
        <v>0.19433524926203599</v>
      </c>
      <c r="H458" s="15">
        <v>0.362079376270808</v>
      </c>
      <c r="I458" s="15"/>
      <c r="J458" s="15">
        <v>0.27154619367364402</v>
      </c>
      <c r="K458" s="15">
        <v>0.31261824293344498</v>
      </c>
      <c r="L458" s="15"/>
      <c r="M458" s="15">
        <v>0.25290825374070097</v>
      </c>
      <c r="N458" s="15">
        <v>0.31807493583242702</v>
      </c>
    </row>
    <row r="459" spans="2:14" ht="15.75" customHeight="1" x14ac:dyDescent="0.2">
      <c r="B459" s="22" t="s">
        <v>201</v>
      </c>
      <c r="C459" s="15">
        <v>0.29969387857894503</v>
      </c>
      <c r="D459" s="15"/>
      <c r="E459" s="15">
        <v>0.31384028073324999</v>
      </c>
      <c r="F459" s="15">
        <v>0.29772220269170402</v>
      </c>
      <c r="G459" s="15">
        <v>0.30502853950473702</v>
      </c>
      <c r="H459" s="15">
        <v>0.282515431059914</v>
      </c>
      <c r="I459" s="15"/>
      <c r="J459" s="15">
        <v>0.30093373559394898</v>
      </c>
      <c r="K459" s="15">
        <v>0.29772220269170402</v>
      </c>
      <c r="L459" s="15"/>
      <c r="M459" s="15">
        <v>0.32202200151420801</v>
      </c>
      <c r="N459" s="15">
        <v>0.27983977275242999</v>
      </c>
    </row>
    <row r="460" spans="2:14" ht="15.75" customHeight="1" x14ac:dyDescent="0.2">
      <c r="B460" s="22" t="s">
        <v>202</v>
      </c>
      <c r="C460" s="15">
        <v>0.17567910110174401</v>
      </c>
      <c r="D460" s="15"/>
      <c r="E460" s="15">
        <v>0.10756266009178</v>
      </c>
      <c r="F460" s="15">
        <v>0.15914240252788101</v>
      </c>
      <c r="G460" s="15">
        <v>0.35863051862669698</v>
      </c>
      <c r="H460" s="15">
        <v>0.12511276887793499</v>
      </c>
      <c r="I460" s="15"/>
      <c r="J460" s="15">
        <v>0.18607794092347399</v>
      </c>
      <c r="K460" s="15">
        <v>0.15914240252788101</v>
      </c>
      <c r="L460" s="15"/>
      <c r="M460" s="15">
        <v>0.19823027737216201</v>
      </c>
      <c r="N460" s="15">
        <v>0.15562665685985899</v>
      </c>
    </row>
    <row r="461" spans="2:14" ht="15.75" customHeight="1" x14ac:dyDescent="0.2">
      <c r="B461" s="22" t="s">
        <v>203</v>
      </c>
      <c r="C461" s="15">
        <v>7.8006726755782102E-2</v>
      </c>
      <c r="D461" s="15"/>
      <c r="E461" s="15">
        <v>9.1992130674584893E-2</v>
      </c>
      <c r="F461" s="15">
        <v>7.7405878927630095E-2</v>
      </c>
      <c r="G461" s="15">
        <v>5.62637047796236E-2</v>
      </c>
      <c r="H461" s="15">
        <v>8.2130041633166506E-2</v>
      </c>
      <c r="I461" s="15"/>
      <c r="J461" s="15">
        <v>7.8384560353841698E-2</v>
      </c>
      <c r="K461" s="15">
        <v>7.7405878927630095E-2</v>
      </c>
      <c r="L461" s="15"/>
      <c r="M461" s="15">
        <v>9.7871784774735501E-2</v>
      </c>
      <c r="N461" s="15">
        <v>6.0342771514147603E-2</v>
      </c>
    </row>
    <row r="462" spans="2:14" ht="15.75" customHeight="1" x14ac:dyDescent="0.2">
      <c r="B462" s="22" t="s">
        <v>49</v>
      </c>
      <c r="C462" s="15">
        <v>2.61412908409797E-2</v>
      </c>
      <c r="D462" s="15"/>
      <c r="E462" s="15">
        <v>0</v>
      </c>
      <c r="F462" s="15">
        <v>3.8285629150487201E-2</v>
      </c>
      <c r="G462" s="15">
        <v>4.4004665818809602E-2</v>
      </c>
      <c r="H462" s="15">
        <v>1.7425159476471299E-2</v>
      </c>
      <c r="I462" s="15"/>
      <c r="J462" s="15">
        <v>1.8504516894996201E-2</v>
      </c>
      <c r="K462" s="15">
        <v>3.8285629150487201E-2</v>
      </c>
      <c r="L462" s="15"/>
      <c r="M462" s="15">
        <v>2.7142207513232E-2</v>
      </c>
      <c r="N462" s="15">
        <v>2.5251278474421299E-2</v>
      </c>
    </row>
    <row r="463" spans="2:14" ht="15.75" customHeight="1" x14ac:dyDescent="0.2">
      <c r="C463" s="15"/>
      <c r="D463" s="15"/>
      <c r="E463" s="15"/>
      <c r="F463" s="15"/>
      <c r="G463" s="15"/>
      <c r="H463" s="15"/>
      <c r="I463" s="15"/>
      <c r="J463" s="15"/>
      <c r="K463" s="15"/>
      <c r="L463" s="15"/>
      <c r="M463" s="15"/>
      <c r="N463" s="15"/>
    </row>
    <row r="464" spans="2:14" ht="15.75" customHeight="1" x14ac:dyDescent="0.2">
      <c r="B464" s="7" t="s">
        <v>206</v>
      </c>
      <c r="C464" s="15"/>
      <c r="D464" s="15"/>
      <c r="E464" s="15"/>
      <c r="F464" s="15"/>
      <c r="G464" s="15"/>
      <c r="H464" s="15"/>
      <c r="I464" s="15"/>
      <c r="J464" s="15"/>
      <c r="K464" s="15"/>
      <c r="L464" s="15"/>
      <c r="M464" s="15"/>
      <c r="N464" s="15"/>
    </row>
    <row r="465" spans="1:14" ht="15.75" customHeight="1" x14ac:dyDescent="0.2">
      <c r="B465" s="14" t="s">
        <v>15</v>
      </c>
      <c r="C465" s="15"/>
      <c r="D465" s="15"/>
      <c r="E465" s="15"/>
      <c r="F465" s="15"/>
      <c r="G465" s="15"/>
      <c r="H465" s="15"/>
      <c r="I465" s="15"/>
      <c r="J465" s="15"/>
      <c r="K465" s="15"/>
      <c r="L465" s="15"/>
      <c r="M465" s="15"/>
      <c r="N465" s="15"/>
    </row>
    <row r="466" spans="1:14" ht="15.75" customHeight="1" x14ac:dyDescent="0.2">
      <c r="B466" s="22" t="s">
        <v>207</v>
      </c>
      <c r="C466" s="15">
        <v>0.36672889938814701</v>
      </c>
      <c r="D466" s="15"/>
      <c r="E466" s="15">
        <v>0.40244851438227403</v>
      </c>
      <c r="F466" s="15">
        <v>0.42951268103599899</v>
      </c>
      <c r="G466" s="15">
        <v>0.24825973162328799</v>
      </c>
      <c r="H466" s="15">
        <v>0.31004501169547499</v>
      </c>
      <c r="I466" s="15"/>
      <c r="J466" s="15">
        <v>0.327248317103704</v>
      </c>
      <c r="K466" s="15">
        <v>0.42951268103599899</v>
      </c>
      <c r="L466" s="15"/>
      <c r="M466" s="15">
        <v>0.30260210552025701</v>
      </c>
      <c r="N466" s="15">
        <v>0.42375026905096103</v>
      </c>
    </row>
    <row r="467" spans="1:14" ht="15.75" customHeight="1" x14ac:dyDescent="0.2">
      <c r="A467" s="16"/>
      <c r="B467" s="22" t="s">
        <v>208</v>
      </c>
      <c r="C467" s="15">
        <v>0.28377990400456499</v>
      </c>
      <c r="D467" s="15"/>
      <c r="E467" s="15">
        <v>0.331996558421851</v>
      </c>
      <c r="F467" s="15">
        <v>0.21082333747375601</v>
      </c>
      <c r="G467" s="15">
        <v>0.33438535482118897</v>
      </c>
      <c r="H467" s="15">
        <v>0.32282729615445399</v>
      </c>
      <c r="I467" s="15"/>
      <c r="J467" s="15">
        <v>0.32965748022744801</v>
      </c>
      <c r="K467" s="15">
        <v>0.21082333747375601</v>
      </c>
      <c r="L467" s="15"/>
      <c r="M467" s="15">
        <v>0.29629488101654999</v>
      </c>
      <c r="N467" s="15">
        <v>0.27265162068523802</v>
      </c>
    </row>
    <row r="468" spans="1:14" ht="15.75" customHeight="1" x14ac:dyDescent="0.2">
      <c r="B468" s="22" t="s">
        <v>209</v>
      </c>
      <c r="C468" s="15">
        <v>0.159050837199746</v>
      </c>
      <c r="D468" s="15"/>
      <c r="E468" s="15">
        <v>0.144195490510892</v>
      </c>
      <c r="F468" s="15">
        <v>0.17140165198770199</v>
      </c>
      <c r="G468" s="15">
        <v>0.167688723209694</v>
      </c>
      <c r="H468" s="15">
        <v>0.14505660633762901</v>
      </c>
      <c r="I468" s="15"/>
      <c r="J468" s="15">
        <v>0.15128422380505199</v>
      </c>
      <c r="K468" s="15">
        <v>0.17140165198770199</v>
      </c>
      <c r="L468" s="15"/>
      <c r="M468" s="15">
        <v>0.20916850556681699</v>
      </c>
      <c r="N468" s="15">
        <v>0.11448634360469299</v>
      </c>
    </row>
    <row r="469" spans="1:14" ht="15.75" customHeight="1" x14ac:dyDescent="0.2">
      <c r="B469" s="22" t="s">
        <v>210</v>
      </c>
      <c r="C469" s="15">
        <v>0.118101918854186</v>
      </c>
      <c r="D469" s="15"/>
      <c r="E469" s="15">
        <v>9.1694908062586802E-2</v>
      </c>
      <c r="F469" s="15">
        <v>0.120271929437842</v>
      </c>
      <c r="G469" s="15">
        <v>8.9967941988546699E-2</v>
      </c>
      <c r="H469" s="15">
        <v>0.16896742558513</v>
      </c>
      <c r="I469" s="15"/>
      <c r="J469" s="15">
        <v>0.11673734222057899</v>
      </c>
      <c r="K469" s="15">
        <v>0.120271929437842</v>
      </c>
      <c r="L469" s="15"/>
      <c r="M469" s="15">
        <v>0.111134655968636</v>
      </c>
      <c r="N469" s="15">
        <v>0.12429718995028</v>
      </c>
    </row>
    <row r="470" spans="1:14" ht="15.75" customHeight="1" x14ac:dyDescent="0.2">
      <c r="B470" s="22" t="s">
        <v>211</v>
      </c>
      <c r="C470" s="15">
        <v>5.4662854318976099E-2</v>
      </c>
      <c r="D470" s="15"/>
      <c r="E470" s="15">
        <v>1.49809980139447E-2</v>
      </c>
      <c r="F470" s="15">
        <v>5.1342483095590398E-2</v>
      </c>
      <c r="G470" s="15">
        <v>0.115693582538474</v>
      </c>
      <c r="H470" s="15">
        <v>5.3103660227312999E-2</v>
      </c>
      <c r="I470" s="15"/>
      <c r="J470" s="15">
        <v>5.6750816940199802E-2</v>
      </c>
      <c r="K470" s="15">
        <v>5.1342483095590398E-2</v>
      </c>
      <c r="L470" s="15"/>
      <c r="M470" s="15">
        <v>5.6901335325930703E-2</v>
      </c>
      <c r="N470" s="15">
        <v>5.2672403131853097E-2</v>
      </c>
    </row>
    <row r="471" spans="1:14" ht="15.75" customHeight="1" x14ac:dyDescent="0.2">
      <c r="B471" s="22" t="s">
        <v>212</v>
      </c>
      <c r="C471" s="15">
        <v>1.7675586234378E-2</v>
      </c>
      <c r="D471" s="15"/>
      <c r="E471" s="15">
        <v>1.46835306084508E-2</v>
      </c>
      <c r="F471" s="15">
        <v>1.6647916969110801E-2</v>
      </c>
      <c r="G471" s="15">
        <v>4.4004665818809602E-2</v>
      </c>
      <c r="H471" s="15">
        <v>0</v>
      </c>
      <c r="I471" s="15"/>
      <c r="J471" s="15">
        <v>1.83218197030172E-2</v>
      </c>
      <c r="K471" s="15">
        <v>1.6647916969110801E-2</v>
      </c>
      <c r="L471" s="15"/>
      <c r="M471" s="15">
        <v>2.38985166018101E-2</v>
      </c>
      <c r="N471" s="15">
        <v>1.21421735769745E-2</v>
      </c>
    </row>
    <row r="472" spans="1:14" ht="15.75" customHeight="1" x14ac:dyDescent="0.2">
      <c r="C472" s="15"/>
      <c r="D472" s="15"/>
      <c r="E472" s="15"/>
      <c r="F472" s="15"/>
      <c r="G472" s="15"/>
      <c r="H472" s="15"/>
      <c r="I472" s="15"/>
      <c r="J472" s="15"/>
      <c r="K472" s="15"/>
      <c r="L472" s="15"/>
      <c r="M472" s="15"/>
      <c r="N472" s="15"/>
    </row>
    <row r="473" spans="1:14" ht="15.75" customHeight="1" x14ac:dyDescent="0.2">
      <c r="B473" s="7" t="s">
        <v>213</v>
      </c>
      <c r="C473" s="15"/>
      <c r="D473" s="15"/>
      <c r="E473" s="15"/>
      <c r="F473" s="15"/>
      <c r="G473" s="15"/>
      <c r="H473" s="15"/>
      <c r="I473" s="15"/>
      <c r="J473" s="15"/>
      <c r="K473" s="15"/>
      <c r="L473" s="15"/>
      <c r="M473" s="15"/>
      <c r="N473" s="15"/>
    </row>
    <row r="474" spans="1:14" ht="15.75" customHeight="1" x14ac:dyDescent="0.2">
      <c r="B474" s="14" t="s">
        <v>15</v>
      </c>
      <c r="C474" s="15"/>
      <c r="D474" s="15"/>
      <c r="E474" s="15"/>
      <c r="F474" s="15"/>
      <c r="G474" s="15"/>
      <c r="H474" s="15"/>
      <c r="I474" s="15"/>
      <c r="J474" s="15"/>
      <c r="K474" s="15"/>
      <c r="L474" s="15"/>
      <c r="M474" s="15"/>
      <c r="N474" s="15"/>
    </row>
    <row r="475" spans="1:14" ht="15.75" customHeight="1" x14ac:dyDescent="0.2">
      <c r="B475" s="22" t="s">
        <v>214</v>
      </c>
      <c r="C475" s="15">
        <v>0.20007228158623</v>
      </c>
      <c r="D475" s="15"/>
      <c r="E475" s="15">
        <v>0.26914887325282899</v>
      </c>
      <c r="F475" s="15">
        <v>0.25165236838711003</v>
      </c>
      <c r="G475" s="15">
        <v>9.6697182278074001E-2</v>
      </c>
      <c r="H475" s="15">
        <v>0.113147466235571</v>
      </c>
      <c r="I475" s="15"/>
      <c r="J475" s="15">
        <v>0.167636964570716</v>
      </c>
      <c r="K475" s="15">
        <v>0.25165236838711003</v>
      </c>
      <c r="L475" s="15"/>
      <c r="M475" s="15">
        <v>0.19297147303734299</v>
      </c>
      <c r="N475" s="15">
        <v>0.20638630112079701</v>
      </c>
    </row>
    <row r="476" spans="1:14" ht="15.75" customHeight="1" x14ac:dyDescent="0.2">
      <c r="B476" s="22" t="s">
        <v>215</v>
      </c>
      <c r="C476" s="15">
        <v>0.38050218909790301</v>
      </c>
      <c r="D476" s="15"/>
      <c r="E476" s="15">
        <v>0.35483842418161599</v>
      </c>
      <c r="F476" s="15">
        <v>0.38155868035072499</v>
      </c>
      <c r="G476" s="15">
        <v>0.330954882162935</v>
      </c>
      <c r="H476" s="15">
        <v>0.451393651989141</v>
      </c>
      <c r="I476" s="15"/>
      <c r="J476" s="15">
        <v>0.37983783138090998</v>
      </c>
      <c r="K476" s="15">
        <v>0.38155868035072499</v>
      </c>
      <c r="L476" s="15"/>
      <c r="M476" s="15">
        <v>0.387353498060034</v>
      </c>
      <c r="N476" s="15">
        <v>0.37441002391327699</v>
      </c>
    </row>
    <row r="477" spans="1:14" ht="15.75" customHeight="1" x14ac:dyDescent="0.2">
      <c r="B477" s="22" t="s">
        <v>216</v>
      </c>
      <c r="C477" s="15">
        <v>0.40066539230489301</v>
      </c>
      <c r="D477" s="15"/>
      <c r="E477" s="15">
        <v>0.37601270256555602</v>
      </c>
      <c r="F477" s="15">
        <v>0.33846262807421001</v>
      </c>
      <c r="G477" s="15">
        <v>0.52834326974018098</v>
      </c>
      <c r="H477" s="15">
        <v>0.43545888177528802</v>
      </c>
      <c r="I477" s="15"/>
      <c r="J477" s="15">
        <v>0.43978061102975002</v>
      </c>
      <c r="K477" s="15">
        <v>0.33846262807421001</v>
      </c>
      <c r="L477" s="15"/>
      <c r="M477" s="15">
        <v>0.40407477541652598</v>
      </c>
      <c r="N477" s="15">
        <v>0.39763377816976198</v>
      </c>
    </row>
    <row r="478" spans="1:14" ht="15.75" customHeight="1" x14ac:dyDescent="0.2">
      <c r="A478" s="16"/>
      <c r="B478" s="22" t="s">
        <v>49</v>
      </c>
      <c r="C478" s="15">
        <v>1.8760137010972299E-2</v>
      </c>
      <c r="D478" s="15"/>
      <c r="E478" s="15">
        <v>0</v>
      </c>
      <c r="F478" s="15">
        <v>2.8326323187955499E-2</v>
      </c>
      <c r="G478" s="15">
        <v>4.4004665818809602E-2</v>
      </c>
      <c r="H478" s="15">
        <v>0</v>
      </c>
      <c r="I478" s="15"/>
      <c r="J478" s="15">
        <v>1.27445930186231E-2</v>
      </c>
      <c r="K478" s="15">
        <v>2.8326323187955499E-2</v>
      </c>
      <c r="L478" s="15"/>
      <c r="M478" s="15">
        <v>1.56002534860977E-2</v>
      </c>
      <c r="N478" s="15">
        <v>2.15698967961644E-2</v>
      </c>
    </row>
    <row r="479" spans="1:14" ht="15.75" customHeight="1" x14ac:dyDescent="0.2">
      <c r="C479" s="15"/>
      <c r="D479" s="15"/>
      <c r="E479" s="15"/>
      <c r="F479" s="15"/>
      <c r="G479" s="15"/>
      <c r="H479" s="15"/>
      <c r="I479" s="15"/>
      <c r="J479" s="15"/>
      <c r="K479" s="15"/>
      <c r="L479" s="15"/>
      <c r="M479" s="15"/>
      <c r="N479" s="15"/>
    </row>
    <row r="480" spans="1:14" ht="15.75" customHeight="1" x14ac:dyDescent="0.2">
      <c r="B480" s="7" t="s">
        <v>217</v>
      </c>
      <c r="C480" s="15"/>
      <c r="D480" s="15"/>
      <c r="E480" s="15"/>
      <c r="F480" s="15"/>
      <c r="G480" s="15"/>
      <c r="H480" s="15"/>
      <c r="I480" s="15"/>
      <c r="J480" s="15"/>
      <c r="K480" s="15"/>
      <c r="L480" s="15"/>
      <c r="M480" s="15"/>
      <c r="N480" s="15"/>
    </row>
    <row r="481" spans="2:14" ht="15.75" customHeight="1" x14ac:dyDescent="0.2">
      <c r="B481" s="14" t="s">
        <v>15</v>
      </c>
      <c r="C481" s="15"/>
      <c r="D481" s="15"/>
      <c r="E481" s="15"/>
      <c r="F481" s="15"/>
      <c r="G481" s="15"/>
      <c r="H481" s="15"/>
      <c r="I481" s="15"/>
      <c r="J481" s="15"/>
      <c r="K481" s="15"/>
      <c r="L481" s="15"/>
      <c r="M481" s="15"/>
      <c r="N481" s="15"/>
    </row>
    <row r="482" spans="2:14" ht="15.75" customHeight="1" x14ac:dyDescent="0.2">
      <c r="B482" s="22" t="s">
        <v>218</v>
      </c>
      <c r="C482" s="15">
        <v>0.33504827395575698</v>
      </c>
      <c r="D482" s="15"/>
      <c r="E482" s="15">
        <v>0.32819940229865402</v>
      </c>
      <c r="F482" s="15">
        <v>0.36504147219476002</v>
      </c>
      <c r="G482" s="15">
        <v>0.323073801529771</v>
      </c>
      <c r="H482" s="15">
        <v>0.29635147159661301</v>
      </c>
      <c r="I482" s="15"/>
      <c r="J482" s="15">
        <v>0.31618752839426201</v>
      </c>
      <c r="K482" s="15">
        <v>0.36504147219476002</v>
      </c>
      <c r="L482" s="15"/>
      <c r="M482" s="15">
        <v>0.30059672096226298</v>
      </c>
      <c r="N482" s="15">
        <v>0.36568250062155799</v>
      </c>
    </row>
    <row r="483" spans="2:14" ht="15.75" customHeight="1" x14ac:dyDescent="0.2">
      <c r="B483" s="22" t="s">
        <v>219</v>
      </c>
      <c r="C483" s="15">
        <v>0.21302922211703501</v>
      </c>
      <c r="D483" s="15"/>
      <c r="E483" s="15">
        <v>0.29340191840181801</v>
      </c>
      <c r="F483" s="15">
        <v>0.16748866007403801</v>
      </c>
      <c r="G483" s="15">
        <v>0.189208415472298</v>
      </c>
      <c r="H483" s="15">
        <v>0.22818132646952599</v>
      </c>
      <c r="I483" s="15"/>
      <c r="J483" s="15">
        <v>0.241666680069202</v>
      </c>
      <c r="K483" s="15">
        <v>0.16748866007403801</v>
      </c>
      <c r="L483" s="15"/>
      <c r="M483" s="15">
        <v>0.21663756466310799</v>
      </c>
      <c r="N483" s="15">
        <v>0.209820693797134</v>
      </c>
    </row>
    <row r="484" spans="2:14" ht="15.75" customHeight="1" x14ac:dyDescent="0.2">
      <c r="B484" s="22" t="s">
        <v>220</v>
      </c>
      <c r="C484" s="15">
        <v>0.18364203880873001</v>
      </c>
      <c r="D484" s="15"/>
      <c r="E484" s="15">
        <v>0.14672190827644099</v>
      </c>
      <c r="F484" s="15">
        <v>0.274399963844982</v>
      </c>
      <c r="G484" s="15">
        <v>0.115018743719001</v>
      </c>
      <c r="H484" s="15">
        <v>0.113535907330216</v>
      </c>
      <c r="I484" s="15"/>
      <c r="J484" s="15">
        <v>0.12657036148516901</v>
      </c>
      <c r="K484" s="15">
        <v>0.274399963844982</v>
      </c>
      <c r="L484" s="15"/>
      <c r="M484" s="15">
        <v>0.168260473835806</v>
      </c>
      <c r="N484" s="15">
        <v>0.19731928430022699</v>
      </c>
    </row>
    <row r="485" spans="2:14" ht="15.75" customHeight="1" x14ac:dyDescent="0.2">
      <c r="B485" s="22" t="s">
        <v>211</v>
      </c>
      <c r="C485" s="15">
        <v>0.16583628632422201</v>
      </c>
      <c r="D485" s="15"/>
      <c r="E485" s="15">
        <v>0.18274118868491801</v>
      </c>
      <c r="F485" s="15">
        <v>0.118034605766588</v>
      </c>
      <c r="G485" s="15">
        <v>0.22182599399688399</v>
      </c>
      <c r="H485" s="15">
        <v>0.188291649375079</v>
      </c>
      <c r="I485" s="15"/>
      <c r="J485" s="15">
        <v>0.19589561268298999</v>
      </c>
      <c r="K485" s="15">
        <v>0.118034605766588</v>
      </c>
      <c r="L485" s="15"/>
      <c r="M485" s="15">
        <v>0.19588612579001</v>
      </c>
      <c r="N485" s="15">
        <v>0.13911605128460799</v>
      </c>
    </row>
    <row r="486" spans="2:14" ht="15.75" customHeight="1" x14ac:dyDescent="0.2">
      <c r="B486" s="22" t="s">
        <v>221</v>
      </c>
      <c r="C486" s="15">
        <v>0.15013295435461399</v>
      </c>
      <c r="D486" s="15"/>
      <c r="E486" s="15">
        <v>8.4848562745091199E-2</v>
      </c>
      <c r="F486" s="15">
        <v>0.15000439765436599</v>
      </c>
      <c r="G486" s="15">
        <v>0.117489722101005</v>
      </c>
      <c r="H486" s="15">
        <v>0.25399503113269001</v>
      </c>
      <c r="I486" s="15"/>
      <c r="J486" s="15">
        <v>0.15021379519040201</v>
      </c>
      <c r="K486" s="15">
        <v>0.15000439765436599</v>
      </c>
      <c r="L486" s="15"/>
      <c r="M486" s="15">
        <v>0.114210256341174</v>
      </c>
      <c r="N486" s="15">
        <v>0.18207531914724401</v>
      </c>
    </row>
    <row r="487" spans="2:14" ht="15.75" customHeight="1" x14ac:dyDescent="0.2">
      <c r="B487" s="22" t="s">
        <v>222</v>
      </c>
      <c r="C487" s="15">
        <v>0.13322377146887701</v>
      </c>
      <c r="D487" s="15"/>
      <c r="E487" s="15">
        <v>0.118493818159152</v>
      </c>
      <c r="F487" s="15">
        <v>0.14742922511050999</v>
      </c>
      <c r="G487" s="15">
        <v>5.8894008725353802E-2</v>
      </c>
      <c r="H487" s="15">
        <v>0.18825081392510401</v>
      </c>
      <c r="I487" s="15"/>
      <c r="J487" s="15">
        <v>0.124290897935835</v>
      </c>
      <c r="K487" s="15">
        <v>0.14742922511050999</v>
      </c>
      <c r="L487" s="15"/>
      <c r="M487" s="15">
        <v>0.106819221248405</v>
      </c>
      <c r="N487" s="15">
        <v>0.15670262528470399</v>
      </c>
    </row>
    <row r="488" spans="2:14" ht="15.75" customHeight="1" x14ac:dyDescent="0.2">
      <c r="B488" s="22" t="s">
        <v>223</v>
      </c>
      <c r="C488" s="15">
        <v>0.131566483688698</v>
      </c>
      <c r="D488" s="15"/>
      <c r="E488" s="15">
        <v>9.68468036854674E-2</v>
      </c>
      <c r="F488" s="15">
        <v>0.13830695232579401</v>
      </c>
      <c r="G488" s="15">
        <v>7.6681376929113407E-2</v>
      </c>
      <c r="H488" s="15">
        <v>0.206727611335593</v>
      </c>
      <c r="I488" s="15"/>
      <c r="J488" s="15">
        <v>0.12732784721797499</v>
      </c>
      <c r="K488" s="15">
        <v>0.13830695232579401</v>
      </c>
      <c r="L488" s="15"/>
      <c r="M488" s="15">
        <v>0.16159992939194701</v>
      </c>
      <c r="N488" s="15">
        <v>0.104860825937884</v>
      </c>
    </row>
    <row r="489" spans="2:14" ht="15.75" customHeight="1" x14ac:dyDescent="0.2">
      <c r="B489" s="22" t="s">
        <v>224</v>
      </c>
      <c r="C489" s="15">
        <v>0.13016708983292199</v>
      </c>
      <c r="D489" s="15"/>
      <c r="E489" s="15">
        <v>0.15514648749209101</v>
      </c>
      <c r="F489" s="15">
        <v>0.18195392452145301</v>
      </c>
      <c r="G489" s="15">
        <v>3.7940503016831599E-2</v>
      </c>
      <c r="H489" s="15">
        <v>8.3751913935844496E-2</v>
      </c>
      <c r="I489" s="15"/>
      <c r="J489" s="15">
        <v>9.7601762697337696E-2</v>
      </c>
      <c r="K489" s="15">
        <v>0.18195392452145301</v>
      </c>
      <c r="L489" s="15"/>
      <c r="M489" s="15">
        <v>9.9359174300094E-2</v>
      </c>
      <c r="N489" s="15">
        <v>0.15756140403732799</v>
      </c>
    </row>
    <row r="490" spans="2:14" ht="15.75" customHeight="1" x14ac:dyDescent="0.2">
      <c r="B490" s="22" t="s">
        <v>225</v>
      </c>
      <c r="C490" s="15">
        <v>0.130025238316751</v>
      </c>
      <c r="D490" s="15"/>
      <c r="E490" s="15">
        <v>0.132782476868958</v>
      </c>
      <c r="F490" s="15">
        <v>0.122975369125586</v>
      </c>
      <c r="G490" s="15">
        <v>0.109371268501352</v>
      </c>
      <c r="H490" s="15">
        <v>0.15836480451541601</v>
      </c>
      <c r="I490" s="15"/>
      <c r="J490" s="15">
        <v>0.13445843640375901</v>
      </c>
      <c r="K490" s="15">
        <v>0.122975369125586</v>
      </c>
      <c r="L490" s="15"/>
      <c r="M490" s="15">
        <v>0.122933084520157</v>
      </c>
      <c r="N490" s="15">
        <v>0.13633156206925701</v>
      </c>
    </row>
    <row r="491" spans="2:14" ht="15.75" customHeight="1" x14ac:dyDescent="0.2">
      <c r="B491" s="22" t="s">
        <v>226</v>
      </c>
      <c r="C491" s="15">
        <v>8.3615904980377798E-2</v>
      </c>
      <c r="D491" s="15"/>
      <c r="E491" s="15">
        <v>3.2818694906407798E-2</v>
      </c>
      <c r="F491" s="15">
        <v>8.5774832566317405E-2</v>
      </c>
      <c r="G491" s="15">
        <v>8.1086053018380302E-2</v>
      </c>
      <c r="H491" s="15">
        <v>0.140095119762566</v>
      </c>
      <c r="I491" s="15"/>
      <c r="J491" s="15">
        <v>8.2258297713569503E-2</v>
      </c>
      <c r="K491" s="15">
        <v>8.5774832566317405E-2</v>
      </c>
      <c r="L491" s="15"/>
      <c r="M491" s="15">
        <v>9.4309819350298502E-2</v>
      </c>
      <c r="N491" s="15">
        <v>7.4106905580128404E-2</v>
      </c>
    </row>
    <row r="492" spans="2:14" ht="15.75" customHeight="1" x14ac:dyDescent="0.2">
      <c r="B492" s="22" t="s">
        <v>227</v>
      </c>
      <c r="C492" s="15">
        <v>8.0723315924870698E-2</v>
      </c>
      <c r="D492" s="15"/>
      <c r="E492" s="15">
        <v>8.8551273692504207E-2</v>
      </c>
      <c r="F492" s="15">
        <v>8.7218489790261103E-2</v>
      </c>
      <c r="G492" s="15">
        <v>2.6413791212500801E-2</v>
      </c>
      <c r="H492" s="15">
        <v>0.106956415307202</v>
      </c>
      <c r="I492" s="15"/>
      <c r="J492" s="15">
        <v>7.6638929169026301E-2</v>
      </c>
      <c r="K492" s="15">
        <v>8.7218489790261103E-2</v>
      </c>
      <c r="L492" s="15"/>
      <c r="M492" s="15">
        <v>0.11324891228253001</v>
      </c>
      <c r="N492" s="15">
        <v>5.1801644630429702E-2</v>
      </c>
    </row>
    <row r="493" spans="2:14" ht="15.75" customHeight="1" x14ac:dyDescent="0.2">
      <c r="B493" s="22" t="s">
        <v>228</v>
      </c>
      <c r="C493" s="15">
        <v>7.9704271067349799E-2</v>
      </c>
      <c r="D493" s="15"/>
      <c r="E493" s="15">
        <v>0.114012206258313</v>
      </c>
      <c r="F493" s="15">
        <v>7.3600079730828702E-2</v>
      </c>
      <c r="G493" s="15">
        <v>4.0514223921550997E-2</v>
      </c>
      <c r="H493" s="15">
        <v>8.6231446154713398E-2</v>
      </c>
      <c r="I493" s="15"/>
      <c r="J493" s="15">
        <v>8.3542794679916793E-2</v>
      </c>
      <c r="K493" s="15">
        <v>7.3600079730828702E-2</v>
      </c>
      <c r="L493" s="15"/>
      <c r="M493" s="15">
        <v>6.2047371553455903E-2</v>
      </c>
      <c r="N493" s="15">
        <v>9.5404737807587597E-2</v>
      </c>
    </row>
    <row r="494" spans="2:14" ht="15.75" customHeight="1" x14ac:dyDescent="0.2">
      <c r="B494" s="22" t="s">
        <v>229</v>
      </c>
      <c r="C494" s="15">
        <v>7.2415635691629301E-2</v>
      </c>
      <c r="D494" s="15"/>
      <c r="E494" s="15">
        <v>0.110899895288518</v>
      </c>
      <c r="F494" s="15">
        <v>6.9836762082855094E-2</v>
      </c>
      <c r="G494" s="15">
        <v>5.8246893623544203E-2</v>
      </c>
      <c r="H494" s="15">
        <v>4.5514570667295702E-2</v>
      </c>
      <c r="I494" s="15"/>
      <c r="J494" s="15">
        <v>7.4037319334125801E-2</v>
      </c>
      <c r="K494" s="15">
        <v>6.9836762082855094E-2</v>
      </c>
      <c r="L494" s="15"/>
      <c r="M494" s="15">
        <v>4.0133507874263202E-2</v>
      </c>
      <c r="N494" s="15">
        <v>0.10112081542614799</v>
      </c>
    </row>
    <row r="495" spans="2:14" ht="15.75" customHeight="1" x14ac:dyDescent="0.2">
      <c r="B495" s="22" t="s">
        <v>230</v>
      </c>
      <c r="C495" s="15">
        <v>7.1351689638964294E-2</v>
      </c>
      <c r="D495" s="15"/>
      <c r="E495" s="15">
        <v>8.0964749576134004E-2</v>
      </c>
      <c r="F495" s="15">
        <v>4.6107662801504801E-2</v>
      </c>
      <c r="G495" s="15">
        <v>7.9658959931569004E-2</v>
      </c>
      <c r="H495" s="15">
        <v>0.10105061639782199</v>
      </c>
      <c r="I495" s="15"/>
      <c r="J495" s="15">
        <v>8.7225994317474201E-2</v>
      </c>
      <c r="K495" s="15">
        <v>4.6107662801504801E-2</v>
      </c>
      <c r="L495" s="15"/>
      <c r="M495" s="15">
        <v>5.7796725362489899E-2</v>
      </c>
      <c r="N495" s="15">
        <v>8.3404726788574399E-2</v>
      </c>
    </row>
    <row r="496" spans="2:14" ht="15.75" customHeight="1" x14ac:dyDescent="0.2">
      <c r="B496" s="22" t="s">
        <v>231</v>
      </c>
      <c r="C496" s="15">
        <v>6.7549343912384305E-2</v>
      </c>
      <c r="D496" s="15"/>
      <c r="E496" s="15">
        <v>1.8586457330872101E-2</v>
      </c>
      <c r="F496" s="15">
        <v>0.137989831460579</v>
      </c>
      <c r="G496" s="15">
        <v>3.8080791513074599E-2</v>
      </c>
      <c r="H496" s="15">
        <v>1.5626484116141402E-2</v>
      </c>
      <c r="I496" s="15"/>
      <c r="J496" s="15">
        <v>2.32539639303154E-2</v>
      </c>
      <c r="K496" s="15">
        <v>0.137989831460579</v>
      </c>
      <c r="L496" s="15"/>
      <c r="M496" s="15">
        <v>2.2769378891187401E-2</v>
      </c>
      <c r="N496" s="15">
        <v>0.10736756629571199</v>
      </c>
    </row>
    <row r="497" spans="2:14" ht="15.75" customHeight="1" x14ac:dyDescent="0.2">
      <c r="B497" s="22" t="s">
        <v>232</v>
      </c>
      <c r="C497" s="15">
        <v>6.3845228517755204E-2</v>
      </c>
      <c r="D497" s="15"/>
      <c r="E497" s="15">
        <v>0.12451691525561601</v>
      </c>
      <c r="F497" s="15">
        <v>3.6621465994709397E-2</v>
      </c>
      <c r="G497" s="15">
        <v>0</v>
      </c>
      <c r="H497" s="15">
        <v>0.101857930270855</v>
      </c>
      <c r="I497" s="15"/>
      <c r="J497" s="15">
        <v>8.0964458487236601E-2</v>
      </c>
      <c r="K497" s="15">
        <v>3.6621465994709397E-2</v>
      </c>
      <c r="L497" s="15"/>
      <c r="M497" s="15">
        <v>7.6615464835425806E-2</v>
      </c>
      <c r="N497" s="15">
        <v>5.2489969322176297E-2</v>
      </c>
    </row>
    <row r="498" spans="2:14" ht="15.75" customHeight="1" x14ac:dyDescent="0.2">
      <c r="B498" s="22" t="s">
        <v>233</v>
      </c>
      <c r="C498" s="15">
        <v>6.1863404517907797E-2</v>
      </c>
      <c r="D498" s="15"/>
      <c r="E498" s="15">
        <v>4.5052108331542301E-2</v>
      </c>
      <c r="F498" s="15">
        <v>7.7727917629666604E-2</v>
      </c>
      <c r="G498" s="15">
        <v>2.4375704619303998E-2</v>
      </c>
      <c r="H498" s="15">
        <v>8.3846082793111898E-2</v>
      </c>
      <c r="I498" s="15"/>
      <c r="J498" s="15">
        <v>5.1887257830463801E-2</v>
      </c>
      <c r="K498" s="15">
        <v>7.7727917629666604E-2</v>
      </c>
      <c r="L498" s="15"/>
      <c r="M498" s="15">
        <v>5.76061687726203E-2</v>
      </c>
      <c r="N498" s="15">
        <v>6.5648926895244999E-2</v>
      </c>
    </row>
    <row r="499" spans="2:14" ht="15.75" customHeight="1" x14ac:dyDescent="0.2">
      <c r="B499" s="22" t="s">
        <v>234</v>
      </c>
      <c r="C499" s="15">
        <v>5.4071997716338201E-2</v>
      </c>
      <c r="D499" s="15"/>
      <c r="E499" s="15">
        <v>1.8586457330872101E-2</v>
      </c>
      <c r="F499" s="15">
        <v>7.9765871207766806E-2</v>
      </c>
      <c r="G499" s="15">
        <v>0</v>
      </c>
      <c r="H499" s="15">
        <v>9.3344254604296198E-2</v>
      </c>
      <c r="I499" s="15"/>
      <c r="J499" s="15">
        <v>3.7914814125930098E-2</v>
      </c>
      <c r="K499" s="15">
        <v>7.9765871207766806E-2</v>
      </c>
      <c r="L499" s="15"/>
      <c r="M499" s="15">
        <v>5.0482418235842999E-2</v>
      </c>
      <c r="N499" s="15">
        <v>5.7263841969663103E-2</v>
      </c>
    </row>
    <row r="500" spans="2:14" ht="15.75" customHeight="1" x14ac:dyDescent="0.2">
      <c r="B500" s="22" t="s">
        <v>235</v>
      </c>
      <c r="C500" s="15">
        <v>5.2542393898626999E-2</v>
      </c>
      <c r="D500" s="15"/>
      <c r="E500" s="15">
        <v>0.100669391700203</v>
      </c>
      <c r="F500" s="15">
        <v>5.29026747631028E-2</v>
      </c>
      <c r="G500" s="15">
        <v>0</v>
      </c>
      <c r="H500" s="15">
        <v>4.2591496117839897E-2</v>
      </c>
      <c r="I500" s="15"/>
      <c r="J500" s="15">
        <v>5.2315837008581403E-2</v>
      </c>
      <c r="K500" s="15">
        <v>5.29026747631028E-2</v>
      </c>
      <c r="L500" s="15"/>
      <c r="M500" s="15">
        <v>3.1827290259193501E-2</v>
      </c>
      <c r="N500" s="15">
        <v>7.0962207380352693E-2</v>
      </c>
    </row>
    <row r="501" spans="2:14" ht="15.75" customHeight="1" x14ac:dyDescent="0.2">
      <c r="B501" s="22" t="s">
        <v>236</v>
      </c>
      <c r="C501" s="15">
        <v>5.2077795531019697E-2</v>
      </c>
      <c r="D501" s="15"/>
      <c r="E501" s="15">
        <v>7.9860796518246999E-2</v>
      </c>
      <c r="F501" s="15">
        <v>3.5828946584866801E-2</v>
      </c>
      <c r="G501" s="15">
        <v>8.5983722745620203E-2</v>
      </c>
      <c r="H501" s="15">
        <v>2.1357206186729701E-2</v>
      </c>
      <c r="I501" s="15"/>
      <c r="J501" s="15">
        <v>6.2295625693660803E-2</v>
      </c>
      <c r="K501" s="15">
        <v>3.5828946584866801E-2</v>
      </c>
      <c r="L501" s="15"/>
      <c r="M501" s="15">
        <v>4.3456653411281299E-2</v>
      </c>
      <c r="N501" s="15">
        <v>5.97436915173057E-2</v>
      </c>
    </row>
    <row r="502" spans="2:14" ht="15.75" customHeight="1" x14ac:dyDescent="0.2">
      <c r="B502" s="22" t="s">
        <v>212</v>
      </c>
      <c r="C502" s="15">
        <v>4.78123827804618E-2</v>
      </c>
      <c r="D502" s="15"/>
      <c r="E502" s="15">
        <v>3.8194123500411598E-2</v>
      </c>
      <c r="F502" s="15">
        <v>2.9807852601359999E-2</v>
      </c>
      <c r="G502" s="15">
        <v>0.121349035386643</v>
      </c>
      <c r="H502" s="15">
        <v>2.8685392164954401E-2</v>
      </c>
      <c r="I502" s="15"/>
      <c r="J502" s="15">
        <v>5.9134245155935801E-2</v>
      </c>
      <c r="K502" s="15">
        <v>2.9807852601359999E-2</v>
      </c>
      <c r="L502" s="15"/>
      <c r="M502" s="15">
        <v>3.7982743447392102E-2</v>
      </c>
      <c r="N502" s="15">
        <v>5.6552871182514099E-2</v>
      </c>
    </row>
    <row r="503" spans="2:14" ht="15.75" customHeight="1" x14ac:dyDescent="0.2">
      <c r="B503" s="22" t="s">
        <v>237</v>
      </c>
      <c r="C503" s="15">
        <v>3.8811191439424603E-2</v>
      </c>
      <c r="D503" s="15"/>
      <c r="E503" s="15">
        <v>6.21338038654086E-2</v>
      </c>
      <c r="F503" s="15">
        <v>2.0447383332160202E-2</v>
      </c>
      <c r="G503" s="15">
        <v>0</v>
      </c>
      <c r="H503" s="15">
        <v>8.09517556420081E-2</v>
      </c>
      <c r="I503" s="15"/>
      <c r="J503" s="15">
        <v>5.0358980024399203E-2</v>
      </c>
      <c r="K503" s="15">
        <v>2.0447383332160202E-2</v>
      </c>
      <c r="L503" s="15"/>
      <c r="M503" s="15">
        <v>3.4022948678147903E-2</v>
      </c>
      <c r="N503" s="15">
        <v>4.3068883802597102E-2</v>
      </c>
    </row>
    <row r="504" spans="2:14" ht="15.75" customHeight="1" x14ac:dyDescent="0.2">
      <c r="B504" s="22" t="s">
        <v>238</v>
      </c>
      <c r="C504" s="15">
        <v>3.33851943228071E-2</v>
      </c>
      <c r="D504" s="15"/>
      <c r="E504" s="15">
        <v>2.8525652309956202E-2</v>
      </c>
      <c r="F504" s="15">
        <v>3.4094002607434899E-2</v>
      </c>
      <c r="G504" s="15">
        <v>2.4375704619303998E-2</v>
      </c>
      <c r="H504" s="15">
        <v>4.5514570667295702E-2</v>
      </c>
      <c r="I504" s="15"/>
      <c r="J504" s="15">
        <v>3.29394715091973E-2</v>
      </c>
      <c r="K504" s="15">
        <v>3.4094002607434899E-2</v>
      </c>
      <c r="L504" s="15"/>
      <c r="M504" s="15">
        <v>2.39081547156259E-2</v>
      </c>
      <c r="N504" s="15">
        <v>4.1812152013277003E-2</v>
      </c>
    </row>
    <row r="505" spans="2:14" ht="15.75" customHeight="1" x14ac:dyDescent="0.2">
      <c r="B505" s="22" t="s">
        <v>239</v>
      </c>
      <c r="C505" s="15">
        <v>1.3009751490205499E-2</v>
      </c>
      <c r="D505" s="15"/>
      <c r="E505" s="15">
        <v>9.9391949790840796E-3</v>
      </c>
      <c r="F505" s="15">
        <v>5.3709790893490201E-3</v>
      </c>
      <c r="G505" s="15">
        <v>0</v>
      </c>
      <c r="H505" s="15">
        <v>4.2468579862220503E-2</v>
      </c>
      <c r="I505" s="15"/>
      <c r="J505" s="15">
        <v>1.7813271991976298E-2</v>
      </c>
      <c r="K505" s="15">
        <v>5.3709790893490201E-3</v>
      </c>
      <c r="L505" s="15"/>
      <c r="M505" s="15">
        <v>1.84851883425661E-2</v>
      </c>
      <c r="N505" s="15">
        <v>8.1410080213360093E-3</v>
      </c>
    </row>
    <row r="506" spans="2:14" ht="15.75" customHeight="1" x14ac:dyDescent="0.2">
      <c r="C506" s="15"/>
      <c r="D506" s="15"/>
      <c r="E506" s="15"/>
      <c r="F506" s="15"/>
      <c r="G506" s="15"/>
      <c r="H506" s="15"/>
      <c r="I506" s="15"/>
      <c r="J506" s="15"/>
      <c r="K506" s="15"/>
      <c r="L506" s="15"/>
      <c r="M506" s="15"/>
      <c r="N506" s="15"/>
    </row>
    <row r="507" spans="2:14" ht="15.75" customHeight="1" x14ac:dyDescent="0.2">
      <c r="B507" s="7" t="s">
        <v>240</v>
      </c>
      <c r="C507" s="15"/>
      <c r="D507" s="15"/>
      <c r="E507" s="15"/>
      <c r="F507" s="15"/>
      <c r="G507" s="15"/>
      <c r="H507" s="15"/>
      <c r="I507" s="15"/>
      <c r="J507" s="15"/>
      <c r="K507" s="15"/>
      <c r="L507" s="15"/>
      <c r="M507" s="15"/>
      <c r="N507" s="15"/>
    </row>
    <row r="508" spans="2:14" ht="15.75" customHeight="1" x14ac:dyDescent="0.2">
      <c r="B508" s="14" t="s">
        <v>15</v>
      </c>
      <c r="C508" s="15"/>
      <c r="D508" s="15"/>
      <c r="E508" s="15"/>
      <c r="F508" s="15"/>
      <c r="G508" s="15"/>
      <c r="H508" s="15"/>
      <c r="I508" s="15"/>
      <c r="J508" s="15"/>
      <c r="K508" s="15"/>
      <c r="L508" s="15"/>
      <c r="M508" s="15"/>
      <c r="N508" s="15"/>
    </row>
    <row r="509" spans="2:14" ht="15.75" customHeight="1" x14ac:dyDescent="0.2">
      <c r="B509" s="22" t="s">
        <v>241</v>
      </c>
      <c r="C509" s="15">
        <v>0.51381110139379005</v>
      </c>
      <c r="D509" s="15"/>
      <c r="E509" s="15">
        <v>0.48007053524600202</v>
      </c>
      <c r="F509" s="15">
        <v>0.53742983240563402</v>
      </c>
      <c r="G509" s="15">
        <v>0.50256600054641498</v>
      </c>
      <c r="H509" s="15">
        <v>0.51750240771412503</v>
      </c>
      <c r="I509" s="15"/>
      <c r="J509" s="15">
        <v>0.49895883813896602</v>
      </c>
      <c r="K509" s="15">
        <v>0.53742983240563402</v>
      </c>
      <c r="L509" s="15"/>
      <c r="M509" s="15">
        <v>0.49272004280967102</v>
      </c>
      <c r="N509" s="15">
        <v>0.53256521298375503</v>
      </c>
    </row>
    <row r="510" spans="2:14" ht="15.75" customHeight="1" x14ac:dyDescent="0.2">
      <c r="B510" s="22" t="s">
        <v>242</v>
      </c>
      <c r="C510" s="15">
        <v>0.30700511594494101</v>
      </c>
      <c r="D510" s="15"/>
      <c r="E510" s="15">
        <v>0.30885558516234601</v>
      </c>
      <c r="F510" s="15">
        <v>0.30026688068433599</v>
      </c>
      <c r="G510" s="15">
        <v>0.23602812905133799</v>
      </c>
      <c r="H510" s="15">
        <v>0.37988518670706101</v>
      </c>
      <c r="I510" s="15"/>
      <c r="J510" s="15">
        <v>0.31124234799238998</v>
      </c>
      <c r="K510" s="15">
        <v>0.30026688068433599</v>
      </c>
      <c r="L510" s="15"/>
      <c r="M510" s="15">
        <v>0.31825897552011301</v>
      </c>
      <c r="N510" s="15">
        <v>0.29699821480013699</v>
      </c>
    </row>
    <row r="511" spans="2:14" ht="15.75" customHeight="1" x14ac:dyDescent="0.2">
      <c r="B511" s="22" t="s">
        <v>243</v>
      </c>
      <c r="C511" s="15">
        <v>0.27558191629526002</v>
      </c>
      <c r="D511" s="15"/>
      <c r="E511" s="15">
        <v>0.29924102839110001</v>
      </c>
      <c r="F511" s="15">
        <v>0.23678556848606699</v>
      </c>
      <c r="G511" s="15">
        <v>0.26925187314823601</v>
      </c>
      <c r="H511" s="15">
        <v>0.32774723280005302</v>
      </c>
      <c r="I511" s="15"/>
      <c r="J511" s="15">
        <v>0.299978382417801</v>
      </c>
      <c r="K511" s="15">
        <v>0.23678556848606699</v>
      </c>
      <c r="L511" s="15"/>
      <c r="M511" s="15">
        <v>0.26249359166457498</v>
      </c>
      <c r="N511" s="15">
        <v>0.28722001874851499</v>
      </c>
    </row>
    <row r="512" spans="2:14" ht="15.75" customHeight="1" x14ac:dyDescent="0.2">
      <c r="B512" s="22" t="s">
        <v>244</v>
      </c>
      <c r="C512" s="15">
        <v>0.269894001939883</v>
      </c>
      <c r="D512" s="15"/>
      <c r="E512" s="15">
        <v>0.28313279894793097</v>
      </c>
      <c r="F512" s="15">
        <v>0.25276875468357801</v>
      </c>
      <c r="G512" s="15">
        <v>0.31636005334852801</v>
      </c>
      <c r="H512" s="15">
        <v>0.24654823483645599</v>
      </c>
      <c r="I512" s="15"/>
      <c r="J512" s="15">
        <v>0.28066294123755497</v>
      </c>
      <c r="K512" s="15">
        <v>0.25276875468357801</v>
      </c>
      <c r="L512" s="15"/>
      <c r="M512" s="15">
        <v>0.28945999289364099</v>
      </c>
      <c r="N512" s="15">
        <v>0.25249597631440301</v>
      </c>
    </row>
    <row r="513" spans="2:14" ht="15.75" customHeight="1" x14ac:dyDescent="0.2">
      <c r="B513" s="22" t="s">
        <v>245</v>
      </c>
      <c r="C513" s="15">
        <v>0.25051654256328598</v>
      </c>
      <c r="D513" s="15"/>
      <c r="E513" s="15">
        <v>0.170010934136649</v>
      </c>
      <c r="F513" s="15">
        <v>0.20984215565766401</v>
      </c>
      <c r="G513" s="15">
        <v>0.31592957600821597</v>
      </c>
      <c r="H513" s="15">
        <v>0.36308854706659799</v>
      </c>
      <c r="I513" s="15"/>
      <c r="J513" s="15">
        <v>0.27609398369456001</v>
      </c>
      <c r="K513" s="15">
        <v>0.20984215565766401</v>
      </c>
      <c r="L513" s="15"/>
      <c r="M513" s="15">
        <v>0.25040131352600298</v>
      </c>
      <c r="N513" s="15">
        <v>0.25061900390798297</v>
      </c>
    </row>
    <row r="514" spans="2:14" ht="15.75" customHeight="1" x14ac:dyDescent="0.2">
      <c r="B514" s="22" t="s">
        <v>246</v>
      </c>
      <c r="C514" s="15">
        <v>0.23430342934656601</v>
      </c>
      <c r="D514" s="15"/>
      <c r="E514" s="15">
        <v>0.22879570837131699</v>
      </c>
      <c r="F514" s="15">
        <v>0.24424768213154699</v>
      </c>
      <c r="G514" s="15">
        <v>0.25228400461883999</v>
      </c>
      <c r="H514" s="15">
        <v>0.205960509216985</v>
      </c>
      <c r="I514" s="15"/>
      <c r="J514" s="15">
        <v>0.22805014418230499</v>
      </c>
      <c r="K514" s="15">
        <v>0.24424768213154699</v>
      </c>
      <c r="L514" s="15"/>
      <c r="M514" s="15">
        <v>0.234910877812049</v>
      </c>
      <c r="N514" s="15">
        <v>0.23376328783297901</v>
      </c>
    </row>
    <row r="515" spans="2:14" ht="15.75" customHeight="1" x14ac:dyDescent="0.2">
      <c r="B515" s="22" t="s">
        <v>247</v>
      </c>
      <c r="C515" s="15">
        <v>0.23294653439794399</v>
      </c>
      <c r="D515" s="15"/>
      <c r="E515" s="15">
        <v>0.213424760364197</v>
      </c>
      <c r="F515" s="15">
        <v>0.240626850158943</v>
      </c>
      <c r="G515" s="15">
        <v>0.239587488244588</v>
      </c>
      <c r="H515" s="15">
        <v>0.23494905913446101</v>
      </c>
      <c r="I515" s="15"/>
      <c r="J515" s="15">
        <v>0.22811689001504601</v>
      </c>
      <c r="K515" s="15">
        <v>0.240626850158943</v>
      </c>
      <c r="L515" s="15"/>
      <c r="M515" s="15">
        <v>0.234482646991657</v>
      </c>
      <c r="N515" s="15">
        <v>0.231580627282266</v>
      </c>
    </row>
    <row r="516" spans="2:14" ht="15.75" customHeight="1" x14ac:dyDescent="0.2">
      <c r="B516" s="22" t="s">
        <v>248</v>
      </c>
      <c r="C516" s="15">
        <v>0.19872284417648001</v>
      </c>
      <c r="D516" s="15"/>
      <c r="E516" s="15">
        <v>9.6649854303897303E-2</v>
      </c>
      <c r="F516" s="15">
        <v>0.165813688091072</v>
      </c>
      <c r="G516" s="15">
        <v>0.28597875434320602</v>
      </c>
      <c r="H516" s="15">
        <v>0.30216695197030302</v>
      </c>
      <c r="I516" s="15"/>
      <c r="J516" s="15">
        <v>0.219417243440753</v>
      </c>
      <c r="K516" s="15">
        <v>0.165813688091072</v>
      </c>
      <c r="L516" s="15"/>
      <c r="M516" s="15">
        <v>0.19159955054697</v>
      </c>
      <c r="N516" s="15">
        <v>0.20505685738321999</v>
      </c>
    </row>
    <row r="517" spans="2:14" ht="15.75" customHeight="1" x14ac:dyDescent="0.2">
      <c r="B517" s="22" t="s">
        <v>249</v>
      </c>
      <c r="C517" s="15">
        <v>0.193065024545273</v>
      </c>
      <c r="D517" s="15"/>
      <c r="E517" s="15">
        <v>0.16015528739687901</v>
      </c>
      <c r="F517" s="15">
        <v>0.19565323256768299</v>
      </c>
      <c r="G517" s="15">
        <v>0.22031449814877399</v>
      </c>
      <c r="H517" s="15">
        <v>0.202081880739964</v>
      </c>
      <c r="I517" s="15"/>
      <c r="J517" s="15">
        <v>0.19143747110525999</v>
      </c>
      <c r="K517" s="15">
        <v>0.19565323256768299</v>
      </c>
      <c r="L517" s="15"/>
      <c r="M517" s="15">
        <v>0.154238624526912</v>
      </c>
      <c r="N517" s="15">
        <v>0.22758935321644</v>
      </c>
    </row>
    <row r="518" spans="2:14" ht="15.75" customHeight="1" x14ac:dyDescent="0.2">
      <c r="B518" s="22" t="s">
        <v>250</v>
      </c>
      <c r="C518" s="15">
        <v>0.17432204245674901</v>
      </c>
      <c r="D518" s="15"/>
      <c r="E518" s="15">
        <v>7.2254612654082007E-2</v>
      </c>
      <c r="F518" s="15">
        <v>0.165427725735765</v>
      </c>
      <c r="G518" s="15">
        <v>0.18757578203855199</v>
      </c>
      <c r="H518" s="15">
        <v>0.29691284990433398</v>
      </c>
      <c r="I518" s="15"/>
      <c r="J518" s="15">
        <v>0.17991509203022599</v>
      </c>
      <c r="K518" s="15">
        <v>0.165427725735765</v>
      </c>
      <c r="L518" s="15"/>
      <c r="M518" s="15">
        <v>0.102484916236322</v>
      </c>
      <c r="N518" s="15">
        <v>0.23819941855273699</v>
      </c>
    </row>
    <row r="519" spans="2:14" ht="15.75" customHeight="1" x14ac:dyDescent="0.2">
      <c r="B519" s="22" t="s">
        <v>251</v>
      </c>
      <c r="C519" s="15">
        <v>0.110701181405344</v>
      </c>
      <c r="D519" s="15"/>
      <c r="E519" s="15">
        <v>5.4147640317604703E-2</v>
      </c>
      <c r="F519" s="15">
        <v>0.12654983047559901</v>
      </c>
      <c r="G519" s="15">
        <v>9.9758150434421003E-2</v>
      </c>
      <c r="H519" s="15">
        <v>0.15512321802575099</v>
      </c>
      <c r="I519" s="15"/>
      <c r="J519" s="15">
        <v>0.100735010568025</v>
      </c>
      <c r="K519" s="15">
        <v>0.12654983047559901</v>
      </c>
      <c r="L519" s="15"/>
      <c r="M519" s="15">
        <v>0.116911389448284</v>
      </c>
      <c r="N519" s="15">
        <v>0.105179081404073</v>
      </c>
    </row>
    <row r="520" spans="2:14" ht="15.75" customHeight="1" x14ac:dyDescent="0.2">
      <c r="B520" s="22" t="s">
        <v>252</v>
      </c>
      <c r="C520" s="15">
        <v>0.104393917447797</v>
      </c>
      <c r="D520" s="15"/>
      <c r="E520" s="15">
        <v>9.5256509218985402E-2</v>
      </c>
      <c r="F520" s="15">
        <v>4.9834366724828501E-2</v>
      </c>
      <c r="G520" s="15">
        <v>0.19466532102717399</v>
      </c>
      <c r="H520" s="15">
        <v>0.139593296327639</v>
      </c>
      <c r="I520" s="15"/>
      <c r="J520" s="15">
        <v>0.138702822951487</v>
      </c>
      <c r="K520" s="15">
        <v>4.9834366724828501E-2</v>
      </c>
      <c r="L520" s="15"/>
      <c r="M520" s="15">
        <v>0.10229640609715999</v>
      </c>
      <c r="N520" s="15">
        <v>0.106259018802202</v>
      </c>
    </row>
    <row r="521" spans="2:14" ht="15.75" customHeight="1" x14ac:dyDescent="0.2">
      <c r="B521" s="22" t="s">
        <v>253</v>
      </c>
      <c r="C521" s="15">
        <v>8.2739321358741499E-2</v>
      </c>
      <c r="D521" s="15"/>
      <c r="E521" s="15">
        <v>5.2516808404901097E-2</v>
      </c>
      <c r="F521" s="15">
        <v>8.0332677423209306E-2</v>
      </c>
      <c r="G521" s="15">
        <v>0.10323414621155801</v>
      </c>
      <c r="H521" s="15">
        <v>0.10408864547874901</v>
      </c>
      <c r="I521" s="15"/>
      <c r="J521" s="15">
        <v>8.4252701111160302E-2</v>
      </c>
      <c r="K521" s="15">
        <v>8.0332677423209306E-2</v>
      </c>
      <c r="L521" s="15"/>
      <c r="M521" s="15">
        <v>7.1019522768122706E-2</v>
      </c>
      <c r="N521" s="15">
        <v>9.3160534201319201E-2</v>
      </c>
    </row>
    <row r="522" spans="2:14" ht="15.75" customHeight="1" x14ac:dyDescent="0.2">
      <c r="B522" s="22" t="s">
        <v>254</v>
      </c>
      <c r="C522" s="15">
        <v>7.0817200958873699E-2</v>
      </c>
      <c r="D522" s="15"/>
      <c r="E522" s="15">
        <v>6.2721814691932595E-2</v>
      </c>
      <c r="F522" s="15">
        <v>5.6503852993359201E-2</v>
      </c>
      <c r="G522" s="15">
        <v>0.12960964857761201</v>
      </c>
      <c r="H522" s="15">
        <v>5.58367019150698E-2</v>
      </c>
      <c r="I522" s="15"/>
      <c r="J522" s="15">
        <v>7.9817922121035903E-2</v>
      </c>
      <c r="K522" s="15">
        <v>5.6503852993359201E-2</v>
      </c>
      <c r="L522" s="15"/>
      <c r="M522" s="15">
        <v>7.2025848504457604E-2</v>
      </c>
      <c r="N522" s="15">
        <v>6.9742474868079898E-2</v>
      </c>
    </row>
    <row r="523" spans="2:14" ht="15.75" customHeight="1" x14ac:dyDescent="0.2">
      <c r="B523" s="22" t="s">
        <v>49</v>
      </c>
      <c r="C523" s="15">
        <v>7.0397102443618506E-2</v>
      </c>
      <c r="D523" s="15"/>
      <c r="E523" s="15">
        <v>5.3371115760057E-2</v>
      </c>
      <c r="F523" s="15">
        <v>5.6544993762721103E-2</v>
      </c>
      <c r="G523" s="15">
        <v>9.4762891419681E-2</v>
      </c>
      <c r="H523" s="15">
        <v>9.49645978788905E-2</v>
      </c>
      <c r="I523" s="15"/>
      <c r="J523" s="15">
        <v>7.9107780619340595E-2</v>
      </c>
      <c r="K523" s="15">
        <v>5.6544993762721103E-2</v>
      </c>
      <c r="L523" s="15"/>
      <c r="M523" s="15">
        <v>8.5734825203503701E-2</v>
      </c>
      <c r="N523" s="15">
        <v>5.6758841328009402E-2</v>
      </c>
    </row>
    <row r="524" spans="2:14" ht="15.75" customHeight="1" x14ac:dyDescent="0.2">
      <c r="B524" s="22" t="s">
        <v>255</v>
      </c>
      <c r="C524" s="15">
        <v>5.5626657405486002E-2</v>
      </c>
      <c r="D524" s="15"/>
      <c r="E524" s="15">
        <v>5.6651570485579998E-2</v>
      </c>
      <c r="F524" s="15">
        <v>6.3075359167132306E-2</v>
      </c>
      <c r="G524" s="15">
        <v>2.6413791212500801E-2</v>
      </c>
      <c r="H524" s="15">
        <v>6.5874105150174403E-2</v>
      </c>
      <c r="I524" s="15"/>
      <c r="J524" s="15">
        <v>5.0942659801416698E-2</v>
      </c>
      <c r="K524" s="15">
        <v>6.3075359167132306E-2</v>
      </c>
      <c r="L524" s="15"/>
      <c r="M524" s="15">
        <v>4.4468718218866402E-2</v>
      </c>
      <c r="N524" s="15">
        <v>6.5548266403218994E-2</v>
      </c>
    </row>
    <row r="525" spans="2:14" ht="15.75" customHeight="1" x14ac:dyDescent="0.2">
      <c r="B525" s="22" t="s">
        <v>256</v>
      </c>
      <c r="C525" s="15">
        <v>5.36673034495029E-2</v>
      </c>
      <c r="D525" s="15"/>
      <c r="E525" s="15">
        <v>1.3329600427591799E-2</v>
      </c>
      <c r="F525" s="15">
        <v>7.6863562325796497E-2</v>
      </c>
      <c r="G525" s="15">
        <v>6.3830884715736003E-2</v>
      </c>
      <c r="H525" s="15">
        <v>4.6985308745860203E-2</v>
      </c>
      <c r="I525" s="15"/>
      <c r="J525" s="15">
        <v>3.9080705076161598E-2</v>
      </c>
      <c r="K525" s="15">
        <v>7.6863562325796497E-2</v>
      </c>
      <c r="L525" s="15"/>
      <c r="M525" s="15">
        <v>5.3443526420325099E-2</v>
      </c>
      <c r="N525" s="15">
        <v>5.3866285371616203E-2</v>
      </c>
    </row>
    <row r="526" spans="2:14" ht="15.75" customHeight="1" x14ac:dyDescent="0.2">
      <c r="B526" s="22" t="s">
        <v>257</v>
      </c>
      <c r="C526" s="15">
        <v>2.80137983248697E-2</v>
      </c>
      <c r="D526" s="15"/>
      <c r="E526" s="15">
        <v>3.4674227062699001E-2</v>
      </c>
      <c r="F526" s="15">
        <v>2.3827444370622699E-2</v>
      </c>
      <c r="G526" s="15">
        <v>6.0341501024563302E-2</v>
      </c>
      <c r="H526" s="15">
        <v>0</v>
      </c>
      <c r="I526" s="15"/>
      <c r="J526" s="15">
        <v>3.0646320409784801E-2</v>
      </c>
      <c r="K526" s="15">
        <v>2.3827444370622699E-2</v>
      </c>
      <c r="L526" s="15"/>
      <c r="M526" s="15">
        <v>1.56002534860977E-2</v>
      </c>
      <c r="N526" s="15">
        <v>3.9051888433284603E-2</v>
      </c>
    </row>
    <row r="527" spans="2:14" ht="15.75" customHeight="1" x14ac:dyDescent="0.2">
      <c r="B527" s="22" t="s">
        <v>50</v>
      </c>
      <c r="C527" s="15">
        <v>2.3380124472161899E-2</v>
      </c>
      <c r="D527" s="15"/>
      <c r="E527" s="15">
        <v>3.9190158596525797E-2</v>
      </c>
      <c r="F527" s="15">
        <v>8.5965641846995396E-3</v>
      </c>
      <c r="G527" s="15">
        <v>3.9155581591837199E-2</v>
      </c>
      <c r="H527" s="15">
        <v>1.9515159291738401E-2</v>
      </c>
      <c r="I527" s="15"/>
      <c r="J527" s="15">
        <v>3.2676531172540602E-2</v>
      </c>
      <c r="K527" s="15">
        <v>8.5965641846995396E-3</v>
      </c>
      <c r="L527" s="15"/>
      <c r="M527" s="15">
        <v>2.4037831927986301E-2</v>
      </c>
      <c r="N527" s="15">
        <v>2.2795292801865E-2</v>
      </c>
    </row>
    <row r="528" spans="2:14" ht="15.75" customHeight="1" x14ac:dyDescent="0.2">
      <c r="C528" s="15"/>
      <c r="D528" s="15"/>
      <c r="E528" s="15"/>
      <c r="F528" s="15"/>
      <c r="G528" s="15"/>
      <c r="H528" s="15"/>
      <c r="I528" s="15"/>
      <c r="J528" s="15"/>
      <c r="K528" s="15"/>
      <c r="L528" s="15"/>
      <c r="M528" s="15"/>
      <c r="N528" s="15"/>
    </row>
    <row r="529" spans="2:14" ht="15.75" customHeight="1" x14ac:dyDescent="0.2">
      <c r="B529" s="7" t="s">
        <v>258</v>
      </c>
      <c r="C529" s="15"/>
      <c r="D529" s="15"/>
      <c r="E529" s="15"/>
      <c r="F529" s="15"/>
      <c r="G529" s="15"/>
      <c r="H529" s="15"/>
      <c r="I529" s="15"/>
      <c r="J529" s="15"/>
      <c r="K529" s="15"/>
      <c r="L529" s="15"/>
      <c r="M529" s="15"/>
      <c r="N529" s="15"/>
    </row>
    <row r="530" spans="2:14" ht="15.75" customHeight="1" x14ac:dyDescent="0.2">
      <c r="B530" s="14" t="s">
        <v>15</v>
      </c>
      <c r="C530" s="15"/>
      <c r="D530" s="15"/>
      <c r="E530" s="15"/>
      <c r="F530" s="15"/>
      <c r="G530" s="15"/>
      <c r="H530" s="15"/>
      <c r="I530" s="15"/>
      <c r="J530" s="15"/>
      <c r="K530" s="15"/>
      <c r="L530" s="15"/>
      <c r="M530" s="15"/>
      <c r="N530" s="15"/>
    </row>
    <row r="531" spans="2:14" ht="15.75" customHeight="1" x14ac:dyDescent="0.2">
      <c r="B531" s="22" t="s">
        <v>259</v>
      </c>
      <c r="C531" s="15">
        <v>0.383254856722202</v>
      </c>
      <c r="D531" s="15"/>
      <c r="E531" s="15">
        <v>0.346451009744909</v>
      </c>
      <c r="F531" s="15">
        <v>0.49540778810053199</v>
      </c>
      <c r="G531" s="15">
        <v>0.32168338609358799</v>
      </c>
      <c r="H531" s="15">
        <v>0.26613520373892002</v>
      </c>
      <c r="I531" s="15"/>
      <c r="J531" s="15">
        <v>0.31272927002595702</v>
      </c>
      <c r="K531" s="15">
        <v>0.49540778810053199</v>
      </c>
      <c r="L531" s="15"/>
      <c r="M531" s="15">
        <v>0.30662721946390797</v>
      </c>
      <c r="N531" s="15">
        <v>0.45139194212670097</v>
      </c>
    </row>
    <row r="532" spans="2:14" ht="15.75" customHeight="1" x14ac:dyDescent="0.2">
      <c r="B532" s="22" t="s">
        <v>260</v>
      </c>
      <c r="C532" s="15">
        <v>0.35932010962181599</v>
      </c>
      <c r="D532" s="15"/>
      <c r="E532" s="15">
        <v>0.40979935734015799</v>
      </c>
      <c r="F532" s="15">
        <v>0.34050256069548901</v>
      </c>
      <c r="G532" s="15">
        <v>0.29875015923905002</v>
      </c>
      <c r="H532" s="15">
        <v>0.39018321088511398</v>
      </c>
      <c r="I532" s="15"/>
      <c r="J532" s="15">
        <v>0.37115322590245797</v>
      </c>
      <c r="K532" s="15">
        <v>0.34050256069548901</v>
      </c>
      <c r="L532" s="15"/>
      <c r="M532" s="15">
        <v>0.35843199058494901</v>
      </c>
      <c r="N532" s="15">
        <v>0.36010982263959401</v>
      </c>
    </row>
    <row r="533" spans="2:14" ht="15.75" customHeight="1" x14ac:dyDescent="0.2">
      <c r="B533" s="22" t="s">
        <v>261</v>
      </c>
      <c r="C533" s="15">
        <v>0.32979175011321499</v>
      </c>
      <c r="D533" s="15"/>
      <c r="E533" s="15">
        <v>0.39743325615957598</v>
      </c>
      <c r="F533" s="15">
        <v>0.34273106124941399</v>
      </c>
      <c r="G533" s="15">
        <v>0.25991221690711003</v>
      </c>
      <c r="H533" s="15">
        <v>0.28867745884304502</v>
      </c>
      <c r="I533" s="15"/>
      <c r="J533" s="15">
        <v>0.32165507015210598</v>
      </c>
      <c r="K533" s="15">
        <v>0.34273106124941399</v>
      </c>
      <c r="L533" s="15"/>
      <c r="M533" s="15">
        <v>0.31208029872052601</v>
      </c>
      <c r="N533" s="15">
        <v>0.34554072423483001</v>
      </c>
    </row>
    <row r="534" spans="2:14" ht="15.75" customHeight="1" x14ac:dyDescent="0.2">
      <c r="B534" s="22" t="s">
        <v>262</v>
      </c>
      <c r="C534" s="15">
        <v>0.24894642362987099</v>
      </c>
      <c r="D534" s="15"/>
      <c r="E534" s="15">
        <v>0.244344967677944</v>
      </c>
      <c r="F534" s="15">
        <v>0.27284213479881703</v>
      </c>
      <c r="G534" s="15">
        <v>0.21673560809309</v>
      </c>
      <c r="H534" s="15">
        <v>0.23699731256489701</v>
      </c>
      <c r="I534" s="15"/>
      <c r="J534" s="15">
        <v>0.233919985809632</v>
      </c>
      <c r="K534" s="15">
        <v>0.27284213479881703</v>
      </c>
      <c r="L534" s="15"/>
      <c r="M534" s="15">
        <v>0.18024308904709599</v>
      </c>
      <c r="N534" s="15">
        <v>0.31003724077540001</v>
      </c>
    </row>
    <row r="535" spans="2:14" ht="15.75" customHeight="1" x14ac:dyDescent="0.2">
      <c r="B535" s="22" t="s">
        <v>263</v>
      </c>
      <c r="C535" s="15">
        <v>0.22206519468303501</v>
      </c>
      <c r="D535" s="15"/>
      <c r="E535" s="15">
        <v>0.17016632026227599</v>
      </c>
      <c r="F535" s="15">
        <v>0.167113582963511</v>
      </c>
      <c r="G535" s="15">
        <v>0.41863139424642198</v>
      </c>
      <c r="H535" s="15">
        <v>0.21401441769936499</v>
      </c>
      <c r="I535" s="15"/>
      <c r="J535" s="15">
        <v>0.256620641507251</v>
      </c>
      <c r="K535" s="15">
        <v>0.167113582963511</v>
      </c>
      <c r="L535" s="15"/>
      <c r="M535" s="15">
        <v>0.24718282382205101</v>
      </c>
      <c r="N535" s="15">
        <v>0.19973066757195301</v>
      </c>
    </row>
    <row r="536" spans="2:14" ht="15.75" customHeight="1" x14ac:dyDescent="0.2">
      <c r="B536" s="22" t="s">
        <v>264</v>
      </c>
      <c r="C536" s="15">
        <v>0.189296236629137</v>
      </c>
      <c r="D536" s="15"/>
      <c r="E536" s="15">
        <v>0.215395054312887</v>
      </c>
      <c r="F536" s="15">
        <v>0.19636605373322999</v>
      </c>
      <c r="G536" s="15">
        <v>0.199943960665599</v>
      </c>
      <c r="H536" s="15">
        <v>0.13652814135744101</v>
      </c>
      <c r="I536" s="15"/>
      <c r="J536" s="15">
        <v>0.18485049461443001</v>
      </c>
      <c r="K536" s="15">
        <v>0.19636605373322999</v>
      </c>
      <c r="L536" s="15"/>
      <c r="M536" s="15">
        <v>0.15609019589377199</v>
      </c>
      <c r="N536" s="15">
        <v>0.218822957202607</v>
      </c>
    </row>
    <row r="537" spans="2:14" ht="15.75" customHeight="1" x14ac:dyDescent="0.2">
      <c r="B537" s="22" t="s">
        <v>265</v>
      </c>
      <c r="C537" s="15">
        <v>0.187586771593724</v>
      </c>
      <c r="D537" s="15"/>
      <c r="E537" s="15">
        <v>0.21263663789530701</v>
      </c>
      <c r="F537" s="15">
        <v>0.19153303587569401</v>
      </c>
      <c r="G537" s="15">
        <v>0.12631933038125701</v>
      </c>
      <c r="H537" s="15">
        <v>0.204975915205559</v>
      </c>
      <c r="I537" s="15"/>
      <c r="J537" s="15">
        <v>0.18510522607971999</v>
      </c>
      <c r="K537" s="15">
        <v>0.19153303587569401</v>
      </c>
      <c r="L537" s="15"/>
      <c r="M537" s="15">
        <v>0.206702812430232</v>
      </c>
      <c r="N537" s="15">
        <v>0.170588840381484</v>
      </c>
    </row>
    <row r="538" spans="2:14" ht="15.75" customHeight="1" x14ac:dyDescent="0.2">
      <c r="B538" s="22" t="s">
        <v>266</v>
      </c>
      <c r="C538" s="15">
        <v>0.18749756369804399</v>
      </c>
      <c r="D538" s="15"/>
      <c r="E538" s="15">
        <v>0.18971068934646401</v>
      </c>
      <c r="F538" s="15">
        <v>0.15957740916761701</v>
      </c>
      <c r="G538" s="15">
        <v>0.19850291864526401</v>
      </c>
      <c r="H538" s="15">
        <v>0.228426582361651</v>
      </c>
      <c r="I538" s="15"/>
      <c r="J538" s="15">
        <v>0.205054708702715</v>
      </c>
      <c r="K538" s="15">
        <v>0.15957740916761701</v>
      </c>
      <c r="L538" s="15"/>
      <c r="M538" s="15">
        <v>0.265138736179095</v>
      </c>
      <c r="N538" s="15">
        <v>0.118459245546402</v>
      </c>
    </row>
    <row r="539" spans="2:14" ht="15.75" customHeight="1" x14ac:dyDescent="0.2">
      <c r="B539" s="22" t="s">
        <v>267</v>
      </c>
      <c r="C539" s="15">
        <v>0.14040720914152</v>
      </c>
      <c r="D539" s="15"/>
      <c r="E539" s="15">
        <v>0.13135008417625399</v>
      </c>
      <c r="F539" s="15">
        <v>0.102091542444164</v>
      </c>
      <c r="G539" s="15">
        <v>0.17682695314079699</v>
      </c>
      <c r="H539" s="15">
        <v>0.19179546741707301</v>
      </c>
      <c r="I539" s="15"/>
      <c r="J539" s="15">
        <v>0.164501406593865</v>
      </c>
      <c r="K539" s="15">
        <v>0.102091542444164</v>
      </c>
      <c r="L539" s="15"/>
      <c r="M539" s="15">
        <v>0.15935034979943899</v>
      </c>
      <c r="N539" s="15">
        <v>0.123563020295043</v>
      </c>
    </row>
    <row r="540" spans="2:14" ht="15.75" customHeight="1" x14ac:dyDescent="0.2">
      <c r="B540" s="22" t="s">
        <v>268</v>
      </c>
      <c r="C540" s="15">
        <v>0.13812796544101399</v>
      </c>
      <c r="D540" s="15"/>
      <c r="E540" s="15">
        <v>0.172476964039362</v>
      </c>
      <c r="F540" s="15">
        <v>6.8786952594036402E-2</v>
      </c>
      <c r="G540" s="15">
        <v>0.27615572723980297</v>
      </c>
      <c r="H540" s="15">
        <v>0.109635566242368</v>
      </c>
      <c r="I540" s="15"/>
      <c r="J540" s="15">
        <v>0.18173195824837499</v>
      </c>
      <c r="K540" s="15">
        <v>6.8786952594036402E-2</v>
      </c>
      <c r="L540" s="15"/>
      <c r="M540" s="15">
        <v>0.18740157080799799</v>
      </c>
      <c r="N540" s="15">
        <v>9.4314010356365802E-2</v>
      </c>
    </row>
    <row r="541" spans="2:14" ht="15.75" customHeight="1" x14ac:dyDescent="0.2">
      <c r="B541" s="22" t="s">
        <v>269</v>
      </c>
      <c r="C541" s="15">
        <v>5.98729610913767E-2</v>
      </c>
      <c r="D541" s="15"/>
      <c r="E541" s="15">
        <v>4.2262613178680103E-2</v>
      </c>
      <c r="F541" s="15">
        <v>8.7837283562229695E-2</v>
      </c>
      <c r="G541" s="15">
        <v>3.2199055965659501E-2</v>
      </c>
      <c r="H541" s="15">
        <v>5.1156905078686199E-2</v>
      </c>
      <c r="I541" s="15"/>
      <c r="J541" s="15">
        <v>4.2288041780021199E-2</v>
      </c>
      <c r="K541" s="15">
        <v>8.7837283562229695E-2</v>
      </c>
      <c r="L541" s="15"/>
      <c r="M541" s="15">
        <v>8.7690378303620906E-2</v>
      </c>
      <c r="N541" s="15">
        <v>3.5137789811929901E-2</v>
      </c>
    </row>
    <row r="542" spans="2:14" ht="15.75" customHeight="1" x14ac:dyDescent="0.2">
      <c r="B542" s="22" t="s">
        <v>49</v>
      </c>
      <c r="C542" s="15">
        <v>1.0505084256551001E-2</v>
      </c>
      <c r="D542" s="15"/>
      <c r="E542" s="15">
        <v>1.12221567070982E-2</v>
      </c>
      <c r="F542" s="15">
        <v>1.2380971244511299E-2</v>
      </c>
      <c r="G542" s="15">
        <v>0</v>
      </c>
      <c r="H542" s="15">
        <v>1.5316691053649001E-2</v>
      </c>
      <c r="I542" s="15"/>
      <c r="J542" s="15">
        <v>9.3254625669896701E-3</v>
      </c>
      <c r="K542" s="15">
        <v>1.2380971244511299E-2</v>
      </c>
      <c r="L542" s="15"/>
      <c r="M542" s="15">
        <v>5.5598934950500303E-3</v>
      </c>
      <c r="N542" s="15">
        <v>1.49023343521286E-2</v>
      </c>
    </row>
    <row r="543" spans="2:14" ht="15.75" customHeight="1" x14ac:dyDescent="0.2">
      <c r="B543" s="22" t="s">
        <v>50</v>
      </c>
      <c r="C543" s="15">
        <v>1.268609467461E-2</v>
      </c>
      <c r="D543" s="15"/>
      <c r="E543" s="15">
        <v>0</v>
      </c>
      <c r="F543" s="15">
        <v>1.2165274321253401E-2</v>
      </c>
      <c r="G543" s="15">
        <v>0</v>
      </c>
      <c r="H543" s="15">
        <v>3.9369292824948401E-2</v>
      </c>
      <c r="I543" s="15"/>
      <c r="J543" s="15">
        <v>1.30136042682729E-2</v>
      </c>
      <c r="K543" s="15">
        <v>1.2165274321253401E-2</v>
      </c>
      <c r="L543" s="15"/>
      <c r="M543" s="15">
        <v>1.9956773127208501E-2</v>
      </c>
      <c r="N543" s="15">
        <v>6.2210272864108799E-3</v>
      </c>
    </row>
    <row r="544" spans="2:14" ht="15.75" customHeight="1" x14ac:dyDescent="0.2">
      <c r="C544" s="15"/>
      <c r="D544" s="15"/>
      <c r="E544" s="15"/>
      <c r="F544" s="15"/>
      <c r="G544" s="15"/>
      <c r="H544" s="15"/>
      <c r="I544" s="15"/>
      <c r="J544" s="15"/>
      <c r="K544" s="15"/>
      <c r="L544" s="15"/>
      <c r="M544" s="15"/>
      <c r="N544" s="15"/>
    </row>
    <row r="545" spans="2:14" ht="15.75" customHeight="1" x14ac:dyDescent="0.2">
      <c r="B545" s="7" t="s">
        <v>270</v>
      </c>
      <c r="C545" s="15"/>
      <c r="D545" s="15"/>
      <c r="E545" s="15"/>
      <c r="F545" s="15"/>
      <c r="G545" s="15"/>
      <c r="H545" s="15"/>
      <c r="I545" s="15"/>
      <c r="J545" s="15"/>
      <c r="K545" s="15"/>
      <c r="L545" s="15"/>
      <c r="M545" s="15"/>
      <c r="N545" s="15"/>
    </row>
    <row r="546" spans="2:14" ht="15.75" customHeight="1" x14ac:dyDescent="0.2">
      <c r="B546" s="14" t="s">
        <v>15</v>
      </c>
      <c r="C546" s="15"/>
      <c r="D546" s="15"/>
      <c r="E546" s="15"/>
      <c r="F546" s="15"/>
      <c r="G546" s="15"/>
      <c r="H546" s="15"/>
      <c r="I546" s="15"/>
      <c r="J546" s="15"/>
      <c r="K546" s="15"/>
      <c r="L546" s="15"/>
      <c r="M546" s="15"/>
      <c r="N546" s="15"/>
    </row>
    <row r="547" spans="2:14" ht="15.75" customHeight="1" x14ac:dyDescent="0.2">
      <c r="B547" s="22" t="s">
        <v>271</v>
      </c>
      <c r="C547" s="15">
        <v>0.208235669416416</v>
      </c>
      <c r="D547" s="15"/>
      <c r="E547" s="15">
        <v>0.26287231141179102</v>
      </c>
      <c r="F547" s="15">
        <v>0.19661959107225099</v>
      </c>
      <c r="G547" s="15">
        <v>0.16933848929687401</v>
      </c>
      <c r="H547" s="15">
        <v>0.201632740142039</v>
      </c>
      <c r="I547" s="15"/>
      <c r="J547" s="15">
        <v>0.21554025548709399</v>
      </c>
      <c r="K547" s="15">
        <v>0.19661959107225099</v>
      </c>
      <c r="L547" s="15"/>
      <c r="M547" s="15">
        <v>0.21949154697812601</v>
      </c>
      <c r="N547" s="15">
        <v>0.19822697388350299</v>
      </c>
    </row>
    <row r="548" spans="2:14" ht="15.75" customHeight="1" x14ac:dyDescent="0.2">
      <c r="B548" s="22" t="s">
        <v>272</v>
      </c>
      <c r="C548" s="15">
        <v>0.40628238110581699</v>
      </c>
      <c r="D548" s="15"/>
      <c r="E548" s="15">
        <v>0.37287191940518499</v>
      </c>
      <c r="F548" s="15">
        <v>0.43405002269204501</v>
      </c>
      <c r="G548" s="15">
        <v>0.37869036539870399</v>
      </c>
      <c r="H548" s="15">
        <v>0.41602422956270901</v>
      </c>
      <c r="I548" s="15"/>
      <c r="J548" s="15">
        <v>0.38882114143983298</v>
      </c>
      <c r="K548" s="15">
        <v>0.43405002269204501</v>
      </c>
      <c r="L548" s="15"/>
      <c r="M548" s="15">
        <v>0.38060604743318399</v>
      </c>
      <c r="N548" s="15">
        <v>0.42911370675963501</v>
      </c>
    </row>
    <row r="549" spans="2:14" ht="15.75" customHeight="1" x14ac:dyDescent="0.2">
      <c r="B549" s="22" t="s">
        <v>273</v>
      </c>
      <c r="C549" s="15">
        <v>0.31244191412436501</v>
      </c>
      <c r="D549" s="15"/>
      <c r="E549" s="15">
        <v>0.34869793568385599</v>
      </c>
      <c r="F549" s="15">
        <v>0.29421249308394898</v>
      </c>
      <c r="G549" s="15">
        <v>0.29648244851129701</v>
      </c>
      <c r="H549" s="15">
        <v>0.31944344050504198</v>
      </c>
      <c r="I549" s="15"/>
      <c r="J549" s="15">
        <v>0.32390519554026798</v>
      </c>
      <c r="K549" s="15">
        <v>0.29421249308394898</v>
      </c>
      <c r="L549" s="15"/>
      <c r="M549" s="15">
        <v>0.32241914918415598</v>
      </c>
      <c r="N549" s="15">
        <v>0.30357018400592001</v>
      </c>
    </row>
    <row r="550" spans="2:14" ht="15.75" customHeight="1" x14ac:dyDescent="0.2">
      <c r="B550" s="22" t="s">
        <v>274</v>
      </c>
      <c r="C550" s="15">
        <v>4.0383706379485698E-2</v>
      </c>
      <c r="D550" s="15"/>
      <c r="E550" s="15">
        <v>1.5557833499168601E-2</v>
      </c>
      <c r="F550" s="15">
        <v>5.6733443738159903E-2</v>
      </c>
      <c r="G550" s="15">
        <v>4.8735741072969803E-2</v>
      </c>
      <c r="H550" s="15">
        <v>3.0489347245828899E-2</v>
      </c>
      <c r="I550" s="15"/>
      <c r="J550" s="15">
        <v>3.0102434143628499E-2</v>
      </c>
      <c r="K550" s="15">
        <v>5.6733443738159903E-2</v>
      </c>
      <c r="L550" s="15"/>
      <c r="M550" s="15">
        <v>4.3700429240136202E-2</v>
      </c>
      <c r="N550" s="15">
        <v>3.74344854860185E-2</v>
      </c>
    </row>
    <row r="551" spans="2:14" ht="15.75" customHeight="1" x14ac:dyDescent="0.2">
      <c r="B551" s="22" t="s">
        <v>275</v>
      </c>
      <c r="C551" s="15">
        <v>5.4440561174189696E-3</v>
      </c>
      <c r="D551" s="15"/>
      <c r="E551" s="15">
        <v>0</v>
      </c>
      <c r="F551" s="15">
        <v>6.0034781690836E-3</v>
      </c>
      <c r="G551" s="15">
        <v>1.7582652308136899E-2</v>
      </c>
      <c r="H551" s="15">
        <v>0</v>
      </c>
      <c r="I551" s="15"/>
      <c r="J551" s="15">
        <v>5.0922724598757296E-3</v>
      </c>
      <c r="K551" s="15">
        <v>6.0034781690836E-3</v>
      </c>
      <c r="L551" s="15"/>
      <c r="M551" s="15">
        <v>1.1566495240003499E-2</v>
      </c>
      <c r="N551" s="15">
        <v>0</v>
      </c>
    </row>
    <row r="552" spans="2:14" ht="15.75" customHeight="1" x14ac:dyDescent="0.2">
      <c r="B552" s="22" t="s">
        <v>49</v>
      </c>
      <c r="C552" s="15">
        <v>2.72122728564951E-2</v>
      </c>
      <c r="D552" s="15"/>
      <c r="E552" s="15">
        <v>0</v>
      </c>
      <c r="F552" s="15">
        <v>1.2380971244511299E-2</v>
      </c>
      <c r="G552" s="15">
        <v>8.9170303412019494E-2</v>
      </c>
      <c r="H552" s="15">
        <v>3.2410242544381102E-2</v>
      </c>
      <c r="I552" s="15"/>
      <c r="J552" s="15">
        <v>3.6538700929299298E-2</v>
      </c>
      <c r="K552" s="15">
        <v>1.2380971244511299E-2</v>
      </c>
      <c r="L552" s="15"/>
      <c r="M552" s="15">
        <v>2.22163319243944E-2</v>
      </c>
      <c r="N552" s="15">
        <v>3.1654649864922703E-2</v>
      </c>
    </row>
    <row r="553" spans="2:14" ht="15.75" customHeight="1" x14ac:dyDescent="0.2">
      <c r="C553" s="15"/>
      <c r="D553" s="15"/>
      <c r="E553" s="15"/>
      <c r="F553" s="15"/>
      <c r="G553" s="15"/>
      <c r="H553" s="15"/>
      <c r="I553" s="15"/>
      <c r="J553" s="15"/>
      <c r="K553" s="15"/>
      <c r="L553" s="15"/>
      <c r="M553" s="15"/>
      <c r="N553" s="15"/>
    </row>
    <row r="554" spans="2:14" ht="15.75" customHeight="1" x14ac:dyDescent="0.2">
      <c r="B554" s="7" t="s">
        <v>276</v>
      </c>
      <c r="C554" s="15"/>
      <c r="D554" s="15"/>
      <c r="E554" s="15"/>
      <c r="F554" s="15"/>
      <c r="G554" s="15"/>
      <c r="H554" s="15"/>
      <c r="I554" s="15"/>
      <c r="J554" s="15"/>
      <c r="K554" s="15"/>
      <c r="L554" s="15"/>
      <c r="M554" s="15"/>
      <c r="N554" s="15"/>
    </row>
    <row r="555" spans="2:14" ht="15.75" customHeight="1" x14ac:dyDescent="0.2">
      <c r="B555" s="14" t="s">
        <v>15</v>
      </c>
      <c r="C555" s="15"/>
      <c r="D555" s="15"/>
      <c r="E555" s="15"/>
      <c r="F555" s="15"/>
      <c r="G555" s="15"/>
      <c r="H555" s="15"/>
      <c r="I555" s="15"/>
      <c r="J555" s="15"/>
      <c r="K555" s="15"/>
      <c r="L555" s="15"/>
      <c r="M555" s="15"/>
      <c r="N555" s="15"/>
    </row>
    <row r="556" spans="2:14" ht="15.75" customHeight="1" x14ac:dyDescent="0.2">
      <c r="B556" s="22" t="s">
        <v>277</v>
      </c>
      <c r="C556" s="15">
        <v>0.40379801493478701</v>
      </c>
      <c r="D556" s="15"/>
      <c r="E556" s="15">
        <v>0.48049899176387201</v>
      </c>
      <c r="F556" s="15">
        <v>0.41035388543460899</v>
      </c>
      <c r="G556" s="15">
        <v>0.26318851599096799</v>
      </c>
      <c r="H556" s="15">
        <v>0.42638873719047499</v>
      </c>
      <c r="I556" s="15"/>
      <c r="J556" s="15">
        <v>0.39967546006598198</v>
      </c>
      <c r="K556" s="15">
        <v>0.41035388543460899</v>
      </c>
      <c r="L556" s="15"/>
      <c r="M556" s="15">
        <v>0.42227324662035298</v>
      </c>
      <c r="N556" s="15">
        <v>0.38736988946637502</v>
      </c>
    </row>
    <row r="557" spans="2:14" ht="15.75" customHeight="1" x14ac:dyDescent="0.2">
      <c r="B557" s="22" t="s">
        <v>278</v>
      </c>
      <c r="C557" s="15">
        <v>0.33514912872971497</v>
      </c>
      <c r="D557" s="15"/>
      <c r="E557" s="15">
        <v>0.353462813696242</v>
      </c>
      <c r="F557" s="15">
        <v>0.33624681699958903</v>
      </c>
      <c r="G557" s="15">
        <v>0.268383219454777</v>
      </c>
      <c r="H557" s="15">
        <v>0.37051527976389198</v>
      </c>
      <c r="I557" s="15"/>
      <c r="J557" s="15">
        <v>0.334458864923938</v>
      </c>
      <c r="K557" s="15">
        <v>0.33624681699958903</v>
      </c>
      <c r="L557" s="15"/>
      <c r="M557" s="15">
        <v>0.39161293939683001</v>
      </c>
      <c r="N557" s="15">
        <v>0.284941662763876</v>
      </c>
    </row>
    <row r="558" spans="2:14" ht="15.75" customHeight="1" x14ac:dyDescent="0.2">
      <c r="B558" s="22" t="s">
        <v>279</v>
      </c>
      <c r="C558" s="15">
        <v>0.30694213221921202</v>
      </c>
      <c r="D558" s="15"/>
      <c r="E558" s="15">
        <v>0.31441007297349799</v>
      </c>
      <c r="F558" s="15">
        <v>0.240181965630241</v>
      </c>
      <c r="G558" s="15">
        <v>0.36676544910215803</v>
      </c>
      <c r="H558" s="15">
        <v>0.37294852037797099</v>
      </c>
      <c r="I558" s="15"/>
      <c r="J558" s="15">
        <v>0.34892320091498802</v>
      </c>
      <c r="K558" s="15">
        <v>0.240181965630241</v>
      </c>
      <c r="L558" s="15"/>
      <c r="M558" s="15">
        <v>0.37704248164429799</v>
      </c>
      <c r="N558" s="15">
        <v>0.24460909329799399</v>
      </c>
    </row>
    <row r="559" spans="2:14" ht="15.75" customHeight="1" x14ac:dyDescent="0.2">
      <c r="B559" s="22" t="s">
        <v>280</v>
      </c>
      <c r="C559" s="15">
        <v>0.301857808035913</v>
      </c>
      <c r="D559" s="15"/>
      <c r="E559" s="15">
        <v>0.35336166291846399</v>
      </c>
      <c r="F559" s="15">
        <v>0.306323243591619</v>
      </c>
      <c r="G559" s="15">
        <v>0.142966017127448</v>
      </c>
      <c r="H559" s="15">
        <v>0.37339702163984001</v>
      </c>
      <c r="I559" s="15"/>
      <c r="J559" s="15">
        <v>0.29904978992573</v>
      </c>
      <c r="K559" s="15">
        <v>0.306323243591619</v>
      </c>
      <c r="L559" s="15"/>
      <c r="M559" s="15">
        <v>0.30422315788594601</v>
      </c>
      <c r="N559" s="15">
        <v>0.29975454542062502</v>
      </c>
    </row>
    <row r="560" spans="2:14" ht="15.75" customHeight="1" x14ac:dyDescent="0.2">
      <c r="B560" s="22" t="s">
        <v>281</v>
      </c>
      <c r="C560" s="15">
        <v>0.296349212795259</v>
      </c>
      <c r="D560" s="15"/>
      <c r="E560" s="15">
        <v>0.26607613310345801</v>
      </c>
      <c r="F560" s="15">
        <v>0.25135132512823</v>
      </c>
      <c r="G560" s="15">
        <v>0.35015899402883199</v>
      </c>
      <c r="H560" s="15">
        <v>0.36959166250504999</v>
      </c>
      <c r="I560" s="15"/>
      <c r="J560" s="15">
        <v>0.32464541859931201</v>
      </c>
      <c r="K560" s="15">
        <v>0.25135132512823</v>
      </c>
      <c r="L560" s="15"/>
      <c r="M560" s="15">
        <v>0.300390158705586</v>
      </c>
      <c r="N560" s="15">
        <v>0.29275601474742202</v>
      </c>
    </row>
    <row r="561" spans="2:14" ht="15.75" customHeight="1" x14ac:dyDescent="0.2">
      <c r="B561" s="22" t="s">
        <v>282</v>
      </c>
      <c r="C561" s="15">
        <v>0.25345042650249</v>
      </c>
      <c r="D561" s="15"/>
      <c r="E561" s="15">
        <v>0.24974712258398099</v>
      </c>
      <c r="F561" s="15">
        <v>0.34929949671759503</v>
      </c>
      <c r="G561" s="15">
        <v>0.18342363644432999</v>
      </c>
      <c r="H561" s="15">
        <v>0.13672014919241099</v>
      </c>
      <c r="I561" s="15"/>
      <c r="J561" s="15">
        <v>0.19317726352642101</v>
      </c>
      <c r="K561" s="15">
        <v>0.34929949671759503</v>
      </c>
      <c r="L561" s="15"/>
      <c r="M561" s="15">
        <v>0.214250964951398</v>
      </c>
      <c r="N561" s="15">
        <v>0.28830648046790303</v>
      </c>
    </row>
    <row r="562" spans="2:14" ht="15.75" customHeight="1" x14ac:dyDescent="0.2">
      <c r="B562" s="22" t="s">
        <v>283</v>
      </c>
      <c r="C562" s="15">
        <v>0.23598128101705901</v>
      </c>
      <c r="D562" s="15"/>
      <c r="E562" s="15">
        <v>0.244329650557987</v>
      </c>
      <c r="F562" s="15">
        <v>0.29732378227495698</v>
      </c>
      <c r="G562" s="15">
        <v>0.11943889314579099</v>
      </c>
      <c r="H562" s="15">
        <v>0.21180264020305101</v>
      </c>
      <c r="I562" s="15"/>
      <c r="J562" s="15">
        <v>0.19740702497702201</v>
      </c>
      <c r="K562" s="15">
        <v>0.29732378227495698</v>
      </c>
      <c r="L562" s="15"/>
      <c r="M562" s="15">
        <v>0.228397471330056</v>
      </c>
      <c r="N562" s="15">
        <v>0.24272478384219601</v>
      </c>
    </row>
    <row r="563" spans="2:14" ht="15.75" customHeight="1" x14ac:dyDescent="0.2">
      <c r="B563" s="22" t="s">
        <v>284</v>
      </c>
      <c r="C563" s="15">
        <v>0.21876903642419901</v>
      </c>
      <c r="D563" s="15"/>
      <c r="E563" s="15">
        <v>0.23755615306143801</v>
      </c>
      <c r="F563" s="15">
        <v>0.22708044125335999</v>
      </c>
      <c r="G563" s="15">
        <v>0.20213864998710401</v>
      </c>
      <c r="H563" s="15">
        <v>0.195940858624645</v>
      </c>
      <c r="I563" s="15"/>
      <c r="J563" s="15">
        <v>0.21354254172056</v>
      </c>
      <c r="K563" s="15">
        <v>0.22708044125335999</v>
      </c>
      <c r="L563" s="15"/>
      <c r="M563" s="15">
        <v>0.28220390938553502</v>
      </c>
      <c r="N563" s="15">
        <v>0.16236292093846899</v>
      </c>
    </row>
    <row r="564" spans="2:14" ht="15.75" customHeight="1" x14ac:dyDescent="0.2">
      <c r="B564" s="22" t="s">
        <v>285</v>
      </c>
      <c r="C564" s="15">
        <v>0.21353467368193099</v>
      </c>
      <c r="D564" s="15"/>
      <c r="E564" s="15">
        <v>0.19425586467980599</v>
      </c>
      <c r="F564" s="15">
        <v>0.12096128975968699</v>
      </c>
      <c r="G564" s="15">
        <v>0.242065155926525</v>
      </c>
      <c r="H564" s="15">
        <v>0.38679923195968402</v>
      </c>
      <c r="I564" s="15"/>
      <c r="J564" s="15">
        <v>0.271747973444462</v>
      </c>
      <c r="K564" s="15">
        <v>0.12096128975968699</v>
      </c>
      <c r="L564" s="15"/>
      <c r="M564" s="15">
        <v>0.21219827739191</v>
      </c>
      <c r="N564" s="15">
        <v>0.21472299360677199</v>
      </c>
    </row>
    <row r="565" spans="2:14" ht="15.75" customHeight="1" x14ac:dyDescent="0.2">
      <c r="B565" s="22" t="s">
        <v>286</v>
      </c>
      <c r="C565" s="15">
        <v>0.20730419787451301</v>
      </c>
      <c r="D565" s="15"/>
      <c r="E565" s="15">
        <v>0.287055188303103</v>
      </c>
      <c r="F565" s="15">
        <v>0.20294658160430501</v>
      </c>
      <c r="G565" s="15">
        <v>0.19404454013706601</v>
      </c>
      <c r="H565" s="15">
        <v>0.13557194960395499</v>
      </c>
      <c r="I565" s="15"/>
      <c r="J565" s="15">
        <v>0.21004441554226899</v>
      </c>
      <c r="K565" s="15">
        <v>0.20294658160430501</v>
      </c>
      <c r="L565" s="15"/>
      <c r="M565" s="15">
        <v>0.22653212557267099</v>
      </c>
      <c r="N565" s="15">
        <v>0.19020677717100501</v>
      </c>
    </row>
    <row r="566" spans="2:14" ht="15.75" customHeight="1" x14ac:dyDescent="0.2">
      <c r="B566" s="22" t="s">
        <v>287</v>
      </c>
      <c r="C566" s="15">
        <v>0.20137096174814001</v>
      </c>
      <c r="D566" s="15"/>
      <c r="E566" s="15">
        <v>0.233108568419677</v>
      </c>
      <c r="F566" s="15">
        <v>0.162959355284515</v>
      </c>
      <c r="G566" s="15">
        <v>0.14877835293407299</v>
      </c>
      <c r="H566" s="15">
        <v>0.284055339601339</v>
      </c>
      <c r="I566" s="15"/>
      <c r="J566" s="15">
        <v>0.22552548939623299</v>
      </c>
      <c r="K566" s="15">
        <v>0.162959355284515</v>
      </c>
      <c r="L566" s="15"/>
      <c r="M566" s="15">
        <v>0.118413375061886</v>
      </c>
      <c r="N566" s="15">
        <v>0.27513662086586999</v>
      </c>
    </row>
    <row r="567" spans="2:14" ht="15.75" customHeight="1" x14ac:dyDescent="0.2">
      <c r="B567" s="22" t="s">
        <v>288</v>
      </c>
      <c r="C567" s="15">
        <v>4.89067162622496E-2</v>
      </c>
      <c r="D567" s="15"/>
      <c r="E567" s="15">
        <v>3.6228266631716299E-2</v>
      </c>
      <c r="F567" s="15">
        <v>3.3268352529284499E-2</v>
      </c>
      <c r="G567" s="15">
        <v>0.10670427120569501</v>
      </c>
      <c r="H567" s="15">
        <v>4.2584863575074398E-2</v>
      </c>
      <c r="I567" s="15"/>
      <c r="J567" s="15">
        <v>5.8740652510569397E-2</v>
      </c>
      <c r="K567" s="15">
        <v>3.3268352529284499E-2</v>
      </c>
      <c r="L567" s="15"/>
      <c r="M567" s="15">
        <v>5.1653895874568097E-2</v>
      </c>
      <c r="N567" s="15">
        <v>4.6463931666985703E-2</v>
      </c>
    </row>
    <row r="568" spans="2:14" ht="15.75" customHeight="1" x14ac:dyDescent="0.2">
      <c r="B568" s="22" t="s">
        <v>49</v>
      </c>
      <c r="C568" s="15">
        <v>3.3763777068458102E-2</v>
      </c>
      <c r="D568" s="15"/>
      <c r="E568" s="15">
        <v>1.4232237575535701E-2</v>
      </c>
      <c r="F568" s="15">
        <v>2.9846689886731E-2</v>
      </c>
      <c r="G568" s="15">
        <v>7.0418457031310402E-2</v>
      </c>
      <c r="H568" s="15">
        <v>3.1543071954244002E-2</v>
      </c>
      <c r="I568" s="15"/>
      <c r="J568" s="15">
        <v>3.6226975027143199E-2</v>
      </c>
      <c r="K568" s="15">
        <v>2.9846689886731E-2</v>
      </c>
      <c r="L568" s="15"/>
      <c r="M568" s="15">
        <v>2.38985166018101E-2</v>
      </c>
      <c r="N568" s="15">
        <v>4.2535939685032297E-2</v>
      </c>
    </row>
    <row r="569" spans="2:14" ht="15.75" customHeight="1" x14ac:dyDescent="0.2">
      <c r="C569" s="15"/>
      <c r="D569" s="15"/>
      <c r="E569" s="15"/>
      <c r="F569" s="15"/>
      <c r="G569" s="15"/>
      <c r="H569" s="15"/>
      <c r="I569" s="15"/>
      <c r="J569" s="15"/>
      <c r="K569" s="15"/>
      <c r="L569" s="15"/>
      <c r="M569" s="15"/>
      <c r="N569" s="15"/>
    </row>
    <row r="570" spans="2:14" ht="15.75" customHeight="1" x14ac:dyDescent="0.2">
      <c r="B570" s="7" t="s">
        <v>289</v>
      </c>
      <c r="C570" s="15"/>
      <c r="D570" s="15"/>
      <c r="E570" s="15"/>
      <c r="F570" s="15"/>
      <c r="G570" s="15"/>
      <c r="H570" s="15"/>
      <c r="I570" s="15"/>
      <c r="J570" s="15"/>
      <c r="K570" s="15"/>
      <c r="L570" s="15"/>
      <c r="M570" s="15"/>
      <c r="N570" s="15"/>
    </row>
    <row r="571" spans="2:14" ht="15.75" customHeight="1" x14ac:dyDescent="0.2">
      <c r="B571" s="14" t="s">
        <v>15</v>
      </c>
      <c r="C571" s="15"/>
      <c r="D571" s="15"/>
      <c r="E571" s="15"/>
      <c r="F571" s="15"/>
      <c r="G571" s="15"/>
      <c r="H571" s="15"/>
      <c r="I571" s="15"/>
      <c r="J571" s="15"/>
      <c r="K571" s="15"/>
      <c r="L571" s="15"/>
      <c r="M571" s="15"/>
      <c r="N571" s="15"/>
    </row>
    <row r="572" spans="2:14" ht="15.75" customHeight="1" x14ac:dyDescent="0.2">
      <c r="B572" s="22" t="s">
        <v>290</v>
      </c>
      <c r="C572" s="15">
        <v>0.33641187173265502</v>
      </c>
      <c r="D572" s="15"/>
      <c r="E572" s="15">
        <v>0.503374236098169</v>
      </c>
      <c r="F572" s="15">
        <v>0.274009941023174</v>
      </c>
      <c r="G572" s="15">
        <v>0.276698192148499</v>
      </c>
      <c r="H572" s="15">
        <v>0.315590901587877</v>
      </c>
      <c r="I572" s="15"/>
      <c r="J572" s="15">
        <v>0.37565233312923502</v>
      </c>
      <c r="K572" s="15">
        <v>0.274009941023174</v>
      </c>
      <c r="L572" s="15"/>
      <c r="M572" s="15">
        <v>0.36307492290048898</v>
      </c>
      <c r="N572" s="15">
        <v>0.312703159581667</v>
      </c>
    </row>
    <row r="573" spans="2:14" ht="15.75" customHeight="1" x14ac:dyDescent="0.2">
      <c r="B573" s="22" t="s">
        <v>291</v>
      </c>
      <c r="C573" s="15">
        <v>0.29235797076666598</v>
      </c>
      <c r="D573" s="15"/>
      <c r="E573" s="15">
        <v>0.195799998799109</v>
      </c>
      <c r="F573" s="15">
        <v>0.33962723199830602</v>
      </c>
      <c r="G573" s="15">
        <v>0.325501593796171</v>
      </c>
      <c r="H573" s="15">
        <v>0.284346953437006</v>
      </c>
      <c r="I573" s="15"/>
      <c r="J573" s="15">
        <v>0.26263344783098203</v>
      </c>
      <c r="K573" s="15">
        <v>0.33962723199830602</v>
      </c>
      <c r="L573" s="15"/>
      <c r="M573" s="15">
        <v>0.269026673409752</v>
      </c>
      <c r="N573" s="15">
        <v>0.31310409654433202</v>
      </c>
    </row>
    <row r="574" spans="2:14" ht="15.75" customHeight="1" x14ac:dyDescent="0.2">
      <c r="B574" s="22" t="s">
        <v>292</v>
      </c>
      <c r="C574" s="15">
        <v>0.2120475216562</v>
      </c>
      <c r="D574" s="15"/>
      <c r="E574" s="15">
        <v>0.21846096456267</v>
      </c>
      <c r="F574" s="15">
        <v>0.223409897155703</v>
      </c>
      <c r="G574" s="15">
        <v>0.26213254160202598</v>
      </c>
      <c r="H574" s="15">
        <v>0.13917962769896999</v>
      </c>
      <c r="I574" s="15"/>
      <c r="J574" s="15">
        <v>0.204902472583321</v>
      </c>
      <c r="K574" s="15">
        <v>0.223409897155703</v>
      </c>
      <c r="L574" s="15"/>
      <c r="M574" s="15">
        <v>0.20637995511746601</v>
      </c>
      <c r="N574" s="15">
        <v>0.21708710631654701</v>
      </c>
    </row>
    <row r="575" spans="2:14" ht="15.75" customHeight="1" x14ac:dyDescent="0.2">
      <c r="B575" s="22" t="s">
        <v>293</v>
      </c>
      <c r="C575" s="15">
        <v>0.21128869887176399</v>
      </c>
      <c r="D575" s="15"/>
      <c r="E575" s="15">
        <v>0.218386143115579</v>
      </c>
      <c r="F575" s="15">
        <v>0.233900546190736</v>
      </c>
      <c r="G575" s="15">
        <v>0.163567911971369</v>
      </c>
      <c r="H575" s="15">
        <v>0.20192841818836299</v>
      </c>
      <c r="I575" s="15"/>
      <c r="J575" s="15">
        <v>0.197069598409049</v>
      </c>
      <c r="K575" s="15">
        <v>0.233900546190736</v>
      </c>
      <c r="L575" s="15"/>
      <c r="M575" s="15">
        <v>0.16705577038650499</v>
      </c>
      <c r="N575" s="15">
        <v>0.250620497863973</v>
      </c>
    </row>
    <row r="576" spans="2:14" ht="15.75" customHeight="1" x14ac:dyDescent="0.2">
      <c r="B576" s="22" t="s">
        <v>294</v>
      </c>
      <c r="C576" s="15">
        <v>0.190742881612291</v>
      </c>
      <c r="D576" s="15"/>
      <c r="E576" s="15">
        <v>0.18526165192594399</v>
      </c>
      <c r="F576" s="15">
        <v>0.191794961320471</v>
      </c>
      <c r="G576" s="15">
        <v>0.232379564392803</v>
      </c>
      <c r="H576" s="15">
        <v>0.15855904906838</v>
      </c>
      <c r="I576" s="15"/>
      <c r="J576" s="15">
        <v>0.19008129802496301</v>
      </c>
      <c r="K576" s="15">
        <v>0.191794961320471</v>
      </c>
      <c r="L576" s="15"/>
      <c r="M576" s="15">
        <v>0.17917181904344801</v>
      </c>
      <c r="N576" s="15">
        <v>0.20103183879123199</v>
      </c>
    </row>
    <row r="577" spans="2:14" ht="15.75" customHeight="1" x14ac:dyDescent="0.2">
      <c r="B577" s="22" t="s">
        <v>295</v>
      </c>
      <c r="C577" s="15">
        <v>0.189278146755647</v>
      </c>
      <c r="D577" s="15"/>
      <c r="E577" s="15">
        <v>0.208631258802814</v>
      </c>
      <c r="F577" s="15">
        <v>0.19301066200067701</v>
      </c>
      <c r="G577" s="15">
        <v>0.186677504441287</v>
      </c>
      <c r="H577" s="15">
        <v>0.16221795370865499</v>
      </c>
      <c r="I577" s="15"/>
      <c r="J577" s="15">
        <v>0.18693101392306599</v>
      </c>
      <c r="K577" s="15">
        <v>0.19301066200067701</v>
      </c>
      <c r="L577" s="15"/>
      <c r="M577" s="15">
        <v>0.19488631825416999</v>
      </c>
      <c r="N577" s="15">
        <v>0.18429137600255999</v>
      </c>
    </row>
    <row r="578" spans="2:14" ht="15.75" customHeight="1" x14ac:dyDescent="0.2">
      <c r="B578" s="22" t="s">
        <v>296</v>
      </c>
      <c r="C578" s="15">
        <v>0.16816676141817599</v>
      </c>
      <c r="D578" s="15"/>
      <c r="E578" s="15">
        <v>0.271466916124256</v>
      </c>
      <c r="F578" s="15">
        <v>0.151839870291537</v>
      </c>
      <c r="G578" s="15">
        <v>0.145000169105478</v>
      </c>
      <c r="H578" s="15">
        <v>0.10082497577129999</v>
      </c>
      <c r="I578" s="15"/>
      <c r="J578" s="15">
        <v>0.17843366716447101</v>
      </c>
      <c r="K578" s="15">
        <v>0.151839870291537</v>
      </c>
      <c r="L578" s="15"/>
      <c r="M578" s="15">
        <v>0.200899266166536</v>
      </c>
      <c r="N578" s="15">
        <v>0.13906110774880501</v>
      </c>
    </row>
    <row r="579" spans="2:14" ht="15.75" customHeight="1" x14ac:dyDescent="0.2">
      <c r="B579" s="22" t="s">
        <v>297</v>
      </c>
      <c r="C579" s="15">
        <v>0.14558933819078199</v>
      </c>
      <c r="D579" s="15"/>
      <c r="E579" s="15">
        <v>0.194984748018591</v>
      </c>
      <c r="F579" s="15">
        <v>9.9982716568970606E-2</v>
      </c>
      <c r="G579" s="15">
        <v>0.110146445770599</v>
      </c>
      <c r="H579" s="15">
        <v>0.20664518931321599</v>
      </c>
      <c r="I579" s="15"/>
      <c r="J579" s="15">
        <v>0.17426833665816899</v>
      </c>
      <c r="K579" s="15">
        <v>9.9982716568970606E-2</v>
      </c>
      <c r="L579" s="15"/>
      <c r="M579" s="15">
        <v>0.166329261151967</v>
      </c>
      <c r="N579" s="15">
        <v>0.12714745543605999</v>
      </c>
    </row>
    <row r="580" spans="2:14" ht="15.75" customHeight="1" x14ac:dyDescent="0.2">
      <c r="B580" s="22" t="s">
        <v>298</v>
      </c>
      <c r="C580" s="15">
        <v>0.14319931714417999</v>
      </c>
      <c r="D580" s="15"/>
      <c r="E580" s="15">
        <v>0.18999513968367099</v>
      </c>
      <c r="F580" s="15">
        <v>0.10019689860285701</v>
      </c>
      <c r="G580" s="15">
        <v>0.15118707863884001</v>
      </c>
      <c r="H580" s="15">
        <v>0.16423557659697</v>
      </c>
      <c r="I580" s="15"/>
      <c r="J580" s="15">
        <v>0.17024070393374099</v>
      </c>
      <c r="K580" s="15">
        <v>0.10019689860285701</v>
      </c>
      <c r="L580" s="15"/>
      <c r="M580" s="15">
        <v>0.173608234376988</v>
      </c>
      <c r="N580" s="15">
        <v>0.116159791136534</v>
      </c>
    </row>
    <row r="581" spans="2:14" ht="15.75" customHeight="1" x14ac:dyDescent="0.2">
      <c r="B581" s="22" t="s">
        <v>299</v>
      </c>
      <c r="C581" s="15">
        <v>0.139662407715202</v>
      </c>
      <c r="D581" s="15"/>
      <c r="E581" s="15">
        <v>0.15315524601193101</v>
      </c>
      <c r="F581" s="15">
        <v>0.17269936079053</v>
      </c>
      <c r="G581" s="15">
        <v>7.0125663586939793E-2</v>
      </c>
      <c r="H581" s="15">
        <v>0.122235328067081</v>
      </c>
      <c r="I581" s="15"/>
      <c r="J581" s="15">
        <v>0.118887645346895</v>
      </c>
      <c r="K581" s="15">
        <v>0.17269936079053</v>
      </c>
      <c r="L581" s="15"/>
      <c r="M581" s="15">
        <v>0.17381740522789799</v>
      </c>
      <c r="N581" s="15">
        <v>0.109291877371581</v>
      </c>
    </row>
    <row r="582" spans="2:14" ht="15.75" customHeight="1" x14ac:dyDescent="0.2">
      <c r="B582" s="22" t="s">
        <v>300</v>
      </c>
      <c r="C582" s="15">
        <v>0.13647862235147101</v>
      </c>
      <c r="D582" s="15"/>
      <c r="E582" s="15">
        <v>0.178980726754979</v>
      </c>
      <c r="F582" s="15">
        <v>0.12600248872778499</v>
      </c>
      <c r="G582" s="15">
        <v>0.16246971922675901</v>
      </c>
      <c r="H582" s="15">
        <v>8.4797551456729306E-2</v>
      </c>
      <c r="I582" s="15"/>
      <c r="J582" s="15">
        <v>0.14306637231965</v>
      </c>
      <c r="K582" s="15">
        <v>0.12600248872778499</v>
      </c>
      <c r="L582" s="15"/>
      <c r="M582" s="15">
        <v>0.125639752167474</v>
      </c>
      <c r="N582" s="15">
        <v>0.146116516065013</v>
      </c>
    </row>
    <row r="583" spans="2:14" ht="15.75" customHeight="1" x14ac:dyDescent="0.2">
      <c r="B583" s="22" t="s">
        <v>301</v>
      </c>
      <c r="C583" s="15">
        <v>0.123677408514411</v>
      </c>
      <c r="D583" s="15"/>
      <c r="E583" s="15">
        <v>0.15865710697763499</v>
      </c>
      <c r="F583" s="15">
        <v>0.118478154835451</v>
      </c>
      <c r="G583" s="15">
        <v>0.148042942087005</v>
      </c>
      <c r="H583" s="15">
        <v>7.20257976255054E-2</v>
      </c>
      <c r="I583" s="15"/>
      <c r="J583" s="15">
        <v>0.12694687647735201</v>
      </c>
      <c r="K583" s="15">
        <v>0.118478154835451</v>
      </c>
      <c r="L583" s="15"/>
      <c r="M583" s="15">
        <v>0.11173616177210299</v>
      </c>
      <c r="N583" s="15">
        <v>0.134295532447612</v>
      </c>
    </row>
    <row r="584" spans="2:14" ht="15.75" customHeight="1" x14ac:dyDescent="0.2">
      <c r="B584" s="22" t="s">
        <v>302</v>
      </c>
      <c r="C584" s="15">
        <v>0.122095448424203</v>
      </c>
      <c r="D584" s="15"/>
      <c r="E584" s="15">
        <v>0.15051758095850201</v>
      </c>
      <c r="F584" s="15">
        <v>9.9638124816519805E-2</v>
      </c>
      <c r="G584" s="15">
        <v>0.12736843642691301</v>
      </c>
      <c r="H584" s="15">
        <v>0.12753855382065499</v>
      </c>
      <c r="I584" s="15"/>
      <c r="J584" s="15">
        <v>0.13621737910933601</v>
      </c>
      <c r="K584" s="15">
        <v>9.9638124816519805E-2</v>
      </c>
      <c r="L584" s="15"/>
      <c r="M584" s="15">
        <v>0.10998483709108201</v>
      </c>
      <c r="N584" s="15">
        <v>0.132864170888189</v>
      </c>
    </row>
    <row r="585" spans="2:14" ht="15.75" customHeight="1" x14ac:dyDescent="0.2">
      <c r="B585" s="22" t="s">
        <v>303</v>
      </c>
      <c r="C585" s="15">
        <v>0.105304609993312</v>
      </c>
      <c r="D585" s="15"/>
      <c r="E585" s="15">
        <v>4.3399680445894998E-2</v>
      </c>
      <c r="F585" s="15">
        <v>0.135380865246332</v>
      </c>
      <c r="G585" s="15">
        <v>9.3904015442519403E-2</v>
      </c>
      <c r="H585" s="15">
        <v>0.12921044771481899</v>
      </c>
      <c r="I585" s="15"/>
      <c r="J585" s="15">
        <v>8.6391635349877496E-2</v>
      </c>
      <c r="K585" s="15">
        <v>0.135380865246332</v>
      </c>
      <c r="L585" s="15"/>
      <c r="M585" s="15">
        <v>0.10640989265789599</v>
      </c>
      <c r="N585" s="15">
        <v>0.104321795671908</v>
      </c>
    </row>
    <row r="586" spans="2:14" ht="15.75" customHeight="1" x14ac:dyDescent="0.2">
      <c r="B586" s="22" t="s">
        <v>304</v>
      </c>
      <c r="C586" s="15">
        <v>9.9741340111829405E-2</v>
      </c>
      <c r="D586" s="15"/>
      <c r="E586" s="15">
        <v>8.1478171656982901E-2</v>
      </c>
      <c r="F586" s="15">
        <v>9.0468490103156995E-2</v>
      </c>
      <c r="G586" s="15">
        <v>8.30339526351173E-2</v>
      </c>
      <c r="H586" s="15">
        <v>0.15300597429745699</v>
      </c>
      <c r="I586" s="15"/>
      <c r="J586" s="15">
        <v>0.105572424321317</v>
      </c>
      <c r="K586" s="15">
        <v>9.0468490103156995E-2</v>
      </c>
      <c r="L586" s="15"/>
      <c r="M586" s="15">
        <v>0.106389105999251</v>
      </c>
      <c r="N586" s="15">
        <v>9.3830164872358804E-2</v>
      </c>
    </row>
    <row r="587" spans="2:14" ht="15.75" customHeight="1" x14ac:dyDescent="0.2">
      <c r="B587" s="22" t="s">
        <v>305</v>
      </c>
      <c r="C587" s="15">
        <v>8.3914221812765893E-2</v>
      </c>
      <c r="D587" s="15"/>
      <c r="E587" s="15">
        <v>0.10004395631712699</v>
      </c>
      <c r="F587" s="15">
        <v>5.8856692108000298E-2</v>
      </c>
      <c r="G587" s="15">
        <v>7.1207017277751999E-2</v>
      </c>
      <c r="H587" s="15">
        <v>0.124182427904344</v>
      </c>
      <c r="I587" s="15"/>
      <c r="J587" s="15">
        <v>9.9671250736297706E-2</v>
      </c>
      <c r="K587" s="15">
        <v>5.8856692108000298E-2</v>
      </c>
      <c r="L587" s="15"/>
      <c r="M587" s="15">
        <v>0.10799324049256399</v>
      </c>
      <c r="N587" s="15">
        <v>6.2503224280484604E-2</v>
      </c>
    </row>
    <row r="588" spans="2:14" ht="15.75" customHeight="1" x14ac:dyDescent="0.2">
      <c r="B588" s="22" t="s">
        <v>288</v>
      </c>
      <c r="C588" s="15">
        <v>5.2847426238094901E-2</v>
      </c>
      <c r="D588" s="15"/>
      <c r="E588" s="15">
        <v>5.4361712190655997E-2</v>
      </c>
      <c r="F588" s="15">
        <v>3.6626727787319402E-2</v>
      </c>
      <c r="G588" s="15">
        <v>0.11768152365029499</v>
      </c>
      <c r="H588" s="15">
        <v>2.5159704098603099E-2</v>
      </c>
      <c r="I588" s="15"/>
      <c r="J588" s="15">
        <v>6.3047554409554202E-2</v>
      </c>
      <c r="K588" s="15">
        <v>3.6626727787319402E-2</v>
      </c>
      <c r="L588" s="15"/>
      <c r="M588" s="15">
        <v>5.0636782084120702E-2</v>
      </c>
      <c r="N588" s="15">
        <v>5.48131249717069E-2</v>
      </c>
    </row>
    <row r="589" spans="2:14" ht="15.75" customHeight="1" x14ac:dyDescent="0.2">
      <c r="B589" s="22" t="s">
        <v>49</v>
      </c>
      <c r="C589" s="15">
        <v>3.6402382679233403E-2</v>
      </c>
      <c r="D589" s="15"/>
      <c r="E589" s="15">
        <v>0</v>
      </c>
      <c r="F589" s="15">
        <v>1.5830209537938601E-2</v>
      </c>
      <c r="G589" s="15">
        <v>8.2198879385543197E-2</v>
      </c>
      <c r="H589" s="15">
        <v>7.7241968641203404E-2</v>
      </c>
      <c r="I589" s="15"/>
      <c r="J589" s="15">
        <v>4.9338866483765599E-2</v>
      </c>
      <c r="K589" s="15">
        <v>1.5830209537938601E-2</v>
      </c>
      <c r="L589" s="15"/>
      <c r="M589" s="15">
        <v>3.2021527829310802E-2</v>
      </c>
      <c r="N589" s="15">
        <v>4.02978268262024E-2</v>
      </c>
    </row>
    <row r="590" spans="2:14" ht="15.75" customHeight="1" x14ac:dyDescent="0.2">
      <c r="B590" s="22" t="s">
        <v>50</v>
      </c>
      <c r="C590" s="15">
        <v>8.0153969769301801E-3</v>
      </c>
      <c r="D590" s="15"/>
      <c r="E590" s="15">
        <v>0</v>
      </c>
      <c r="F590" s="15">
        <v>1.2165274321253401E-2</v>
      </c>
      <c r="G590" s="15">
        <v>1.86652471225262E-2</v>
      </c>
      <c r="H590" s="15">
        <v>0</v>
      </c>
      <c r="I590" s="15"/>
      <c r="J590" s="15">
        <v>5.40581262787231E-3</v>
      </c>
      <c r="K590" s="15">
        <v>1.2165274321253401E-2</v>
      </c>
      <c r="L590" s="15"/>
      <c r="M590" s="15">
        <v>9.9783865636042593E-3</v>
      </c>
      <c r="N590" s="15">
        <v>6.2699120070034402E-3</v>
      </c>
    </row>
    <row r="591" spans="2:14" ht="15.75" customHeight="1" x14ac:dyDescent="0.2">
      <c r="C591" s="15"/>
      <c r="D591" s="15"/>
      <c r="E591" s="15"/>
      <c r="F591" s="15"/>
      <c r="G591" s="15"/>
      <c r="H591" s="15"/>
      <c r="I591" s="15"/>
      <c r="J591" s="15"/>
      <c r="K591" s="15"/>
      <c r="L591" s="15"/>
      <c r="M591" s="15"/>
      <c r="N591" s="15"/>
    </row>
    <row r="592" spans="2:14" ht="15.75" customHeight="1" x14ac:dyDescent="0.2">
      <c r="B592" s="7" t="s">
        <v>306</v>
      </c>
      <c r="C592" s="15"/>
      <c r="D592" s="15"/>
      <c r="E592" s="15"/>
      <c r="F592" s="15"/>
      <c r="G592" s="15"/>
      <c r="H592" s="15"/>
      <c r="I592" s="15"/>
      <c r="J592" s="15"/>
      <c r="K592" s="15"/>
      <c r="L592" s="15"/>
      <c r="M592" s="15"/>
      <c r="N592" s="15"/>
    </row>
    <row r="593" spans="2:14" ht="15.75" customHeight="1" x14ac:dyDescent="0.2">
      <c r="B593" s="14" t="s">
        <v>15</v>
      </c>
      <c r="C593" s="15"/>
      <c r="D593" s="15"/>
      <c r="E593" s="15"/>
      <c r="F593" s="15"/>
      <c r="G593" s="15"/>
      <c r="H593" s="15"/>
      <c r="I593" s="15"/>
      <c r="J593" s="15"/>
      <c r="K593" s="15"/>
      <c r="L593" s="15"/>
      <c r="M593" s="15"/>
      <c r="N593" s="15"/>
    </row>
    <row r="594" spans="2:14" ht="15.75" customHeight="1" x14ac:dyDescent="0.2">
      <c r="B594" s="22" t="s">
        <v>271</v>
      </c>
      <c r="C594" s="15">
        <v>0.221225957003086</v>
      </c>
      <c r="D594" s="15"/>
      <c r="E594" s="15">
        <v>0.27311491877166699</v>
      </c>
      <c r="F594" s="15">
        <v>0.21746548603494401</v>
      </c>
      <c r="G594" s="15">
        <v>0.14856005543784601</v>
      </c>
      <c r="H594" s="15">
        <v>0.23242306901505</v>
      </c>
      <c r="I594" s="15"/>
      <c r="J594" s="15">
        <v>0.22359066934741101</v>
      </c>
      <c r="K594" s="15">
        <v>0.21746548603494401</v>
      </c>
      <c r="L594" s="15"/>
      <c r="M594" s="15">
        <v>0.21706938743829299</v>
      </c>
      <c r="N594" s="15">
        <v>0.22492196728814101</v>
      </c>
    </row>
    <row r="595" spans="2:14" ht="15.75" customHeight="1" x14ac:dyDescent="0.2">
      <c r="B595" s="22" t="s">
        <v>272</v>
      </c>
      <c r="C595" s="15">
        <v>0.39997216703135202</v>
      </c>
      <c r="D595" s="15"/>
      <c r="E595" s="15">
        <v>0.39070475662638898</v>
      </c>
      <c r="F595" s="15">
        <v>0.42180277910823899</v>
      </c>
      <c r="G595" s="15">
        <v>0.44807660577622399</v>
      </c>
      <c r="H595" s="15">
        <v>0.32694353795391001</v>
      </c>
      <c r="I595" s="15"/>
      <c r="J595" s="15">
        <v>0.38624433392223101</v>
      </c>
      <c r="K595" s="15">
        <v>0.42180277910823899</v>
      </c>
      <c r="L595" s="15"/>
      <c r="M595" s="15">
        <v>0.435814072351983</v>
      </c>
      <c r="N595" s="15">
        <v>0.36810164288012898</v>
      </c>
    </row>
    <row r="596" spans="2:14" ht="15.75" customHeight="1" x14ac:dyDescent="0.2">
      <c r="B596" s="22" t="s">
        <v>273</v>
      </c>
      <c r="C596" s="15">
        <v>0.28241969669810002</v>
      </c>
      <c r="D596" s="15"/>
      <c r="E596" s="15">
        <v>0.29388613087100002</v>
      </c>
      <c r="F596" s="15">
        <v>0.25653015588511302</v>
      </c>
      <c r="G596" s="15">
        <v>0.268373082037209</v>
      </c>
      <c r="H596" s="15">
        <v>0.33080272273561401</v>
      </c>
      <c r="I596" s="15"/>
      <c r="J596" s="15">
        <v>0.29869992257086903</v>
      </c>
      <c r="K596" s="15">
        <v>0.25653015588511302</v>
      </c>
      <c r="L596" s="15"/>
      <c r="M596" s="15">
        <v>0.27035916413188998</v>
      </c>
      <c r="N596" s="15">
        <v>0.29314388925955998</v>
      </c>
    </row>
    <row r="597" spans="2:14" ht="15.75" customHeight="1" x14ac:dyDescent="0.2">
      <c r="B597" s="22" t="s">
        <v>274</v>
      </c>
      <c r="C597" s="15">
        <v>3.77729636137435E-2</v>
      </c>
      <c r="D597" s="15"/>
      <c r="E597" s="15">
        <v>1.5557833499168601E-2</v>
      </c>
      <c r="F597" s="15">
        <v>6.10799431847917E-2</v>
      </c>
      <c r="G597" s="15">
        <v>1.86652471225262E-2</v>
      </c>
      <c r="H597" s="15">
        <v>3.5702734766107899E-2</v>
      </c>
      <c r="I597" s="15"/>
      <c r="J597" s="15">
        <v>2.3116740292921802E-2</v>
      </c>
      <c r="K597" s="15">
        <v>6.10799431847917E-2</v>
      </c>
      <c r="L597" s="15"/>
      <c r="M597" s="15">
        <v>2.1995366531816499E-2</v>
      </c>
      <c r="N597" s="15">
        <v>5.1802359773060198E-2</v>
      </c>
    </row>
    <row r="598" spans="2:14" ht="15.75" customHeight="1" x14ac:dyDescent="0.2">
      <c r="B598" s="22" t="s">
        <v>275</v>
      </c>
      <c r="C598" s="15">
        <v>2.3202576227534102E-2</v>
      </c>
      <c r="D598" s="15"/>
      <c r="E598" s="15">
        <v>0</v>
      </c>
      <c r="F598" s="15">
        <v>1.8575390221148201E-2</v>
      </c>
      <c r="G598" s="15">
        <v>5.1753209908784202E-2</v>
      </c>
      <c r="H598" s="15">
        <v>3.3651540377066198E-2</v>
      </c>
      <c r="I598" s="15"/>
      <c r="J598" s="15">
        <v>2.6112308535396801E-2</v>
      </c>
      <c r="K598" s="15">
        <v>1.8575390221148201E-2</v>
      </c>
      <c r="L598" s="15"/>
      <c r="M598" s="15">
        <v>3.4787094886603101E-2</v>
      </c>
      <c r="N598" s="15">
        <v>1.2901653929978401E-2</v>
      </c>
    </row>
    <row r="599" spans="2:14" ht="15.75" customHeight="1" x14ac:dyDescent="0.2">
      <c r="B599" s="22" t="s">
        <v>49</v>
      </c>
      <c r="C599" s="15">
        <v>3.54066394261821E-2</v>
      </c>
      <c r="D599" s="15"/>
      <c r="E599" s="15">
        <v>2.6736360231775801E-2</v>
      </c>
      <c r="F599" s="15">
        <v>2.45462455657647E-2</v>
      </c>
      <c r="G599" s="15">
        <v>6.4571799717411199E-2</v>
      </c>
      <c r="H599" s="15">
        <v>4.0476395152252202E-2</v>
      </c>
      <c r="I599" s="15"/>
      <c r="J599" s="15">
        <v>4.2236025331170199E-2</v>
      </c>
      <c r="K599" s="15">
        <v>2.45462455657647E-2</v>
      </c>
      <c r="L599" s="15"/>
      <c r="M599" s="15">
        <v>1.99749146594142E-2</v>
      </c>
      <c r="N599" s="15">
        <v>4.9128486869131599E-2</v>
      </c>
    </row>
    <row r="600" spans="2:14" ht="15.75" customHeight="1" x14ac:dyDescent="0.2">
      <c r="C600" s="15"/>
      <c r="D600" s="15"/>
      <c r="E600" s="15"/>
      <c r="F600" s="15"/>
      <c r="G600" s="15"/>
      <c r="H600" s="15"/>
      <c r="I600" s="15"/>
      <c r="J600" s="15"/>
      <c r="K600" s="15"/>
      <c r="L600" s="15"/>
      <c r="M600" s="15"/>
      <c r="N600" s="15"/>
    </row>
    <row r="601" spans="2:14" ht="15.75" customHeight="1" x14ac:dyDescent="0.2">
      <c r="B601" s="7" t="s">
        <v>307</v>
      </c>
      <c r="C601" s="15"/>
      <c r="D601" s="15"/>
      <c r="E601" s="15"/>
      <c r="F601" s="15"/>
      <c r="G601" s="15"/>
      <c r="H601" s="15"/>
      <c r="I601" s="15"/>
      <c r="J601" s="15"/>
      <c r="K601" s="15"/>
      <c r="L601" s="15"/>
      <c r="M601" s="15"/>
      <c r="N601" s="15"/>
    </row>
    <row r="602" spans="2:14" ht="15.75" customHeight="1" x14ac:dyDescent="0.2">
      <c r="B602" s="14" t="s">
        <v>15</v>
      </c>
      <c r="C602" s="15"/>
      <c r="D602" s="15"/>
      <c r="E602" s="15"/>
      <c r="F602" s="15"/>
      <c r="G602" s="15"/>
      <c r="H602" s="15"/>
      <c r="I602" s="15"/>
      <c r="J602" s="15"/>
      <c r="K602" s="15"/>
      <c r="L602" s="15"/>
      <c r="M602" s="15"/>
      <c r="N602" s="15"/>
    </row>
    <row r="603" spans="2:14" ht="15.75" customHeight="1" x14ac:dyDescent="0.2">
      <c r="B603" s="22" t="s">
        <v>277</v>
      </c>
      <c r="C603" s="15">
        <v>0.58597032066881805</v>
      </c>
      <c r="D603" s="15"/>
      <c r="E603" s="15">
        <v>0.62836228127444904</v>
      </c>
      <c r="F603" s="15">
        <v>0.64145213046979099</v>
      </c>
      <c r="G603" s="15">
        <v>0.53126977594760605</v>
      </c>
      <c r="H603" s="15">
        <v>0.47963849408438403</v>
      </c>
      <c r="I603" s="15"/>
      <c r="J603" s="15">
        <v>0.55108146721581597</v>
      </c>
      <c r="K603" s="15">
        <v>0.64145213046979099</v>
      </c>
      <c r="L603" s="15"/>
      <c r="M603" s="15">
        <v>0.55948232337870496</v>
      </c>
      <c r="N603" s="15">
        <v>0.60952337539066703</v>
      </c>
    </row>
    <row r="604" spans="2:14" ht="15.75" customHeight="1" x14ac:dyDescent="0.2">
      <c r="B604" s="22" t="s">
        <v>278</v>
      </c>
      <c r="C604" s="15">
        <v>0.40153207478963199</v>
      </c>
      <c r="D604" s="15"/>
      <c r="E604" s="15">
        <v>0.35728691378439997</v>
      </c>
      <c r="F604" s="15">
        <v>0.39923727951160498</v>
      </c>
      <c r="G604" s="15">
        <v>0.40924835275516702</v>
      </c>
      <c r="H604" s="15">
        <v>0.44997782520192903</v>
      </c>
      <c r="I604" s="15"/>
      <c r="J604" s="15">
        <v>0.40297512029313998</v>
      </c>
      <c r="K604" s="15">
        <v>0.39923727951160498</v>
      </c>
      <c r="L604" s="15"/>
      <c r="M604" s="15">
        <v>0.41806613866085801</v>
      </c>
      <c r="N604" s="15">
        <v>0.38683003043088998</v>
      </c>
    </row>
    <row r="605" spans="2:14" ht="15.75" customHeight="1" x14ac:dyDescent="0.2">
      <c r="B605" s="22" t="s">
        <v>281</v>
      </c>
      <c r="C605" s="15">
        <v>0.374025071166807</v>
      </c>
      <c r="D605" s="15"/>
      <c r="E605" s="15">
        <v>0.36032697986169099</v>
      </c>
      <c r="F605" s="15">
        <v>0.357910808944152</v>
      </c>
      <c r="G605" s="15">
        <v>0.45010397654818601</v>
      </c>
      <c r="H605" s="15">
        <v>0.35376266944222501</v>
      </c>
      <c r="I605" s="15"/>
      <c r="J605" s="15">
        <v>0.38415826860947</v>
      </c>
      <c r="K605" s="15">
        <v>0.357910808944152</v>
      </c>
      <c r="L605" s="15"/>
      <c r="M605" s="15">
        <v>0.37484158429134801</v>
      </c>
      <c r="N605" s="15">
        <v>0.37329902993036501</v>
      </c>
    </row>
    <row r="606" spans="2:14" ht="15.75" customHeight="1" x14ac:dyDescent="0.2">
      <c r="B606" s="22" t="s">
        <v>308</v>
      </c>
      <c r="C606" s="15">
        <v>0.28115472757297999</v>
      </c>
      <c r="D606" s="15"/>
      <c r="E606" s="15">
        <v>0.225287078262144</v>
      </c>
      <c r="F606" s="15">
        <v>0.26271600838034298</v>
      </c>
      <c r="G606" s="15">
        <v>0.29868008433958898</v>
      </c>
      <c r="H606" s="15">
        <v>0.365072968064998</v>
      </c>
      <c r="I606" s="15"/>
      <c r="J606" s="15">
        <v>0.29274962280225703</v>
      </c>
      <c r="K606" s="15">
        <v>0.26271600838034298</v>
      </c>
      <c r="L606" s="15"/>
      <c r="M606" s="15">
        <v>0.30370746742823801</v>
      </c>
      <c r="N606" s="15">
        <v>0.26110089299573302</v>
      </c>
    </row>
    <row r="607" spans="2:14" ht="15.75" customHeight="1" x14ac:dyDescent="0.2">
      <c r="B607" s="22" t="s">
        <v>279</v>
      </c>
      <c r="C607" s="15">
        <v>0.229404552328071</v>
      </c>
      <c r="D607" s="15"/>
      <c r="E607" s="15">
        <v>0.28786420834817</v>
      </c>
      <c r="F607" s="15">
        <v>0.14508033897040901</v>
      </c>
      <c r="G607" s="15">
        <v>0.325083379795998</v>
      </c>
      <c r="H607" s="15">
        <v>0.23881566902893001</v>
      </c>
      <c r="I607" s="15"/>
      <c r="J607" s="15">
        <v>0.282430492414177</v>
      </c>
      <c r="K607" s="15">
        <v>0.14508033897040901</v>
      </c>
      <c r="L607" s="15"/>
      <c r="M607" s="15">
        <v>0.238010800061354</v>
      </c>
      <c r="N607" s="15">
        <v>0.22175190038947101</v>
      </c>
    </row>
    <row r="608" spans="2:14" ht="15.75" customHeight="1" x14ac:dyDescent="0.2">
      <c r="B608" s="22" t="s">
        <v>284</v>
      </c>
      <c r="C608" s="15">
        <v>0.20974518580478099</v>
      </c>
      <c r="D608" s="15"/>
      <c r="E608" s="15">
        <v>0.241734313089498</v>
      </c>
      <c r="F608" s="15">
        <v>0.197905581254993</v>
      </c>
      <c r="G608" s="15">
        <v>0.166879852826429</v>
      </c>
      <c r="H608" s="15">
        <v>0.23306791444764299</v>
      </c>
      <c r="I608" s="15"/>
      <c r="J608" s="15">
        <v>0.21719033277386701</v>
      </c>
      <c r="K608" s="15">
        <v>0.197905581254993</v>
      </c>
      <c r="L608" s="15"/>
      <c r="M608" s="15">
        <v>0.21210594148605</v>
      </c>
      <c r="N608" s="15">
        <v>0.20764600831179</v>
      </c>
    </row>
    <row r="609" spans="2:14" ht="15.75" customHeight="1" x14ac:dyDescent="0.2">
      <c r="B609" s="22" t="s">
        <v>287</v>
      </c>
      <c r="C609" s="15">
        <v>0.170912727577197</v>
      </c>
      <c r="D609" s="15"/>
      <c r="E609" s="15">
        <v>0.12862812683227901</v>
      </c>
      <c r="F609" s="15">
        <v>0.18157211797419101</v>
      </c>
      <c r="G609" s="15">
        <v>9.7601246938977204E-2</v>
      </c>
      <c r="H609" s="15">
        <v>0.26345584170494701</v>
      </c>
      <c r="I609" s="15"/>
      <c r="J609" s="15">
        <v>0.16420973950249099</v>
      </c>
      <c r="K609" s="15">
        <v>0.18157211797419101</v>
      </c>
      <c r="L609" s="15"/>
      <c r="M609" s="15">
        <v>0.16111818221157201</v>
      </c>
      <c r="N609" s="15">
        <v>0.17962201051941101</v>
      </c>
    </row>
    <row r="610" spans="2:14" ht="15.75" customHeight="1" x14ac:dyDescent="0.2">
      <c r="B610" s="22" t="s">
        <v>280</v>
      </c>
      <c r="C610" s="15">
        <v>0.164818289026059</v>
      </c>
      <c r="D610" s="15"/>
      <c r="E610" s="15">
        <v>0.12984675287790601</v>
      </c>
      <c r="F610" s="15">
        <v>0.171686711639333</v>
      </c>
      <c r="G610" s="15">
        <v>0.15470400107553001</v>
      </c>
      <c r="H610" s="15">
        <v>0.200798654049896</v>
      </c>
      <c r="I610" s="15"/>
      <c r="J610" s="15">
        <v>0.16049919073298999</v>
      </c>
      <c r="K610" s="15">
        <v>0.171686711639333</v>
      </c>
      <c r="L610" s="15"/>
      <c r="M610" s="15">
        <v>0.16989468756184001</v>
      </c>
      <c r="N610" s="15">
        <v>0.160304369336563</v>
      </c>
    </row>
    <row r="611" spans="2:14" ht="15.75" customHeight="1" x14ac:dyDescent="0.2">
      <c r="B611" s="22" t="s">
        <v>282</v>
      </c>
      <c r="C611" s="15">
        <v>0.16235601448227199</v>
      </c>
      <c r="D611" s="15"/>
      <c r="E611" s="15">
        <v>0.116126773008542</v>
      </c>
      <c r="F611" s="15">
        <v>0.193693858097501</v>
      </c>
      <c r="G611" s="15">
        <v>0.116709509859656</v>
      </c>
      <c r="H611" s="15">
        <v>0.195854481813864</v>
      </c>
      <c r="I611" s="15"/>
      <c r="J611" s="15">
        <v>0.142649710067421</v>
      </c>
      <c r="K611" s="15">
        <v>0.193693858097501</v>
      </c>
      <c r="L611" s="15"/>
      <c r="M611" s="15">
        <v>0.176905132258247</v>
      </c>
      <c r="N611" s="15">
        <v>0.14941897876081101</v>
      </c>
    </row>
    <row r="612" spans="2:14" ht="15.75" customHeight="1" x14ac:dyDescent="0.2">
      <c r="B612" s="22" t="s">
        <v>283</v>
      </c>
      <c r="C612" s="15">
        <v>0.154363617124297</v>
      </c>
      <c r="D612" s="15"/>
      <c r="E612" s="15">
        <v>0.11035052441396299</v>
      </c>
      <c r="F612" s="15">
        <v>0.19294159380221201</v>
      </c>
      <c r="G612" s="15">
        <v>0.123507032749387</v>
      </c>
      <c r="H612" s="15">
        <v>0.15858366841580501</v>
      </c>
      <c r="I612" s="15"/>
      <c r="J612" s="15">
        <v>0.130104470213674</v>
      </c>
      <c r="K612" s="15">
        <v>0.19294159380221201</v>
      </c>
      <c r="L612" s="15"/>
      <c r="M612" s="15">
        <v>0.153473627814285</v>
      </c>
      <c r="N612" s="15">
        <v>0.15515499318383799</v>
      </c>
    </row>
    <row r="613" spans="2:14" ht="15.75" customHeight="1" x14ac:dyDescent="0.2">
      <c r="B613" s="22" t="s">
        <v>286</v>
      </c>
      <c r="C613" s="15">
        <v>0.120325833996326</v>
      </c>
      <c r="D613" s="15"/>
      <c r="E613" s="15">
        <v>0.14381982524593001</v>
      </c>
      <c r="F613" s="15">
        <v>0.12710598031301801</v>
      </c>
      <c r="G613" s="15">
        <v>0.11168115976849</v>
      </c>
      <c r="H613" s="15">
        <v>8.8005315371238194E-2</v>
      </c>
      <c r="I613" s="15"/>
      <c r="J613" s="15">
        <v>0.11606224684800601</v>
      </c>
      <c r="K613" s="15">
        <v>0.12710598031301801</v>
      </c>
      <c r="L613" s="15"/>
      <c r="M613" s="15">
        <v>0.175634335809534</v>
      </c>
      <c r="N613" s="15">
        <v>7.1145665502569205E-2</v>
      </c>
    </row>
    <row r="614" spans="2:14" ht="15.75" customHeight="1" x14ac:dyDescent="0.2">
      <c r="B614" s="22" t="s">
        <v>309</v>
      </c>
      <c r="C614" s="15">
        <v>6.9103313825913198E-2</v>
      </c>
      <c r="D614" s="15"/>
      <c r="E614" s="15">
        <v>8.2280152407096296E-2</v>
      </c>
      <c r="F614" s="15">
        <v>4.1366311163956899E-2</v>
      </c>
      <c r="G614" s="15">
        <v>7.7862446036047597E-2</v>
      </c>
      <c r="H614" s="15">
        <v>9.9053864542969897E-2</v>
      </c>
      <c r="I614" s="15"/>
      <c r="J614" s="15">
        <v>8.6545286691794093E-2</v>
      </c>
      <c r="K614" s="15">
        <v>4.1366311163956899E-2</v>
      </c>
      <c r="L614" s="15"/>
      <c r="M614" s="15">
        <v>5.3307217947730801E-2</v>
      </c>
      <c r="N614" s="15">
        <v>8.3149159064249606E-2</v>
      </c>
    </row>
    <row r="615" spans="2:14" ht="15.75" customHeight="1" x14ac:dyDescent="0.2">
      <c r="B615" s="22" t="s">
        <v>49</v>
      </c>
      <c r="C615" s="15">
        <v>1.6533953606326202E-2</v>
      </c>
      <c r="D615" s="15"/>
      <c r="E615" s="15">
        <v>0</v>
      </c>
      <c r="F615" s="15">
        <v>1.7465718642219699E-2</v>
      </c>
      <c r="G615" s="15">
        <v>4.1067491795522798E-2</v>
      </c>
      <c r="H615" s="15">
        <v>1.2264620845960399E-2</v>
      </c>
      <c r="I615" s="15"/>
      <c r="J615" s="15">
        <v>1.5948027986622499E-2</v>
      </c>
      <c r="K615" s="15">
        <v>1.7465718642219699E-2</v>
      </c>
      <c r="L615" s="15"/>
      <c r="M615" s="15">
        <v>1.43259977227757E-2</v>
      </c>
      <c r="N615" s="15">
        <v>1.8497261937232199E-2</v>
      </c>
    </row>
    <row r="616" spans="2:14" ht="15.75" customHeight="1" x14ac:dyDescent="0.2">
      <c r="B616" s="22" t="s">
        <v>50</v>
      </c>
      <c r="C616" s="15">
        <v>3.3188233574916902E-3</v>
      </c>
      <c r="D616" s="15"/>
      <c r="E616" s="15">
        <v>0</v>
      </c>
      <c r="F616" s="15">
        <v>0</v>
      </c>
      <c r="G616" s="15">
        <v>1.86652471225262E-2</v>
      </c>
      <c r="H616" s="15">
        <v>0</v>
      </c>
      <c r="I616" s="15"/>
      <c r="J616" s="15">
        <v>5.40581262787231E-3</v>
      </c>
      <c r="K616" s="15">
        <v>0</v>
      </c>
      <c r="L616" s="15"/>
      <c r="M616" s="15">
        <v>0</v>
      </c>
      <c r="N616" s="15">
        <v>6.2699120070034402E-3</v>
      </c>
    </row>
    <row r="617" spans="2:14" ht="15.75" customHeight="1" x14ac:dyDescent="0.2">
      <c r="C617" s="15"/>
      <c r="D617" s="15"/>
      <c r="E617" s="15"/>
      <c r="F617" s="15"/>
      <c r="G617" s="15"/>
      <c r="H617" s="15"/>
      <c r="I617" s="15"/>
      <c r="J617" s="15"/>
      <c r="K617" s="15"/>
      <c r="L617" s="15"/>
      <c r="M617" s="15"/>
      <c r="N617" s="15"/>
    </row>
    <row r="618" spans="2:14" ht="15.75" customHeight="1" x14ac:dyDescent="0.2">
      <c r="B618" s="7" t="s">
        <v>310</v>
      </c>
      <c r="C618" s="15"/>
      <c r="D618" s="15"/>
      <c r="E618" s="15"/>
      <c r="F618" s="15"/>
      <c r="G618" s="15"/>
      <c r="H618" s="15"/>
      <c r="I618" s="15"/>
      <c r="J618" s="15"/>
      <c r="K618" s="15"/>
      <c r="L618" s="15"/>
      <c r="M618" s="15"/>
      <c r="N618" s="15"/>
    </row>
    <row r="619" spans="2:14" ht="15.75" customHeight="1" x14ac:dyDescent="0.2">
      <c r="B619" s="14" t="s">
        <v>15</v>
      </c>
      <c r="C619" s="15"/>
      <c r="D619" s="15"/>
      <c r="E619" s="15"/>
      <c r="F619" s="15"/>
      <c r="G619" s="15"/>
      <c r="H619" s="15"/>
      <c r="I619" s="15"/>
      <c r="J619" s="15"/>
      <c r="K619" s="15"/>
      <c r="L619" s="15"/>
      <c r="M619" s="15"/>
      <c r="N619" s="15"/>
    </row>
    <row r="620" spans="2:14" ht="15.75" customHeight="1" x14ac:dyDescent="0.2">
      <c r="B620" s="22" t="s">
        <v>311</v>
      </c>
      <c r="C620" s="15">
        <v>0.28418775674118502</v>
      </c>
      <c r="D620" s="15"/>
      <c r="E620" s="15">
        <v>0.23951090548912901</v>
      </c>
      <c r="F620" s="15">
        <v>0.37100309023970701</v>
      </c>
      <c r="G620" s="15">
        <v>0.24203632853395701</v>
      </c>
      <c r="H620" s="15">
        <v>0.20730115877869101</v>
      </c>
      <c r="I620" s="15"/>
      <c r="J620" s="15">
        <v>0.22959531538484201</v>
      </c>
      <c r="K620" s="15">
        <v>0.37100309023970701</v>
      </c>
      <c r="L620" s="15"/>
      <c r="M620" s="15">
        <v>0.32004474222238599</v>
      </c>
      <c r="N620" s="15">
        <v>0.25230382335244</v>
      </c>
    </row>
    <row r="621" spans="2:14" ht="15.75" customHeight="1" x14ac:dyDescent="0.2">
      <c r="B621" s="22" t="s">
        <v>312</v>
      </c>
      <c r="C621" s="15">
        <v>0.239554794809959</v>
      </c>
      <c r="D621" s="15"/>
      <c r="E621" s="15">
        <v>0.15011709618382699</v>
      </c>
      <c r="F621" s="15">
        <v>0.22759208705776701</v>
      </c>
      <c r="G621" s="15">
        <v>0.308780349579512</v>
      </c>
      <c r="H621" s="15">
        <v>0.30442964318444798</v>
      </c>
      <c r="I621" s="15"/>
      <c r="J621" s="15">
        <v>0.247077353269471</v>
      </c>
      <c r="K621" s="15">
        <v>0.22759208705776701</v>
      </c>
      <c r="L621" s="15"/>
      <c r="M621" s="15">
        <v>0.21440489138909</v>
      </c>
      <c r="N621" s="15">
        <v>0.26191802012416698</v>
      </c>
    </row>
    <row r="622" spans="2:14" ht="15.75" customHeight="1" x14ac:dyDescent="0.2">
      <c r="B622" s="22" t="s">
        <v>313</v>
      </c>
      <c r="C622" s="15">
        <v>0.22878359142804799</v>
      </c>
      <c r="D622" s="15"/>
      <c r="E622" s="15">
        <v>0.180678124830121</v>
      </c>
      <c r="F622" s="15">
        <v>0.21429134114113299</v>
      </c>
      <c r="G622" s="15">
        <v>0.18180253099541399</v>
      </c>
      <c r="H622" s="15">
        <v>0.35279329220678801</v>
      </c>
      <c r="I622" s="15"/>
      <c r="J622" s="15">
        <v>0.23789681246892999</v>
      </c>
      <c r="K622" s="15">
        <v>0.21429134114113299</v>
      </c>
      <c r="L622" s="15"/>
      <c r="M622" s="15">
        <v>0.25517419101976702</v>
      </c>
      <c r="N622" s="15">
        <v>0.20531714247314301</v>
      </c>
    </row>
    <row r="623" spans="2:14" ht="15.75" customHeight="1" x14ac:dyDescent="0.2">
      <c r="B623" s="22" t="s">
        <v>295</v>
      </c>
      <c r="C623" s="15">
        <v>0.18960092438874801</v>
      </c>
      <c r="D623" s="15"/>
      <c r="E623" s="15">
        <v>0.25910195464257701</v>
      </c>
      <c r="F623" s="15">
        <v>0.10300044135436701</v>
      </c>
      <c r="G623" s="15">
        <v>0.251519782735449</v>
      </c>
      <c r="H623" s="15">
        <v>0.220234404447754</v>
      </c>
      <c r="I623" s="15"/>
      <c r="J623" s="15">
        <v>0.244058260448696</v>
      </c>
      <c r="K623" s="15">
        <v>0.10300044135436701</v>
      </c>
      <c r="L623" s="15"/>
      <c r="M623" s="15">
        <v>0.20327145629308099</v>
      </c>
      <c r="N623" s="15">
        <v>0.17744512482062699</v>
      </c>
    </row>
    <row r="624" spans="2:14" ht="15.75" customHeight="1" x14ac:dyDescent="0.2">
      <c r="B624" s="22" t="s">
        <v>296</v>
      </c>
      <c r="C624" s="15">
        <v>0.17735531024140599</v>
      </c>
      <c r="D624" s="15"/>
      <c r="E624" s="15">
        <v>0.18993567381013299</v>
      </c>
      <c r="F624" s="15">
        <v>0.212256175050035</v>
      </c>
      <c r="G624" s="15">
        <v>0.18720727078135299</v>
      </c>
      <c r="H624" s="15">
        <v>8.7873049876390705E-2</v>
      </c>
      <c r="I624" s="15"/>
      <c r="J624" s="15">
        <v>0.15540845663192099</v>
      </c>
      <c r="K624" s="15">
        <v>0.212256175050035</v>
      </c>
      <c r="L624" s="15"/>
      <c r="M624" s="15">
        <v>0.18626016031040701</v>
      </c>
      <c r="N624" s="15">
        <v>0.16943714192283299</v>
      </c>
    </row>
    <row r="625" spans="2:14" ht="15.75" customHeight="1" x14ac:dyDescent="0.2">
      <c r="B625" s="22" t="s">
        <v>298</v>
      </c>
      <c r="C625" s="15">
        <v>0.16634207357042799</v>
      </c>
      <c r="D625" s="15"/>
      <c r="E625" s="15">
        <v>7.9504657431720693E-2</v>
      </c>
      <c r="F625" s="15">
        <v>0.253716698609667</v>
      </c>
      <c r="G625" s="15">
        <v>9.9645845865561994E-2</v>
      </c>
      <c r="H625" s="15">
        <v>0.158342444349304</v>
      </c>
      <c r="I625" s="15"/>
      <c r="J625" s="15">
        <v>0.111397930626275</v>
      </c>
      <c r="K625" s="15">
        <v>0.253716698609667</v>
      </c>
      <c r="L625" s="15"/>
      <c r="M625" s="15">
        <v>0.16049519990417599</v>
      </c>
      <c r="N625" s="15">
        <v>0.17154109763799699</v>
      </c>
    </row>
    <row r="626" spans="2:14" ht="15.75" customHeight="1" x14ac:dyDescent="0.2">
      <c r="B626" s="22" t="s">
        <v>297</v>
      </c>
      <c r="C626" s="15">
        <v>0.16584762116233201</v>
      </c>
      <c r="D626" s="15"/>
      <c r="E626" s="15">
        <v>0.16231314452513601</v>
      </c>
      <c r="F626" s="15">
        <v>0.14457426646223301</v>
      </c>
      <c r="G626" s="15">
        <v>0.27742534197520602</v>
      </c>
      <c r="H626" s="15">
        <v>0.112618089487134</v>
      </c>
      <c r="I626" s="15"/>
      <c r="J626" s="15">
        <v>0.17922503183527</v>
      </c>
      <c r="K626" s="15">
        <v>0.14457426646223301</v>
      </c>
      <c r="L626" s="15"/>
      <c r="M626" s="15">
        <v>0.19688510642843399</v>
      </c>
      <c r="N626" s="15">
        <v>0.13824917417918001</v>
      </c>
    </row>
    <row r="627" spans="2:14" ht="15.75" customHeight="1" x14ac:dyDescent="0.2">
      <c r="B627" s="22" t="s">
        <v>294</v>
      </c>
      <c r="C627" s="15">
        <v>0.16031552000872601</v>
      </c>
      <c r="D627" s="15"/>
      <c r="E627" s="15">
        <v>0.17626486395183999</v>
      </c>
      <c r="F627" s="15">
        <v>0.16936527077802199</v>
      </c>
      <c r="G627" s="15">
        <v>7.8609352477385999E-2</v>
      </c>
      <c r="H627" s="15">
        <v>0.196360841432098</v>
      </c>
      <c r="I627" s="15"/>
      <c r="J627" s="15">
        <v>0.154624728206715</v>
      </c>
      <c r="K627" s="15">
        <v>0.16936527077802199</v>
      </c>
      <c r="L627" s="15"/>
      <c r="M627" s="15">
        <v>0.18024363765951201</v>
      </c>
      <c r="N627" s="15">
        <v>0.142595492314992</v>
      </c>
    </row>
    <row r="628" spans="2:14" ht="15.75" customHeight="1" x14ac:dyDescent="0.2">
      <c r="B628" s="22" t="s">
        <v>314</v>
      </c>
      <c r="C628" s="15">
        <v>0.15634660205260101</v>
      </c>
      <c r="D628" s="15"/>
      <c r="E628" s="15">
        <v>0.16183558402685899</v>
      </c>
      <c r="F628" s="15">
        <v>0.22236682927368501</v>
      </c>
      <c r="G628" s="15">
        <v>0.14267587843517801</v>
      </c>
      <c r="H628" s="15">
        <v>3.64219853265264E-2</v>
      </c>
      <c r="I628" s="15"/>
      <c r="J628" s="15">
        <v>0.11483083245689001</v>
      </c>
      <c r="K628" s="15">
        <v>0.22236682927368501</v>
      </c>
      <c r="L628" s="15"/>
      <c r="M628" s="15">
        <v>0.157456457434001</v>
      </c>
      <c r="N628" s="15">
        <v>0.15535972168391499</v>
      </c>
    </row>
    <row r="629" spans="2:14" ht="15.75" customHeight="1" x14ac:dyDescent="0.2">
      <c r="B629" s="22" t="s">
        <v>315</v>
      </c>
      <c r="C629" s="15">
        <v>0.151004918098088</v>
      </c>
      <c r="D629" s="15"/>
      <c r="E629" s="15">
        <v>0.152014442407227</v>
      </c>
      <c r="F629" s="15">
        <v>0.15267864200711601</v>
      </c>
      <c r="G629" s="15">
        <v>0.16574866848809799</v>
      </c>
      <c r="H629" s="15">
        <v>0.13374285160688601</v>
      </c>
      <c r="I629" s="15"/>
      <c r="J629" s="15">
        <v>0.14995242344457399</v>
      </c>
      <c r="K629" s="15">
        <v>0.15267864200711601</v>
      </c>
      <c r="L629" s="15"/>
      <c r="M629" s="15">
        <v>0.18984102874106501</v>
      </c>
      <c r="N629" s="15">
        <v>0.11647195476608101</v>
      </c>
    </row>
    <row r="630" spans="2:14" ht="15.75" customHeight="1" x14ac:dyDescent="0.2">
      <c r="B630" s="22" t="s">
        <v>304</v>
      </c>
      <c r="C630" s="15">
        <v>0.14908218391943701</v>
      </c>
      <c r="D630" s="15"/>
      <c r="E630" s="15">
        <v>9.5263453686380603E-2</v>
      </c>
      <c r="F630" s="15">
        <v>0.180279974181104</v>
      </c>
      <c r="G630" s="15">
        <v>0.17542419881145799</v>
      </c>
      <c r="H630" s="15">
        <v>0.12849394696897301</v>
      </c>
      <c r="I630" s="15"/>
      <c r="J630" s="15">
        <v>0.12946394982791501</v>
      </c>
      <c r="K630" s="15">
        <v>0.180279974181104</v>
      </c>
      <c r="L630" s="15"/>
      <c r="M630" s="15">
        <v>0.17161304887133799</v>
      </c>
      <c r="N630" s="15">
        <v>0.12904780044640701</v>
      </c>
    </row>
    <row r="631" spans="2:14" ht="15.75" customHeight="1" x14ac:dyDescent="0.2">
      <c r="B631" s="22" t="s">
        <v>301</v>
      </c>
      <c r="C631" s="15">
        <v>0.14855412426728801</v>
      </c>
      <c r="D631" s="15"/>
      <c r="E631" s="15">
        <v>0.22841922419074501</v>
      </c>
      <c r="F631" s="15">
        <v>9.9849335266421799E-2</v>
      </c>
      <c r="G631" s="15">
        <v>0.17517057349069101</v>
      </c>
      <c r="H631" s="15">
        <v>0.12611754313555701</v>
      </c>
      <c r="I631" s="15"/>
      <c r="J631" s="15">
        <v>0.179181356003353</v>
      </c>
      <c r="K631" s="15">
        <v>9.9849335266421799E-2</v>
      </c>
      <c r="L631" s="15"/>
      <c r="M631" s="15">
        <v>0.13602486574903999</v>
      </c>
      <c r="N631" s="15">
        <v>0.15969510666291301</v>
      </c>
    </row>
    <row r="632" spans="2:14" ht="15.75" customHeight="1" x14ac:dyDescent="0.2">
      <c r="B632" s="22" t="s">
        <v>316</v>
      </c>
      <c r="C632" s="15">
        <v>0.135198035158346</v>
      </c>
      <c r="D632" s="15"/>
      <c r="E632" s="15">
        <v>0.15148511703050699</v>
      </c>
      <c r="F632" s="15">
        <v>0.120891685007117</v>
      </c>
      <c r="G632" s="15">
        <v>0.16966962148413001</v>
      </c>
      <c r="H632" s="15">
        <v>0.113496129079632</v>
      </c>
      <c r="I632" s="15"/>
      <c r="J632" s="15">
        <v>0.14419435585632201</v>
      </c>
      <c r="K632" s="15">
        <v>0.120891685007117</v>
      </c>
      <c r="L632" s="15"/>
      <c r="M632" s="15">
        <v>0.17978029755931699</v>
      </c>
      <c r="N632" s="15">
        <v>9.5555609404029601E-2</v>
      </c>
    </row>
    <row r="633" spans="2:14" ht="15.75" customHeight="1" x14ac:dyDescent="0.2">
      <c r="B633" s="22" t="s">
        <v>305</v>
      </c>
      <c r="C633" s="15">
        <v>0.131907939820363</v>
      </c>
      <c r="D633" s="15"/>
      <c r="E633" s="15">
        <v>0.14832944624219199</v>
      </c>
      <c r="F633" s="15">
        <v>0.16638661169944</v>
      </c>
      <c r="G633" s="15">
        <v>3.4707865159944E-2</v>
      </c>
      <c r="H633" s="15">
        <v>0.13261063352324401</v>
      </c>
      <c r="I633" s="15"/>
      <c r="J633" s="15">
        <v>0.11022657551810899</v>
      </c>
      <c r="K633" s="15">
        <v>0.16638661169944</v>
      </c>
      <c r="L633" s="15"/>
      <c r="M633" s="15">
        <v>8.2774576814136205E-2</v>
      </c>
      <c r="N633" s="15">
        <v>0.175597191781516</v>
      </c>
    </row>
    <row r="634" spans="2:14" ht="15.75" customHeight="1" x14ac:dyDescent="0.2">
      <c r="B634" s="22" t="s">
        <v>317</v>
      </c>
      <c r="C634" s="15">
        <v>0.119605642661766</v>
      </c>
      <c r="D634" s="15"/>
      <c r="E634" s="15">
        <v>0.17016724069054301</v>
      </c>
      <c r="F634" s="15">
        <v>7.3855741111581399E-2</v>
      </c>
      <c r="G634" s="15">
        <v>0.143985907007395</v>
      </c>
      <c r="H634" s="15">
        <v>0.127178909465956</v>
      </c>
      <c r="I634" s="15"/>
      <c r="J634" s="15">
        <v>0.14837474043272</v>
      </c>
      <c r="K634" s="15">
        <v>7.3855741111581399E-2</v>
      </c>
      <c r="L634" s="15"/>
      <c r="M634" s="15">
        <v>0.11337809228448401</v>
      </c>
      <c r="N634" s="15">
        <v>0.12514316341928799</v>
      </c>
    </row>
    <row r="635" spans="2:14" ht="15.75" customHeight="1" x14ac:dyDescent="0.2">
      <c r="B635" s="22" t="s">
        <v>318</v>
      </c>
      <c r="C635" s="15">
        <v>8.8387242991831302E-2</v>
      </c>
      <c r="D635" s="15"/>
      <c r="E635" s="15">
        <v>8.5289339950976595E-2</v>
      </c>
      <c r="F635" s="15">
        <v>9.1309223860243996E-2</v>
      </c>
      <c r="G635" s="15">
        <v>4.1958356927440897E-2</v>
      </c>
      <c r="H635" s="15">
        <v>0.12706775094156</v>
      </c>
      <c r="I635" s="15"/>
      <c r="J635" s="15">
        <v>8.6549801807482493E-2</v>
      </c>
      <c r="K635" s="15">
        <v>9.1309223860243996E-2</v>
      </c>
      <c r="L635" s="15"/>
      <c r="M635" s="15">
        <v>7.7228797752172396E-2</v>
      </c>
      <c r="N635" s="15">
        <v>9.8309301970542495E-2</v>
      </c>
    </row>
    <row r="636" spans="2:14" ht="15.75" customHeight="1" x14ac:dyDescent="0.2">
      <c r="B636" s="22" t="s">
        <v>309</v>
      </c>
      <c r="C636" s="15">
        <v>4.4885677510362397E-2</v>
      </c>
      <c r="D636" s="15"/>
      <c r="E636" s="15">
        <v>6.62144324258227E-2</v>
      </c>
      <c r="F636" s="15">
        <v>2.96996423927307E-2</v>
      </c>
      <c r="G636" s="15">
        <v>3.5030654179199198E-2</v>
      </c>
      <c r="H636" s="15">
        <v>5.7901554628723401E-2</v>
      </c>
      <c r="I636" s="15"/>
      <c r="J636" s="15">
        <v>5.4435174104864398E-2</v>
      </c>
      <c r="K636" s="15">
        <v>2.96996423927307E-2</v>
      </c>
      <c r="L636" s="15"/>
      <c r="M636" s="15">
        <v>1.2643813045360001E-2</v>
      </c>
      <c r="N636" s="15">
        <v>7.35550551821154E-2</v>
      </c>
    </row>
    <row r="637" spans="2:14" ht="15.75" customHeight="1" x14ac:dyDescent="0.2">
      <c r="B637" s="22" t="s">
        <v>49</v>
      </c>
      <c r="C637" s="15">
        <v>2.48703104146464E-2</v>
      </c>
      <c r="D637" s="15"/>
      <c r="E637" s="15">
        <v>1.47971847341722E-2</v>
      </c>
      <c r="F637" s="15">
        <v>1.48297662216037E-2</v>
      </c>
      <c r="G637" s="15">
        <v>8.8266790721766006E-2</v>
      </c>
      <c r="H637" s="15">
        <v>0</v>
      </c>
      <c r="I637" s="15"/>
      <c r="J637" s="15">
        <v>3.1184146899002001E-2</v>
      </c>
      <c r="K637" s="15">
        <v>1.48297662216037E-2</v>
      </c>
      <c r="L637" s="15"/>
      <c r="M637" s="15">
        <v>2.8479013462504199E-2</v>
      </c>
      <c r="N637" s="15">
        <v>2.1661461537543201E-2</v>
      </c>
    </row>
    <row r="638" spans="2:14" ht="15.75" customHeight="1" x14ac:dyDescent="0.2">
      <c r="B638" s="22" t="s">
        <v>50</v>
      </c>
      <c r="C638" s="15">
        <v>1.13083444126632E-2</v>
      </c>
      <c r="D638" s="15"/>
      <c r="E638" s="15">
        <v>0</v>
      </c>
      <c r="F638" s="15">
        <v>1.2165274321253401E-2</v>
      </c>
      <c r="G638" s="15">
        <v>1.86652471225262E-2</v>
      </c>
      <c r="H638" s="15">
        <v>1.6226380900594899E-2</v>
      </c>
      <c r="I638" s="15"/>
      <c r="J638" s="15">
        <v>1.0769477672238801E-2</v>
      </c>
      <c r="K638" s="15">
        <v>1.2165274321253401E-2</v>
      </c>
      <c r="L638" s="15"/>
      <c r="M638" s="15">
        <v>9.9783865636042593E-3</v>
      </c>
      <c r="N638" s="15">
        <v>1.2490939293414299E-2</v>
      </c>
    </row>
    <row r="639" spans="2:14" ht="15.75" customHeight="1" x14ac:dyDescent="0.2">
      <c r="C639" s="15"/>
      <c r="D639" s="15"/>
      <c r="E639" s="15"/>
      <c r="F639" s="15"/>
      <c r="G639" s="15"/>
      <c r="H639" s="15"/>
      <c r="I639" s="15"/>
      <c r="J639" s="15"/>
      <c r="K639" s="15"/>
      <c r="L639" s="15"/>
      <c r="M639" s="15"/>
      <c r="N639" s="15"/>
    </row>
    <row r="640" spans="2:14" ht="15.75" customHeight="1" x14ac:dyDescent="0.2">
      <c r="B640" s="7" t="s">
        <v>319</v>
      </c>
      <c r="C640" s="15"/>
      <c r="D640" s="15"/>
      <c r="E640" s="15"/>
      <c r="F640" s="15"/>
      <c r="G640" s="15"/>
      <c r="H640" s="15"/>
      <c r="I640" s="15"/>
      <c r="J640" s="15"/>
      <c r="K640" s="15"/>
      <c r="L640" s="15"/>
      <c r="M640" s="15"/>
      <c r="N640" s="15"/>
    </row>
    <row r="641" spans="2:14" ht="15.75" customHeight="1" x14ac:dyDescent="0.2">
      <c r="B641" s="14" t="s">
        <v>15</v>
      </c>
      <c r="C641" s="15"/>
      <c r="D641" s="15"/>
      <c r="E641" s="15"/>
      <c r="F641" s="15"/>
      <c r="G641" s="15"/>
      <c r="H641" s="15"/>
      <c r="I641" s="15"/>
      <c r="J641" s="15"/>
      <c r="K641" s="15"/>
      <c r="L641" s="15"/>
      <c r="M641" s="15"/>
      <c r="N641" s="15"/>
    </row>
    <row r="642" spans="2:14" ht="15.75" customHeight="1" x14ac:dyDescent="0.2">
      <c r="B642" s="22" t="s">
        <v>320</v>
      </c>
      <c r="C642" s="15">
        <v>0.155084113814416</v>
      </c>
      <c r="D642" s="15"/>
      <c r="E642" s="15">
        <v>0.22984915033297201</v>
      </c>
      <c r="F642" s="15">
        <v>0.201272990519655</v>
      </c>
      <c r="G642" s="15">
        <v>0</v>
      </c>
      <c r="H642" s="15">
        <v>0.117184730260217</v>
      </c>
      <c r="I642" s="15"/>
      <c r="J642" s="15">
        <v>0.126038973500705</v>
      </c>
      <c r="K642" s="15">
        <v>0.201272990519655</v>
      </c>
      <c r="L642" s="15"/>
      <c r="M642" s="15">
        <v>0.115423508519298</v>
      </c>
      <c r="N642" s="15">
        <v>0.19035021553537301</v>
      </c>
    </row>
    <row r="643" spans="2:14" ht="15.75" customHeight="1" x14ac:dyDescent="0.2">
      <c r="B643" s="22" t="s">
        <v>321</v>
      </c>
      <c r="C643" s="15">
        <v>0.23473804311449001</v>
      </c>
      <c r="D643" s="15"/>
      <c r="E643" s="15">
        <v>0.18749629129553899</v>
      </c>
      <c r="F643" s="15">
        <v>0.21745145327909801</v>
      </c>
      <c r="G643" s="15">
        <v>0.30535440842135397</v>
      </c>
      <c r="H643" s="15">
        <v>0.26003608187344002</v>
      </c>
      <c r="I643" s="15"/>
      <c r="J643" s="15">
        <v>0.245608440126279</v>
      </c>
      <c r="K643" s="15">
        <v>0.21745145327909801</v>
      </c>
      <c r="L643" s="15"/>
      <c r="M643" s="15">
        <v>0.24598797626028501</v>
      </c>
      <c r="N643" s="15">
        <v>0.224734633339946</v>
      </c>
    </row>
    <row r="644" spans="2:14" ht="15.75" customHeight="1" x14ac:dyDescent="0.2">
      <c r="B644" s="22" t="s">
        <v>322</v>
      </c>
      <c r="C644" s="15">
        <v>0.37835787331780302</v>
      </c>
      <c r="D644" s="15"/>
      <c r="E644" s="15">
        <v>0.41586776471294701</v>
      </c>
      <c r="F644" s="15">
        <v>0.34813944433562199</v>
      </c>
      <c r="G644" s="15">
        <v>0.47568551278654497</v>
      </c>
      <c r="H644" s="15">
        <v>0.30746769068165902</v>
      </c>
      <c r="I644" s="15"/>
      <c r="J644" s="15">
        <v>0.39736025164902999</v>
      </c>
      <c r="K644" s="15">
        <v>0.34813944433562199</v>
      </c>
      <c r="L644" s="15"/>
      <c r="M644" s="15">
        <v>0.374778045145716</v>
      </c>
      <c r="N644" s="15">
        <v>0.381541046734371</v>
      </c>
    </row>
    <row r="645" spans="2:14" ht="15.75" customHeight="1" x14ac:dyDescent="0.2">
      <c r="B645" s="22" t="s">
        <v>323</v>
      </c>
      <c r="C645" s="15">
        <v>0.160651560988955</v>
      </c>
      <c r="D645" s="15"/>
      <c r="E645" s="15">
        <v>0.120454742315142</v>
      </c>
      <c r="F645" s="15">
        <v>0.17401333225103899</v>
      </c>
      <c r="G645" s="15">
        <v>0.17890306371829801</v>
      </c>
      <c r="H645" s="15">
        <v>0.16543018579698501</v>
      </c>
      <c r="I645" s="15"/>
      <c r="J645" s="15">
        <v>0.15224922369845101</v>
      </c>
      <c r="K645" s="15">
        <v>0.17401333225103899</v>
      </c>
      <c r="L645" s="15"/>
      <c r="M645" s="15">
        <v>0.19721223727206</v>
      </c>
      <c r="N645" s="15">
        <v>0.12814190766438399</v>
      </c>
    </row>
    <row r="646" spans="2:14" ht="15.75" customHeight="1" x14ac:dyDescent="0.2">
      <c r="B646" s="22" t="s">
        <v>324</v>
      </c>
      <c r="C646" s="15">
        <v>4.2378051263300902E-2</v>
      </c>
      <c r="D646" s="15"/>
      <c r="E646" s="15">
        <v>1.59770331100588E-2</v>
      </c>
      <c r="F646" s="15">
        <v>4.6741808370073697E-2</v>
      </c>
      <c r="G646" s="15">
        <v>1.47175963775196E-2</v>
      </c>
      <c r="H646" s="15">
        <v>8.8648459111023994E-2</v>
      </c>
      <c r="I646" s="15"/>
      <c r="J646" s="15">
        <v>3.96339720281636E-2</v>
      </c>
      <c r="K646" s="15">
        <v>4.6741808370073697E-2</v>
      </c>
      <c r="L646" s="15"/>
      <c r="M646" s="15">
        <v>4.9694612309553098E-2</v>
      </c>
      <c r="N646" s="15">
        <v>3.5872185198355298E-2</v>
      </c>
    </row>
    <row r="647" spans="2:14" ht="15.75" customHeight="1" x14ac:dyDescent="0.2">
      <c r="B647" s="22" t="s">
        <v>49</v>
      </c>
      <c r="C647" s="15">
        <v>2.87903575010337E-2</v>
      </c>
      <c r="D647" s="15"/>
      <c r="E647" s="15">
        <v>3.0355018233340799E-2</v>
      </c>
      <c r="F647" s="15">
        <v>1.2380971244511299E-2</v>
      </c>
      <c r="G647" s="15">
        <v>2.5339418696283401E-2</v>
      </c>
      <c r="H647" s="15">
        <v>6.1232852276675603E-2</v>
      </c>
      <c r="I647" s="15"/>
      <c r="J647" s="15">
        <v>3.9109138997369897E-2</v>
      </c>
      <c r="K647" s="15">
        <v>1.2380971244511299E-2</v>
      </c>
      <c r="L647" s="15"/>
      <c r="M647" s="15">
        <v>1.6903620493088699E-2</v>
      </c>
      <c r="N647" s="15">
        <v>3.9360011527571001E-2</v>
      </c>
    </row>
    <row r="648" spans="2:14" ht="15.75" customHeight="1" x14ac:dyDescent="0.2">
      <c r="C648" s="15"/>
      <c r="D648" s="15"/>
      <c r="E648" s="15"/>
      <c r="F648" s="15"/>
      <c r="G648" s="15"/>
      <c r="H648" s="15"/>
      <c r="I648" s="15"/>
      <c r="J648" s="15"/>
      <c r="K648" s="15"/>
      <c r="L648" s="15"/>
      <c r="M648" s="15"/>
      <c r="N648" s="15"/>
    </row>
    <row r="649" spans="2:14" ht="15.75" customHeight="1" x14ac:dyDescent="0.2">
      <c r="B649" s="7" t="s">
        <v>325</v>
      </c>
      <c r="C649" s="15"/>
      <c r="D649" s="15"/>
      <c r="E649" s="15"/>
      <c r="F649" s="15"/>
      <c r="G649" s="15"/>
      <c r="H649" s="15"/>
      <c r="I649" s="15"/>
      <c r="J649" s="15"/>
      <c r="K649" s="15"/>
      <c r="L649" s="15"/>
      <c r="M649" s="15"/>
      <c r="N649" s="15"/>
    </row>
    <row r="650" spans="2:14" ht="15.75" customHeight="1" x14ac:dyDescent="0.2">
      <c r="B650" s="14" t="s">
        <v>15</v>
      </c>
      <c r="C650" s="15"/>
      <c r="D650" s="15"/>
      <c r="E650" s="15"/>
      <c r="F650" s="15"/>
      <c r="G650" s="15"/>
      <c r="H650" s="15"/>
      <c r="I650" s="15"/>
      <c r="J650" s="15"/>
      <c r="K650" s="15"/>
      <c r="L650" s="15"/>
      <c r="M650" s="15"/>
      <c r="N650" s="15"/>
    </row>
    <row r="651" spans="2:14" ht="15.75" customHeight="1" x14ac:dyDescent="0.2">
      <c r="B651" s="22" t="s">
        <v>326</v>
      </c>
      <c r="C651" s="15">
        <v>0.52319534790428501</v>
      </c>
      <c r="D651" s="15"/>
      <c r="E651" s="15">
        <v>0.51494710311735803</v>
      </c>
      <c r="F651" s="15">
        <v>0.44914334464733902</v>
      </c>
      <c r="G651" s="15">
        <v>0.58376712654532303</v>
      </c>
      <c r="H651" s="15">
        <v>0.620476817547291</v>
      </c>
      <c r="I651" s="15"/>
      <c r="J651" s="15">
        <v>0.56976177208548795</v>
      </c>
      <c r="K651" s="15">
        <v>0.44914334464733902</v>
      </c>
      <c r="L651" s="15"/>
      <c r="M651" s="15">
        <v>0.55293611548034105</v>
      </c>
      <c r="N651" s="15">
        <v>0.49674993874343398</v>
      </c>
    </row>
    <row r="652" spans="2:14" ht="15.75" customHeight="1" x14ac:dyDescent="0.2">
      <c r="B652" s="22" t="s">
        <v>327</v>
      </c>
      <c r="C652" s="15">
        <v>0.459349764629499</v>
      </c>
      <c r="D652" s="15"/>
      <c r="E652" s="15">
        <v>0.44532378949611601</v>
      </c>
      <c r="F652" s="15">
        <v>0.390836081098973</v>
      </c>
      <c r="G652" s="15">
        <v>0.60085151841060402</v>
      </c>
      <c r="H652" s="15">
        <v>0.48182607718230303</v>
      </c>
      <c r="I652" s="15"/>
      <c r="J652" s="15">
        <v>0.50243350455789704</v>
      </c>
      <c r="K652" s="15">
        <v>0.390836081098973</v>
      </c>
      <c r="L652" s="15"/>
      <c r="M652" s="15">
        <v>0.49544986298223698</v>
      </c>
      <c r="N652" s="15">
        <v>0.427249655940517</v>
      </c>
    </row>
    <row r="653" spans="2:14" ht="15.75" customHeight="1" x14ac:dyDescent="0.2">
      <c r="B653" s="22" t="s">
        <v>328</v>
      </c>
      <c r="C653" s="15">
        <v>0.27324525785569498</v>
      </c>
      <c r="D653" s="15"/>
      <c r="E653" s="15">
        <v>0.26887764687568</v>
      </c>
      <c r="F653" s="15">
        <v>0.28034507340321602</v>
      </c>
      <c r="G653" s="15">
        <v>0.26286975928357298</v>
      </c>
      <c r="H653" s="15">
        <v>0.27384813069305503</v>
      </c>
      <c r="I653" s="15"/>
      <c r="J653" s="15">
        <v>0.268780651797072</v>
      </c>
      <c r="K653" s="15">
        <v>0.28034507340321602</v>
      </c>
      <c r="L653" s="15"/>
      <c r="M653" s="15">
        <v>0.26140594663303801</v>
      </c>
      <c r="N653" s="15">
        <v>0.28377274100370597</v>
      </c>
    </row>
    <row r="654" spans="2:14" ht="15.75" customHeight="1" x14ac:dyDescent="0.2">
      <c r="B654" s="22" t="s">
        <v>329</v>
      </c>
      <c r="C654" s="15">
        <v>0.268703773377934</v>
      </c>
      <c r="D654" s="15"/>
      <c r="E654" s="15">
        <v>0.29809507042503403</v>
      </c>
      <c r="F654" s="15">
        <v>0.241785718100575</v>
      </c>
      <c r="G654" s="15">
        <v>0.33418492240134701</v>
      </c>
      <c r="H654" s="15">
        <v>0.228766772464221</v>
      </c>
      <c r="I654" s="15"/>
      <c r="J654" s="15">
        <v>0.28563076420935302</v>
      </c>
      <c r="K654" s="15">
        <v>0.241785718100575</v>
      </c>
      <c r="L654" s="15"/>
      <c r="M654" s="15">
        <v>0.29839380615297201</v>
      </c>
      <c r="N654" s="15">
        <v>0.24230347746334099</v>
      </c>
    </row>
    <row r="655" spans="2:14" ht="15.75" customHeight="1" x14ac:dyDescent="0.2">
      <c r="B655" s="22" t="s">
        <v>330</v>
      </c>
      <c r="C655" s="15">
        <v>0.24402696738163401</v>
      </c>
      <c r="D655" s="15"/>
      <c r="E655" s="15">
        <v>0.184979499673631</v>
      </c>
      <c r="F655" s="15">
        <v>0.23257674482176999</v>
      </c>
      <c r="G655" s="15">
        <v>0.24007198242651001</v>
      </c>
      <c r="H655" s="15">
        <v>0.33712469539363199</v>
      </c>
      <c r="I655" s="15"/>
      <c r="J655" s="15">
        <v>0.25122725768089399</v>
      </c>
      <c r="K655" s="15">
        <v>0.23257674482176999</v>
      </c>
      <c r="L655" s="15"/>
      <c r="M655" s="15">
        <v>0.281146505559768</v>
      </c>
      <c r="N655" s="15">
        <v>0.211020375588993</v>
      </c>
    </row>
    <row r="656" spans="2:14" ht="15.75" customHeight="1" x14ac:dyDescent="0.2">
      <c r="B656" s="22" t="s">
        <v>331</v>
      </c>
      <c r="C656" s="15">
        <v>0.23236769583595801</v>
      </c>
      <c r="D656" s="15"/>
      <c r="E656" s="15">
        <v>0.13541542800614101</v>
      </c>
      <c r="F656" s="15">
        <v>0.27454164100415601</v>
      </c>
      <c r="G656" s="15">
        <v>0.25293204884405102</v>
      </c>
      <c r="H656" s="15">
        <v>0.245524505250556</v>
      </c>
      <c r="I656" s="15"/>
      <c r="J656" s="15">
        <v>0.20584728134720101</v>
      </c>
      <c r="K656" s="15">
        <v>0.27454164100415601</v>
      </c>
      <c r="L656" s="15"/>
      <c r="M656" s="15">
        <v>0.238956933520105</v>
      </c>
      <c r="N656" s="15">
        <v>0.22650856371471301</v>
      </c>
    </row>
    <row r="657" spans="2:14" ht="15.75" customHeight="1" x14ac:dyDescent="0.2">
      <c r="B657" s="22" t="s">
        <v>332</v>
      </c>
      <c r="C657" s="15">
        <v>0.20411166348676099</v>
      </c>
      <c r="D657" s="15"/>
      <c r="E657" s="15">
        <v>0.21350411917464901</v>
      </c>
      <c r="F657" s="15">
        <v>0.146301356014401</v>
      </c>
      <c r="G657" s="15">
        <v>0.24610835816884699</v>
      </c>
      <c r="H657" s="15">
        <v>0.26649976697064298</v>
      </c>
      <c r="I657" s="15"/>
      <c r="J657" s="15">
        <v>0.24046475565717601</v>
      </c>
      <c r="K657" s="15">
        <v>0.146301356014401</v>
      </c>
      <c r="L657" s="15"/>
      <c r="M657" s="15">
        <v>0.215067616593869</v>
      </c>
      <c r="N657" s="15">
        <v>0.19436965995831701</v>
      </c>
    </row>
    <row r="658" spans="2:14" ht="15.75" customHeight="1" x14ac:dyDescent="0.2">
      <c r="B658" s="22" t="s">
        <v>333</v>
      </c>
      <c r="C658" s="15">
        <v>0.20221329448092601</v>
      </c>
      <c r="D658" s="15"/>
      <c r="E658" s="15">
        <v>0.204886451678262</v>
      </c>
      <c r="F658" s="15">
        <v>0.19484707591074801</v>
      </c>
      <c r="G658" s="15">
        <v>0.160251808074097</v>
      </c>
      <c r="H658" s="15">
        <v>0.24992025023820899</v>
      </c>
      <c r="I658" s="15"/>
      <c r="J658" s="15">
        <v>0.206845423842237</v>
      </c>
      <c r="K658" s="15">
        <v>0.19484707591074801</v>
      </c>
      <c r="L658" s="15"/>
      <c r="M658" s="15">
        <v>0.217393069902512</v>
      </c>
      <c r="N658" s="15">
        <v>0.18871547970640401</v>
      </c>
    </row>
    <row r="659" spans="2:14" ht="15.75" customHeight="1" x14ac:dyDescent="0.2">
      <c r="B659" s="22" t="s">
        <v>334</v>
      </c>
      <c r="C659" s="15">
        <v>0.19556972162293801</v>
      </c>
      <c r="D659" s="15"/>
      <c r="E659" s="15">
        <v>0.14714260680427399</v>
      </c>
      <c r="F659" s="15">
        <v>0.21918742636063801</v>
      </c>
      <c r="G659" s="15">
        <v>0.142980898633255</v>
      </c>
      <c r="H659" s="15">
        <v>0.25236294052991998</v>
      </c>
      <c r="I659" s="15"/>
      <c r="J659" s="15">
        <v>0.18071810372428401</v>
      </c>
      <c r="K659" s="15">
        <v>0.21918742636063801</v>
      </c>
      <c r="L659" s="15"/>
      <c r="M659" s="15">
        <v>0.21068702655254001</v>
      </c>
      <c r="N659" s="15">
        <v>0.18212745543897599</v>
      </c>
    </row>
    <row r="660" spans="2:14" ht="15.75" customHeight="1" x14ac:dyDescent="0.2">
      <c r="B660" s="22" t="s">
        <v>335</v>
      </c>
      <c r="C660" s="15">
        <v>0.18372374497132599</v>
      </c>
      <c r="D660" s="15"/>
      <c r="E660" s="15">
        <v>0.26564177869153</v>
      </c>
      <c r="F660" s="15">
        <v>0.171737868427181</v>
      </c>
      <c r="G660" s="15">
        <v>0.132083661809897</v>
      </c>
      <c r="H660" s="15">
        <v>0.157640905967251</v>
      </c>
      <c r="I660" s="15"/>
      <c r="J660" s="15">
        <v>0.19126087275707401</v>
      </c>
      <c r="K660" s="15">
        <v>0.171737868427181</v>
      </c>
      <c r="L660" s="15"/>
      <c r="M660" s="15">
        <v>0.19553761404714901</v>
      </c>
      <c r="N660" s="15">
        <v>0.173218884910673</v>
      </c>
    </row>
    <row r="661" spans="2:14" ht="15.75" customHeight="1" x14ac:dyDescent="0.2">
      <c r="B661" s="22" t="s">
        <v>336</v>
      </c>
      <c r="C661" s="15">
        <v>0.17065824165637</v>
      </c>
      <c r="D661" s="15"/>
      <c r="E661" s="15">
        <v>0.216724532148583</v>
      </c>
      <c r="F661" s="15">
        <v>0.165308576536489</v>
      </c>
      <c r="G661" s="15">
        <v>0.14845238021811799</v>
      </c>
      <c r="H661" s="15">
        <v>0.14735781446101301</v>
      </c>
      <c r="I661" s="15"/>
      <c r="J661" s="15">
        <v>0.17402229346109199</v>
      </c>
      <c r="K661" s="15">
        <v>0.165308576536489</v>
      </c>
      <c r="L661" s="15"/>
      <c r="M661" s="15">
        <v>0.14875099995535901</v>
      </c>
      <c r="N661" s="15">
        <v>0.190138101040881</v>
      </c>
    </row>
    <row r="662" spans="2:14" ht="15.75" customHeight="1" x14ac:dyDescent="0.2">
      <c r="B662" s="22" t="s">
        <v>337</v>
      </c>
      <c r="C662" s="15">
        <v>0.16167184035663201</v>
      </c>
      <c r="D662" s="15"/>
      <c r="E662" s="15">
        <v>0.17174171534621399</v>
      </c>
      <c r="F662" s="15">
        <v>0.136507654016819</v>
      </c>
      <c r="G662" s="15">
        <v>0.25114890487591202</v>
      </c>
      <c r="H662" s="15">
        <v>0.11957561077951601</v>
      </c>
      <c r="I662" s="15"/>
      <c r="J662" s="15">
        <v>0.177495938608352</v>
      </c>
      <c r="K662" s="15">
        <v>0.136507654016819</v>
      </c>
      <c r="L662" s="15"/>
      <c r="M662" s="15">
        <v>0.185658430070096</v>
      </c>
      <c r="N662" s="15">
        <v>0.14034303040833901</v>
      </c>
    </row>
    <row r="663" spans="2:14" ht="15.75" customHeight="1" x14ac:dyDescent="0.2">
      <c r="B663" s="22" t="s">
        <v>338</v>
      </c>
      <c r="C663" s="15">
        <v>0.15578592868480501</v>
      </c>
      <c r="D663" s="15"/>
      <c r="E663" s="15">
        <v>0.15459466491304999</v>
      </c>
      <c r="F663" s="15">
        <v>0.115068208114032</v>
      </c>
      <c r="G663" s="15">
        <v>0.21582506105160201</v>
      </c>
      <c r="H663" s="15">
        <v>0.18201079464933201</v>
      </c>
      <c r="I663" s="15"/>
      <c r="J663" s="15">
        <v>0.18139061950203</v>
      </c>
      <c r="K663" s="15">
        <v>0.115068208114032</v>
      </c>
      <c r="L663" s="15"/>
      <c r="M663" s="15">
        <v>0.197365476044292</v>
      </c>
      <c r="N663" s="15">
        <v>0.118813508930245</v>
      </c>
    </row>
    <row r="664" spans="2:14" ht="15.75" customHeight="1" x14ac:dyDescent="0.2">
      <c r="B664" s="22" t="s">
        <v>49</v>
      </c>
      <c r="C664" s="15">
        <v>1.4841553766019E-2</v>
      </c>
      <c r="D664" s="15"/>
      <c r="E664" s="15">
        <v>0</v>
      </c>
      <c r="F664" s="15">
        <v>2.9846689886731E-2</v>
      </c>
      <c r="G664" s="15">
        <v>1.86652471225262E-2</v>
      </c>
      <c r="H664" s="15">
        <v>0</v>
      </c>
      <c r="I664" s="15"/>
      <c r="J664" s="15">
        <v>5.40581262787231E-3</v>
      </c>
      <c r="K664" s="15">
        <v>2.9846689886731E-2</v>
      </c>
      <c r="L664" s="15"/>
      <c r="M664" s="15">
        <v>1.43259977227757E-2</v>
      </c>
      <c r="N664" s="15">
        <v>1.5299984789161E-2</v>
      </c>
    </row>
    <row r="665" spans="2:14" ht="15.75" customHeight="1" x14ac:dyDescent="0.2">
      <c r="B665" s="22" t="s">
        <v>339</v>
      </c>
      <c r="C665" s="15">
        <v>1.2945730984266501E-2</v>
      </c>
      <c r="D665" s="15"/>
      <c r="E665" s="15">
        <v>1.2484430430563199E-2</v>
      </c>
      <c r="F665" s="15">
        <v>6.7784134371924503E-3</v>
      </c>
      <c r="G665" s="15">
        <v>0</v>
      </c>
      <c r="H665" s="15">
        <v>3.6550980984759299E-2</v>
      </c>
      <c r="I665" s="15"/>
      <c r="J665" s="15">
        <v>1.6823950510087001E-2</v>
      </c>
      <c r="K665" s="15">
        <v>6.7784134371924503E-3</v>
      </c>
      <c r="L665" s="15"/>
      <c r="M665" s="15">
        <v>5.5598934950500303E-3</v>
      </c>
      <c r="N665" s="15">
        <v>1.9513197472762599E-2</v>
      </c>
    </row>
    <row r="666" spans="2:14" ht="15.75" customHeight="1" x14ac:dyDescent="0.2">
      <c r="B666" s="22" t="s">
        <v>50</v>
      </c>
      <c r="C666" s="15">
        <v>1.5981765053060801E-2</v>
      </c>
      <c r="D666" s="15"/>
      <c r="E666" s="15">
        <v>2.8254222634114898E-2</v>
      </c>
      <c r="F666" s="15">
        <v>2.4330548642506701E-2</v>
      </c>
      <c r="G666" s="15">
        <v>0</v>
      </c>
      <c r="H666" s="15">
        <v>0</v>
      </c>
      <c r="I666" s="15"/>
      <c r="J666" s="15">
        <v>1.07317653106606E-2</v>
      </c>
      <c r="K666" s="15">
        <v>2.4330548642506701E-2</v>
      </c>
      <c r="L666" s="15"/>
      <c r="M666" s="15">
        <v>9.9783865636042593E-3</v>
      </c>
      <c r="N666" s="15">
        <v>2.1319952781240499E-2</v>
      </c>
    </row>
    <row r="667" spans="2:14" ht="15.75" customHeight="1" x14ac:dyDescent="0.2">
      <c r="C667" s="15"/>
      <c r="D667" s="15"/>
      <c r="E667" s="15"/>
      <c r="F667" s="15"/>
      <c r="G667" s="15"/>
      <c r="H667" s="15"/>
      <c r="I667" s="15"/>
      <c r="J667" s="15"/>
      <c r="K667" s="15"/>
      <c r="L667" s="15"/>
      <c r="M667" s="15"/>
      <c r="N667" s="15"/>
    </row>
    <row r="668" spans="2:14" ht="15.75" customHeight="1" x14ac:dyDescent="0.2">
      <c r="B668" s="7" t="s">
        <v>340</v>
      </c>
      <c r="C668" s="15"/>
      <c r="D668" s="15"/>
      <c r="E668" s="15"/>
      <c r="F668" s="15"/>
      <c r="G668" s="15"/>
      <c r="H668" s="15"/>
      <c r="I668" s="15"/>
      <c r="J668" s="15"/>
      <c r="K668" s="15"/>
      <c r="L668" s="15"/>
      <c r="M668" s="15"/>
      <c r="N668" s="15"/>
    </row>
    <row r="669" spans="2:14" ht="15.75" customHeight="1" x14ac:dyDescent="0.2">
      <c r="B669" s="14" t="s">
        <v>16</v>
      </c>
      <c r="C669" s="15"/>
      <c r="D669" s="15"/>
      <c r="E669" s="15"/>
      <c r="F669" s="15"/>
      <c r="G669" s="15"/>
      <c r="H669" s="15"/>
      <c r="I669" s="15"/>
      <c r="J669" s="15"/>
      <c r="K669" s="15"/>
      <c r="L669" s="15"/>
      <c r="M669" s="15"/>
      <c r="N669" s="15"/>
    </row>
    <row r="670" spans="2:14" ht="15.75" customHeight="1" x14ac:dyDescent="0.2">
      <c r="B670" s="22" t="s">
        <v>326</v>
      </c>
      <c r="C670" s="15">
        <v>0.34144713430496298</v>
      </c>
      <c r="D670" s="15"/>
      <c r="E670" s="15">
        <v>0.30118979003812602</v>
      </c>
      <c r="F670" s="15">
        <v>0.25296974183703802</v>
      </c>
      <c r="G670" s="15">
        <v>0.43814254504786698</v>
      </c>
      <c r="H670" s="15">
        <v>0.47087132997806402</v>
      </c>
      <c r="I670" s="15"/>
      <c r="J670" s="15">
        <v>0.39626560371952002</v>
      </c>
      <c r="K670" s="15">
        <v>0.25296974183703802</v>
      </c>
      <c r="L670" s="15"/>
      <c r="M670" s="15">
        <v>0.34066262929776697</v>
      </c>
      <c r="N670" s="15">
        <v>0.34215550257041899</v>
      </c>
    </row>
    <row r="671" spans="2:14" ht="15.75" customHeight="1" x14ac:dyDescent="0.2">
      <c r="B671" s="22" t="s">
        <v>328</v>
      </c>
      <c r="C671" s="15">
        <v>9.7802787245807099E-2</v>
      </c>
      <c r="D671" s="15"/>
      <c r="E671" s="15">
        <v>0.16280791050343499</v>
      </c>
      <c r="F671" s="15">
        <v>9.5505084746776603E-2</v>
      </c>
      <c r="G671" s="15">
        <v>4.2505839575893503E-2</v>
      </c>
      <c r="H671" s="15">
        <v>7.4960839618792893E-2</v>
      </c>
      <c r="I671" s="15"/>
      <c r="J671" s="15">
        <v>9.9226388582301303E-2</v>
      </c>
      <c r="K671" s="15">
        <v>9.5505084746776603E-2</v>
      </c>
      <c r="L671" s="15"/>
      <c r="M671" s="15">
        <v>6.2261486180793503E-2</v>
      </c>
      <c r="N671" s="15">
        <v>0.12989478099534299</v>
      </c>
    </row>
    <row r="672" spans="2:14" ht="15.75" customHeight="1" x14ac:dyDescent="0.2">
      <c r="B672" s="22" t="s">
        <v>338</v>
      </c>
      <c r="C672" s="15">
        <v>3.5316848588219499E-2</v>
      </c>
      <c r="D672" s="15"/>
      <c r="E672" s="15">
        <v>5.1311567848210303E-2</v>
      </c>
      <c r="F672" s="15">
        <v>3.1425263955138803E-2</v>
      </c>
      <c r="G672" s="15">
        <v>4.5488199825083099E-2</v>
      </c>
      <c r="H672" s="15">
        <v>1.48040696121237E-2</v>
      </c>
      <c r="I672" s="15"/>
      <c r="J672" s="15">
        <v>3.7727981050786501E-2</v>
      </c>
      <c r="K672" s="15">
        <v>3.1425263955138803E-2</v>
      </c>
      <c r="L672" s="15"/>
      <c r="M672" s="15">
        <v>2.8131793247328701E-2</v>
      </c>
      <c r="N672" s="15">
        <v>4.1804589446893997E-2</v>
      </c>
    </row>
    <row r="673" spans="2:14" ht="15.75" customHeight="1" x14ac:dyDescent="0.2">
      <c r="B673" s="22" t="s">
        <v>334</v>
      </c>
      <c r="C673" s="15">
        <v>4.8233734010994199E-2</v>
      </c>
      <c r="D673" s="15"/>
      <c r="E673" s="15">
        <v>4.8718356143502603E-2</v>
      </c>
      <c r="F673" s="15">
        <v>7.5739145292667703E-2</v>
      </c>
      <c r="G673" s="15">
        <v>0</v>
      </c>
      <c r="H673" s="15">
        <v>3.8386764190878303E-2</v>
      </c>
      <c r="I673" s="15"/>
      <c r="J673" s="15">
        <v>3.11920411556607E-2</v>
      </c>
      <c r="K673" s="15">
        <v>7.5739145292667703E-2</v>
      </c>
      <c r="L673" s="15"/>
      <c r="M673" s="15">
        <v>5.65978387840637E-2</v>
      </c>
      <c r="N673" s="15">
        <v>4.06813712652749E-2</v>
      </c>
    </row>
    <row r="674" spans="2:14" ht="15.75" customHeight="1" x14ac:dyDescent="0.2">
      <c r="B674" s="22" t="s">
        <v>327</v>
      </c>
      <c r="C674" s="15">
        <v>0.130060110983585</v>
      </c>
      <c r="D674" s="15"/>
      <c r="E674" s="15">
        <v>0.17487202992390399</v>
      </c>
      <c r="F674" s="15">
        <v>0.177943450890508</v>
      </c>
      <c r="G674" s="15">
        <v>9.5572709258926206E-2</v>
      </c>
      <c r="H674" s="15">
        <v>1.69743153890544E-2</v>
      </c>
      <c r="I674" s="15"/>
      <c r="J674" s="15">
        <v>0.100392742507441</v>
      </c>
      <c r="K674" s="15">
        <v>0.177943450890508</v>
      </c>
      <c r="L674" s="15"/>
      <c r="M674" s="15">
        <v>0.113723924949494</v>
      </c>
      <c r="N674" s="15">
        <v>0.144810859110063</v>
      </c>
    </row>
    <row r="675" spans="2:14" ht="15.75" customHeight="1" x14ac:dyDescent="0.2">
      <c r="B675" s="22" t="s">
        <v>336</v>
      </c>
      <c r="C675" s="15">
        <v>7.4803232871173006E-2</v>
      </c>
      <c r="D675" s="15"/>
      <c r="E675" s="15">
        <v>4.6987876004258099E-2</v>
      </c>
      <c r="F675" s="15">
        <v>0.11453600941921301</v>
      </c>
      <c r="G675" s="15">
        <v>1.6588435037847502E-2</v>
      </c>
      <c r="H675" s="15">
        <v>8.3935514531918498E-2</v>
      </c>
      <c r="I675" s="15"/>
      <c r="J675" s="15">
        <v>5.0185757884625301E-2</v>
      </c>
      <c r="K675" s="15">
        <v>0.11453600941921301</v>
      </c>
      <c r="L675" s="15"/>
      <c r="M675" s="15">
        <v>6.66955698248759E-2</v>
      </c>
      <c r="N675" s="15">
        <v>8.2124041733211001E-2</v>
      </c>
    </row>
    <row r="676" spans="2:14" ht="15.75" customHeight="1" x14ac:dyDescent="0.2">
      <c r="B676" s="22" t="s">
        <v>329</v>
      </c>
      <c r="C676" s="15">
        <v>6.4137576692046394E-2</v>
      </c>
      <c r="D676" s="15"/>
      <c r="E676" s="15">
        <v>6.3320998139483803E-2</v>
      </c>
      <c r="F676" s="15">
        <v>6.16971032229129E-2</v>
      </c>
      <c r="G676" s="15">
        <v>0.10582561621244101</v>
      </c>
      <c r="H676" s="15">
        <v>3.2537873097695097E-2</v>
      </c>
      <c r="I676" s="15"/>
      <c r="J676" s="15">
        <v>6.5649635495918193E-2</v>
      </c>
      <c r="K676" s="15">
        <v>6.16971032229129E-2</v>
      </c>
      <c r="L676" s="15"/>
      <c r="M676" s="15">
        <v>9.3336246681236801E-2</v>
      </c>
      <c r="N676" s="15">
        <v>3.7772657381024102E-2</v>
      </c>
    </row>
    <row r="677" spans="2:14" ht="15.75" customHeight="1" x14ac:dyDescent="0.2">
      <c r="B677" s="22" t="s">
        <v>332</v>
      </c>
      <c r="C677" s="15">
        <v>4.7838086568590399E-2</v>
      </c>
      <c r="D677" s="15"/>
      <c r="E677" s="15">
        <v>3.2281901420488902E-2</v>
      </c>
      <c r="F677" s="15">
        <v>3.8018821729329202E-2</v>
      </c>
      <c r="G677" s="15">
        <v>6.9544433638848296E-2</v>
      </c>
      <c r="H677" s="15">
        <v>6.5466823476354893E-2</v>
      </c>
      <c r="I677" s="15"/>
      <c r="J677" s="15">
        <v>5.3921867456002998E-2</v>
      </c>
      <c r="K677" s="15">
        <v>3.8018821729329202E-2</v>
      </c>
      <c r="L677" s="15"/>
      <c r="M677" s="15">
        <v>4.8145215500164797E-2</v>
      </c>
      <c r="N677" s="15">
        <v>4.7560764707627802E-2</v>
      </c>
    </row>
    <row r="678" spans="2:14" ht="15.75" customHeight="1" x14ac:dyDescent="0.2">
      <c r="B678" s="22" t="s">
        <v>331</v>
      </c>
      <c r="C678" s="15">
        <v>2.8909571580692E-2</v>
      </c>
      <c r="D678" s="15"/>
      <c r="E678" s="15">
        <v>0</v>
      </c>
      <c r="F678" s="15">
        <v>2.6032983234922001E-2</v>
      </c>
      <c r="G678" s="15">
        <v>3.9512799724125899E-2</v>
      </c>
      <c r="H678" s="15">
        <v>5.89678531793821E-2</v>
      </c>
      <c r="I678" s="15"/>
      <c r="J678" s="15">
        <v>3.0691836697829499E-2</v>
      </c>
      <c r="K678" s="15">
        <v>2.6032983234922001E-2</v>
      </c>
      <c r="L678" s="15"/>
      <c r="M678" s="15">
        <v>2.7550434845608599E-2</v>
      </c>
      <c r="N678" s="15">
        <v>3.01368031760486E-2</v>
      </c>
    </row>
    <row r="679" spans="2:14" ht="15.75" customHeight="1" x14ac:dyDescent="0.2">
      <c r="B679" s="22" t="s">
        <v>335</v>
      </c>
      <c r="C679" s="15">
        <v>3.5176471736102201E-2</v>
      </c>
      <c r="D679" s="15"/>
      <c r="E679" s="15">
        <v>5.4518777108633003E-2</v>
      </c>
      <c r="F679" s="15">
        <v>2.01798912864815E-2</v>
      </c>
      <c r="G679" s="15">
        <v>2.48393369824409E-2</v>
      </c>
      <c r="H679" s="15">
        <v>5.0147675702151298E-2</v>
      </c>
      <c r="I679" s="15"/>
      <c r="J679" s="15">
        <v>4.4467993149309201E-2</v>
      </c>
      <c r="K679" s="15">
        <v>2.01798912864815E-2</v>
      </c>
      <c r="L679" s="15"/>
      <c r="M679" s="15">
        <v>3.9402605181684702E-2</v>
      </c>
      <c r="N679" s="15">
        <v>3.1360487400800503E-2</v>
      </c>
    </row>
    <row r="680" spans="2:14" ht="15.75" customHeight="1" x14ac:dyDescent="0.2">
      <c r="B680" s="22" t="s">
        <v>333</v>
      </c>
      <c r="C680" s="15">
        <v>3.6605003564854202E-2</v>
      </c>
      <c r="D680" s="15"/>
      <c r="E680" s="15">
        <v>1.4984254618510801E-2</v>
      </c>
      <c r="F680" s="15">
        <v>2.6738936149575E-2</v>
      </c>
      <c r="G680" s="15">
        <v>4.2143866604522601E-2</v>
      </c>
      <c r="H680" s="15">
        <v>7.58938718211917E-2</v>
      </c>
      <c r="I680" s="15"/>
      <c r="J680" s="15">
        <v>4.2717782205369502E-2</v>
      </c>
      <c r="K680" s="15">
        <v>2.6738936149575E-2</v>
      </c>
      <c r="L680" s="15"/>
      <c r="M680" s="15">
        <v>3.6455456807422598E-2</v>
      </c>
      <c r="N680" s="15">
        <v>3.6740036708294302E-2</v>
      </c>
    </row>
    <row r="681" spans="2:14" ht="15.75" customHeight="1" x14ac:dyDescent="0.2">
      <c r="B681" s="22" t="s">
        <v>330</v>
      </c>
      <c r="C681" s="15">
        <v>4.48460179801142E-2</v>
      </c>
      <c r="D681" s="15"/>
      <c r="E681" s="15">
        <v>2.0395118335876702E-2</v>
      </c>
      <c r="F681" s="15">
        <v>6.6585800620537705E-2</v>
      </c>
      <c r="G681" s="15">
        <v>6.1919139076325402E-2</v>
      </c>
      <c r="H681" s="15">
        <v>1.7053069402393001E-2</v>
      </c>
      <c r="I681" s="15"/>
      <c r="J681" s="15">
        <v>3.1376570288319298E-2</v>
      </c>
      <c r="K681" s="15">
        <v>6.6585800620537705E-2</v>
      </c>
      <c r="L681" s="15"/>
      <c r="M681" s="15">
        <v>7.0078959437374799E-2</v>
      </c>
      <c r="N681" s="15">
        <v>2.2061950563799899E-2</v>
      </c>
    </row>
    <row r="682" spans="2:14" ht="15.75" customHeight="1" x14ac:dyDescent="0.2">
      <c r="B682" s="22" t="s">
        <v>337</v>
      </c>
      <c r="C682" s="15">
        <v>3.21568489083393E-3</v>
      </c>
      <c r="D682" s="15"/>
      <c r="E682" s="15">
        <v>0</v>
      </c>
      <c r="F682" s="15">
        <v>0</v>
      </c>
      <c r="G682" s="15">
        <v>1.7917079015678399E-2</v>
      </c>
      <c r="H682" s="15">
        <v>0</v>
      </c>
      <c r="I682" s="15"/>
      <c r="J682" s="15">
        <v>5.2080460908877401E-3</v>
      </c>
      <c r="K682" s="15">
        <v>0</v>
      </c>
      <c r="L682" s="15"/>
      <c r="M682" s="15">
        <v>6.7769975885530803E-3</v>
      </c>
      <c r="N682" s="15">
        <v>0</v>
      </c>
    </row>
    <row r="683" spans="2:14" ht="15.75" customHeight="1" x14ac:dyDescent="0.2">
      <c r="B683" s="22" t="s">
        <v>50</v>
      </c>
      <c r="C683" s="15">
        <v>1.1607738982022799E-2</v>
      </c>
      <c r="D683" s="15"/>
      <c r="E683" s="15">
        <v>2.86114199155705E-2</v>
      </c>
      <c r="F683" s="15">
        <v>1.2627767614899499E-2</v>
      </c>
      <c r="G683" s="15">
        <v>0</v>
      </c>
      <c r="H683" s="15">
        <v>0</v>
      </c>
      <c r="I683" s="15"/>
      <c r="J683" s="15">
        <v>1.09757537160285E-2</v>
      </c>
      <c r="K683" s="15">
        <v>1.2627767614899499E-2</v>
      </c>
      <c r="L683" s="15"/>
      <c r="M683" s="15">
        <v>1.0180841673632E-2</v>
      </c>
      <c r="N683" s="15">
        <v>1.28961549412006E-2</v>
      </c>
    </row>
    <row r="684" spans="2:14" ht="15.75" customHeight="1" x14ac:dyDescent="0.2">
      <c r="B684" s="22" t="s">
        <v>339</v>
      </c>
      <c r="C684" s="15">
        <v>0</v>
      </c>
      <c r="D684" s="15"/>
      <c r="E684" s="15">
        <v>0</v>
      </c>
      <c r="F684" s="15">
        <v>0</v>
      </c>
      <c r="G684" s="15">
        <v>0</v>
      </c>
      <c r="H684" s="15">
        <v>0</v>
      </c>
      <c r="I684" s="15"/>
      <c r="J684" s="15">
        <v>0</v>
      </c>
      <c r="K684" s="15">
        <v>0</v>
      </c>
      <c r="L684" s="15"/>
      <c r="M684" s="15">
        <v>0</v>
      </c>
      <c r="N684" s="15">
        <v>0</v>
      </c>
    </row>
    <row r="685" spans="2:14" ht="15.75" customHeight="1" x14ac:dyDescent="0.2">
      <c r="B685" s="22" t="s">
        <v>49</v>
      </c>
      <c r="C685" s="15">
        <v>0</v>
      </c>
      <c r="D685" s="15"/>
      <c r="E685" s="15">
        <v>0</v>
      </c>
      <c r="F685" s="15">
        <v>0</v>
      </c>
      <c r="G685" s="15">
        <v>0</v>
      </c>
      <c r="H685" s="15">
        <v>0</v>
      </c>
      <c r="I685" s="15"/>
      <c r="J685" s="15">
        <v>0</v>
      </c>
      <c r="K685" s="15">
        <v>0</v>
      </c>
      <c r="L685" s="15"/>
      <c r="M685" s="15">
        <v>0</v>
      </c>
      <c r="N685" s="15">
        <v>0</v>
      </c>
    </row>
    <row r="686" spans="2:14" ht="15.75" customHeight="1" x14ac:dyDescent="0.2">
      <c r="C686" s="15"/>
      <c r="D686" s="15"/>
      <c r="E686" s="15"/>
      <c r="F686" s="15"/>
      <c r="G686" s="15"/>
      <c r="H686" s="15"/>
      <c r="I686" s="15"/>
      <c r="J686" s="15"/>
      <c r="K686" s="15"/>
      <c r="L686" s="15"/>
      <c r="M686" s="15"/>
      <c r="N686" s="15"/>
    </row>
    <row r="687" spans="2:14" ht="15.75" customHeight="1" x14ac:dyDescent="0.2">
      <c r="B687" s="7" t="s">
        <v>341</v>
      </c>
      <c r="C687" s="15"/>
      <c r="D687" s="15"/>
      <c r="E687" s="15"/>
      <c r="F687" s="15"/>
      <c r="G687" s="15"/>
      <c r="H687" s="15"/>
      <c r="I687" s="15"/>
      <c r="J687" s="15"/>
      <c r="K687" s="15"/>
      <c r="L687" s="15"/>
      <c r="M687" s="15"/>
      <c r="N687" s="15"/>
    </row>
    <row r="688" spans="2:14" ht="15.75" customHeight="1" x14ac:dyDescent="0.2">
      <c r="B688" s="14" t="s">
        <v>15</v>
      </c>
      <c r="C688" s="15"/>
      <c r="D688" s="15"/>
      <c r="E688" s="15"/>
      <c r="F688" s="15"/>
      <c r="G688" s="15"/>
      <c r="H688" s="15"/>
      <c r="I688" s="15"/>
      <c r="J688" s="15"/>
      <c r="K688" s="15"/>
      <c r="L688" s="15"/>
      <c r="M688" s="15"/>
      <c r="N688" s="15"/>
    </row>
    <row r="689" spans="2:14" ht="15.75" customHeight="1" x14ac:dyDescent="0.2">
      <c r="B689" s="22" t="s">
        <v>342</v>
      </c>
      <c r="C689" s="15">
        <v>0.24685141573163399</v>
      </c>
      <c r="D689" s="15"/>
      <c r="E689" s="15">
        <v>0.222370103855034</v>
      </c>
      <c r="F689" s="15">
        <v>0.29313771088087098</v>
      </c>
      <c r="G689" s="15">
        <v>0.32728377529221497</v>
      </c>
      <c r="H689" s="15">
        <v>0.116456120192702</v>
      </c>
      <c r="I689" s="15"/>
      <c r="J689" s="15">
        <v>0.21774501537921101</v>
      </c>
      <c r="K689" s="15">
        <v>0.29313771088087098</v>
      </c>
      <c r="L689" s="15"/>
      <c r="M689" s="15">
        <v>0.27051792583536499</v>
      </c>
      <c r="N689" s="15">
        <v>0.22580721969661</v>
      </c>
    </row>
    <row r="690" spans="2:14" ht="15.75" customHeight="1" x14ac:dyDescent="0.2">
      <c r="B690" s="22" t="s">
        <v>343</v>
      </c>
      <c r="C690" s="15">
        <v>0.34163742217721399</v>
      </c>
      <c r="D690" s="15"/>
      <c r="E690" s="15">
        <v>0.37251323856424501</v>
      </c>
      <c r="F690" s="15">
        <v>0.35032701954963502</v>
      </c>
      <c r="G690" s="15">
        <v>0.24646749232343099</v>
      </c>
      <c r="H690" s="15">
        <v>0.37301279023655398</v>
      </c>
      <c r="I690" s="15"/>
      <c r="J690" s="15">
        <v>0.336173107109276</v>
      </c>
      <c r="K690" s="15">
        <v>0.35032701954963502</v>
      </c>
      <c r="L690" s="15"/>
      <c r="M690" s="15">
        <v>0.29022494989244202</v>
      </c>
      <c r="N690" s="15">
        <v>0.387353251873435</v>
      </c>
    </row>
    <row r="691" spans="2:14" ht="15.75" customHeight="1" x14ac:dyDescent="0.2">
      <c r="B691" s="22" t="s">
        <v>344</v>
      </c>
      <c r="C691" s="15">
        <v>7.1185079251119901E-2</v>
      </c>
      <c r="D691" s="15"/>
      <c r="E691" s="15">
        <v>6.6225541215591405E-2</v>
      </c>
      <c r="F691" s="15">
        <v>6.0457079155060899E-2</v>
      </c>
      <c r="G691" s="15">
        <v>0.111121074459012</v>
      </c>
      <c r="H691" s="15">
        <v>6.2301999799509199E-2</v>
      </c>
      <c r="I691" s="15"/>
      <c r="J691" s="15">
        <v>7.7931211443596493E-2</v>
      </c>
      <c r="K691" s="15">
        <v>6.0457079155060899E-2</v>
      </c>
      <c r="L691" s="15"/>
      <c r="M691" s="15">
        <v>5.8086305637824E-2</v>
      </c>
      <c r="N691" s="15">
        <v>8.2832472911124E-2</v>
      </c>
    </row>
    <row r="692" spans="2:14" ht="15.75" customHeight="1" x14ac:dyDescent="0.2">
      <c r="B692" s="22" t="s">
        <v>345</v>
      </c>
      <c r="C692" s="15">
        <v>0.16782887640626701</v>
      </c>
      <c r="D692" s="15"/>
      <c r="E692" s="15">
        <v>0.17550998010605101</v>
      </c>
      <c r="F692" s="15">
        <v>0.14783422030096199</v>
      </c>
      <c r="G692" s="15">
        <v>0.153224840022331</v>
      </c>
      <c r="H692" s="15">
        <v>0.20983564002067301</v>
      </c>
      <c r="I692" s="15"/>
      <c r="J692" s="15">
        <v>0.18040219781023001</v>
      </c>
      <c r="K692" s="15">
        <v>0.14783422030096199</v>
      </c>
      <c r="L692" s="15"/>
      <c r="M692" s="15">
        <v>0.17526070183258399</v>
      </c>
      <c r="N692" s="15">
        <v>0.16122051756992001</v>
      </c>
    </row>
    <row r="693" spans="2:14" ht="15.75" customHeight="1" x14ac:dyDescent="0.2">
      <c r="B693" s="22" t="s">
        <v>346</v>
      </c>
      <c r="C693" s="15">
        <v>2.45492710405926E-2</v>
      </c>
      <c r="D693" s="15"/>
      <c r="E693" s="15">
        <v>2.2423625409647301E-2</v>
      </c>
      <c r="F693" s="15">
        <v>2.9737380677377401E-2</v>
      </c>
      <c r="G693" s="15">
        <v>2.5339418696283401E-2</v>
      </c>
      <c r="H693" s="15">
        <v>1.6429762986934299E-2</v>
      </c>
      <c r="I693" s="15"/>
      <c r="J693" s="15">
        <v>2.1286810831287799E-2</v>
      </c>
      <c r="K693" s="15">
        <v>2.9737380677377401E-2</v>
      </c>
      <c r="L693" s="15"/>
      <c r="M693" s="15">
        <v>5.2157623013480099E-2</v>
      </c>
      <c r="N693" s="15">
        <v>0</v>
      </c>
    </row>
    <row r="694" spans="2:14" ht="15.75" customHeight="1" x14ac:dyDescent="0.2">
      <c r="B694" s="22" t="s">
        <v>347</v>
      </c>
      <c r="C694" s="15">
        <v>1.2912794050545399E-2</v>
      </c>
      <c r="D694" s="15"/>
      <c r="E694" s="15">
        <v>2.2303274619433398E-2</v>
      </c>
      <c r="F694" s="15">
        <v>0</v>
      </c>
      <c r="G694" s="15">
        <v>0</v>
      </c>
      <c r="H694" s="15">
        <v>3.80011896917627E-2</v>
      </c>
      <c r="I694" s="15"/>
      <c r="J694" s="15">
        <v>2.1032799164192099E-2</v>
      </c>
      <c r="K694" s="15">
        <v>0</v>
      </c>
      <c r="L694" s="15"/>
      <c r="M694" s="15">
        <v>1.10499108782243E-2</v>
      </c>
      <c r="N694" s="15">
        <v>1.45692646707106E-2</v>
      </c>
    </row>
    <row r="695" spans="2:14" ht="15.75" customHeight="1" x14ac:dyDescent="0.2">
      <c r="B695" s="22" t="s">
        <v>348</v>
      </c>
      <c r="C695" s="15">
        <v>2.4889562258126299E-3</v>
      </c>
      <c r="D695" s="15"/>
      <c r="E695" s="15">
        <v>0</v>
      </c>
      <c r="F695" s="15">
        <v>0</v>
      </c>
      <c r="G695" s="15">
        <v>0</v>
      </c>
      <c r="H695" s="15">
        <v>1.2264620845960399E-2</v>
      </c>
      <c r="I695" s="15"/>
      <c r="J695" s="15">
        <v>4.0540967524973198E-3</v>
      </c>
      <c r="K695" s="15">
        <v>0</v>
      </c>
      <c r="L695" s="15"/>
      <c r="M695" s="15">
        <v>0</v>
      </c>
      <c r="N695" s="15">
        <v>4.7021292922690998E-3</v>
      </c>
    </row>
    <row r="696" spans="2:14" ht="15.75" customHeight="1" x14ac:dyDescent="0.2">
      <c r="B696" s="22" t="s">
        <v>68</v>
      </c>
      <c r="C696" s="15">
        <v>9.4334817121286996E-2</v>
      </c>
      <c r="D696" s="15"/>
      <c r="E696" s="15">
        <v>7.0289596151009007E-2</v>
      </c>
      <c r="F696" s="15">
        <v>8.7821704087668095E-2</v>
      </c>
      <c r="G696" s="15">
        <v>7.0379287790225897E-2</v>
      </c>
      <c r="H696" s="15">
        <v>0.15534398871586499</v>
      </c>
      <c r="I696" s="15"/>
      <c r="J696" s="15">
        <v>9.8430484637684404E-2</v>
      </c>
      <c r="K696" s="15">
        <v>8.7821704087668095E-2</v>
      </c>
      <c r="L696" s="15"/>
      <c r="M696" s="15">
        <v>9.5449385862609606E-2</v>
      </c>
      <c r="N696" s="15">
        <v>9.3343745645852197E-2</v>
      </c>
    </row>
    <row r="697" spans="2:14" ht="15.75" customHeight="1" x14ac:dyDescent="0.2">
      <c r="B697" s="22" t="s">
        <v>67</v>
      </c>
      <c r="C697" s="15">
        <v>4.6965736194384796E-3</v>
      </c>
      <c r="D697" s="15"/>
      <c r="E697" s="15">
        <v>0</v>
      </c>
      <c r="F697" s="15">
        <v>1.2165274321253401E-2</v>
      </c>
      <c r="G697" s="15">
        <v>0</v>
      </c>
      <c r="H697" s="15">
        <v>0</v>
      </c>
      <c r="I697" s="15"/>
      <c r="J697" s="15">
        <v>0</v>
      </c>
      <c r="K697" s="15">
        <v>1.2165274321253401E-2</v>
      </c>
      <c r="L697" s="15"/>
      <c r="M697" s="15">
        <v>9.9783865636042593E-3</v>
      </c>
      <c r="N697" s="15">
        <v>0</v>
      </c>
    </row>
    <row r="698" spans="2:14" ht="15.75" customHeight="1" x14ac:dyDescent="0.2">
      <c r="B698" s="22" t="s">
        <v>49</v>
      </c>
      <c r="C698" s="15">
        <v>3.3514794376087703E-2</v>
      </c>
      <c r="D698" s="15"/>
      <c r="E698" s="15">
        <v>4.8364640078989003E-2</v>
      </c>
      <c r="F698" s="15">
        <v>1.85196110271732E-2</v>
      </c>
      <c r="G698" s="15">
        <v>6.6184111416501906E-2</v>
      </c>
      <c r="H698" s="15">
        <v>1.63538875100398E-2</v>
      </c>
      <c r="I698" s="15"/>
      <c r="J698" s="15">
        <v>4.2944276872024699E-2</v>
      </c>
      <c r="K698" s="15">
        <v>1.85196110271732E-2</v>
      </c>
      <c r="L698" s="15"/>
      <c r="M698" s="15">
        <v>3.7274810483867798E-2</v>
      </c>
      <c r="N698" s="15">
        <v>3.0171398340079002E-2</v>
      </c>
    </row>
    <row r="699" spans="2:14" ht="15.75" customHeight="1" x14ac:dyDescent="0.2">
      <c r="C699" s="15"/>
      <c r="D699" s="15"/>
      <c r="E699" s="15"/>
      <c r="F699" s="15"/>
      <c r="G699" s="15"/>
      <c r="H699" s="15"/>
      <c r="I699" s="15"/>
      <c r="J699" s="15"/>
      <c r="K699" s="15"/>
      <c r="L699" s="15"/>
      <c r="M699" s="15"/>
      <c r="N699" s="15"/>
    </row>
    <row r="700" spans="2:14" ht="15.75" customHeight="1" x14ac:dyDescent="0.2">
      <c r="B700" s="7" t="s">
        <v>349</v>
      </c>
      <c r="C700" s="15"/>
      <c r="D700" s="15"/>
      <c r="E700" s="15"/>
      <c r="F700" s="15"/>
      <c r="G700" s="15"/>
      <c r="H700" s="15"/>
      <c r="I700" s="15"/>
      <c r="J700" s="15"/>
      <c r="K700" s="15"/>
      <c r="L700" s="15"/>
      <c r="M700" s="15"/>
      <c r="N700" s="15"/>
    </row>
    <row r="701" spans="2:14" ht="15.75" customHeight="1" x14ac:dyDescent="0.2">
      <c r="B701" s="14" t="s">
        <v>15</v>
      </c>
      <c r="C701" s="15"/>
      <c r="D701" s="15"/>
      <c r="E701" s="15"/>
      <c r="F701" s="15"/>
      <c r="G701" s="15"/>
      <c r="H701" s="15"/>
      <c r="I701" s="15"/>
      <c r="J701" s="15"/>
      <c r="K701" s="15"/>
      <c r="L701" s="15"/>
      <c r="M701" s="15"/>
      <c r="N701" s="15"/>
    </row>
    <row r="702" spans="2:14" ht="15.75" customHeight="1" x14ac:dyDescent="0.2">
      <c r="B702" s="22" t="s">
        <v>350</v>
      </c>
      <c r="C702" s="15">
        <v>0.22605790270162501</v>
      </c>
      <c r="D702" s="15"/>
      <c r="E702" s="15">
        <v>0.16934450919412</v>
      </c>
      <c r="F702" s="15">
        <v>0.26383935415242499</v>
      </c>
      <c r="G702" s="15">
        <v>0.24135421555676601</v>
      </c>
      <c r="H702" s="15">
        <v>0.20594914309498699</v>
      </c>
      <c r="I702" s="15"/>
      <c r="J702" s="15">
        <v>0.20229963800843601</v>
      </c>
      <c r="K702" s="15">
        <v>0.26383935415242499</v>
      </c>
      <c r="L702" s="15"/>
      <c r="M702" s="15">
        <v>0.19628605747021599</v>
      </c>
      <c r="N702" s="15">
        <v>0.252530946028593</v>
      </c>
    </row>
    <row r="703" spans="2:14" ht="15.75" customHeight="1" x14ac:dyDescent="0.2">
      <c r="B703" s="22" t="s">
        <v>108</v>
      </c>
      <c r="C703" s="15">
        <v>5.0004134996867303E-2</v>
      </c>
      <c r="D703" s="15"/>
      <c r="E703" s="15">
        <v>4.91699192095972E-2</v>
      </c>
      <c r="F703" s="15">
        <v>5.1329933373034702E-2</v>
      </c>
      <c r="G703" s="15">
        <v>3.73874700848024E-2</v>
      </c>
      <c r="H703" s="15">
        <v>5.9494859655216802E-2</v>
      </c>
      <c r="I703" s="15"/>
      <c r="J703" s="15">
        <v>4.9170427779668402E-2</v>
      </c>
      <c r="K703" s="15">
        <v>5.1329933373034702E-2</v>
      </c>
      <c r="L703" s="15"/>
      <c r="M703" s="15">
        <v>5.9096372611737502E-2</v>
      </c>
      <c r="N703" s="15">
        <v>4.1919342185180598E-2</v>
      </c>
    </row>
    <row r="704" spans="2:14" ht="15.75" customHeight="1" x14ac:dyDescent="0.2">
      <c r="B704" s="22" t="s">
        <v>109</v>
      </c>
      <c r="C704" s="15">
        <v>8.9916580188513603E-2</v>
      </c>
      <c r="D704" s="15"/>
      <c r="E704" s="15">
        <v>0.113001149495341</v>
      </c>
      <c r="F704" s="15">
        <v>6.5791240813869098E-2</v>
      </c>
      <c r="G704" s="15">
        <v>0.12803149480631501</v>
      </c>
      <c r="H704" s="15">
        <v>7.5891092630728504E-2</v>
      </c>
      <c r="I704" s="15"/>
      <c r="J704" s="15">
        <v>0.105087416052833</v>
      </c>
      <c r="K704" s="15">
        <v>6.5791240813869098E-2</v>
      </c>
      <c r="L704" s="15"/>
      <c r="M704" s="15">
        <v>8.3108423281097396E-2</v>
      </c>
      <c r="N704" s="15">
        <v>9.5970374684149803E-2</v>
      </c>
    </row>
    <row r="705" spans="2:14" ht="15.75" customHeight="1" x14ac:dyDescent="0.2">
      <c r="B705" s="22" t="s">
        <v>110</v>
      </c>
      <c r="C705" s="15">
        <v>7.7976516336667107E-2</v>
      </c>
      <c r="D705" s="15"/>
      <c r="E705" s="15">
        <v>5.0968307525998402E-2</v>
      </c>
      <c r="F705" s="15">
        <v>5.28597581755526E-2</v>
      </c>
      <c r="G705" s="15">
        <v>0.14322370134519199</v>
      </c>
      <c r="H705" s="15">
        <v>9.9624944255575498E-2</v>
      </c>
      <c r="I705" s="15"/>
      <c r="J705" s="15">
        <v>9.3770790132729598E-2</v>
      </c>
      <c r="K705" s="15">
        <v>5.28597581755526E-2</v>
      </c>
      <c r="L705" s="15"/>
      <c r="M705" s="15">
        <v>6.8043437366339804E-2</v>
      </c>
      <c r="N705" s="15">
        <v>8.6808982981168598E-2</v>
      </c>
    </row>
    <row r="706" spans="2:14" ht="15.75" customHeight="1" x14ac:dyDescent="0.2">
      <c r="B706" s="22" t="s">
        <v>111</v>
      </c>
      <c r="C706" s="15">
        <v>8.9233278199654098E-2</v>
      </c>
      <c r="D706" s="15"/>
      <c r="E706" s="15">
        <v>0.13403879744879699</v>
      </c>
      <c r="F706" s="15">
        <v>5.8997227499979099E-2</v>
      </c>
      <c r="G706" s="15">
        <v>9.27485071932692E-2</v>
      </c>
      <c r="H706" s="15">
        <v>9.2188814087682106E-2</v>
      </c>
      <c r="I706" s="15"/>
      <c r="J706" s="15">
        <v>0.10824673766759001</v>
      </c>
      <c r="K706" s="15">
        <v>5.8997227499979099E-2</v>
      </c>
      <c r="L706" s="15"/>
      <c r="M706" s="15">
        <v>0.101475415522239</v>
      </c>
      <c r="N706" s="15">
        <v>7.8347603185679196E-2</v>
      </c>
    </row>
    <row r="707" spans="2:14" ht="15.75" customHeight="1" x14ac:dyDescent="0.2">
      <c r="B707" s="22" t="s">
        <v>112</v>
      </c>
      <c r="C707" s="15">
        <v>0.105892680757114</v>
      </c>
      <c r="D707" s="15"/>
      <c r="E707" s="15">
        <v>3.5668152864738401E-2</v>
      </c>
      <c r="F707" s="15">
        <v>0.162841954423282</v>
      </c>
      <c r="G707" s="15">
        <v>6.5529795673009594E-2</v>
      </c>
      <c r="H707" s="15">
        <v>0.113611619171546</v>
      </c>
      <c r="I707" s="15"/>
      <c r="J707" s="15">
        <v>7.0081035997843794E-2</v>
      </c>
      <c r="K707" s="15">
        <v>0.162841954423282</v>
      </c>
      <c r="L707" s="15"/>
      <c r="M707" s="15">
        <v>0.127809300932647</v>
      </c>
      <c r="N707" s="15">
        <v>8.6404482058717896E-2</v>
      </c>
    </row>
    <row r="708" spans="2:14" ht="15.75" customHeight="1" x14ac:dyDescent="0.2">
      <c r="B708" s="22" t="s">
        <v>113</v>
      </c>
      <c r="C708" s="15">
        <v>8.6815990484921807E-2</v>
      </c>
      <c r="D708" s="15"/>
      <c r="E708" s="15">
        <v>0.13794293823101</v>
      </c>
      <c r="F708" s="15">
        <v>6.76485439189599E-2</v>
      </c>
      <c r="G708" s="15">
        <v>7.9882271150831505E-2</v>
      </c>
      <c r="H708" s="15">
        <v>7.0606137568175201E-2</v>
      </c>
      <c r="I708" s="15"/>
      <c r="J708" s="15">
        <v>9.8869134329850394E-2</v>
      </c>
      <c r="K708" s="15">
        <v>6.76485439189599E-2</v>
      </c>
      <c r="L708" s="15"/>
      <c r="M708" s="15">
        <v>0.100394979911272</v>
      </c>
      <c r="N708" s="15">
        <v>7.4741590237772604E-2</v>
      </c>
    </row>
    <row r="709" spans="2:14" ht="15.75" customHeight="1" x14ac:dyDescent="0.2">
      <c r="B709" s="22" t="s">
        <v>114</v>
      </c>
      <c r="C709" s="15">
        <v>0.11080548535611</v>
      </c>
      <c r="D709" s="15"/>
      <c r="E709" s="15">
        <v>0.10568194628642801</v>
      </c>
      <c r="F709" s="15">
        <v>8.4367586759537094E-2</v>
      </c>
      <c r="G709" s="15">
        <v>0.123060310117033</v>
      </c>
      <c r="H709" s="15">
        <v>0.15625031970367501</v>
      </c>
      <c r="I709" s="15"/>
      <c r="J709" s="15">
        <v>0.12743053729745801</v>
      </c>
      <c r="K709" s="15">
        <v>8.4367586759537094E-2</v>
      </c>
      <c r="L709" s="15"/>
      <c r="M709" s="15">
        <v>9.4909431595066707E-2</v>
      </c>
      <c r="N709" s="15">
        <v>0.124940212870411</v>
      </c>
    </row>
    <row r="710" spans="2:14" ht="15.75" customHeight="1" x14ac:dyDescent="0.2">
      <c r="B710" s="22" t="s">
        <v>115</v>
      </c>
      <c r="C710" s="15">
        <v>8.5036439851125703E-2</v>
      </c>
      <c r="D710" s="15"/>
      <c r="E710" s="15">
        <v>0.10802278933293</v>
      </c>
      <c r="F710" s="15">
        <v>9.7418875346959297E-2</v>
      </c>
      <c r="G710" s="15">
        <v>2.4596632118147999E-2</v>
      </c>
      <c r="H710" s="15">
        <v>8.8022810308245297E-2</v>
      </c>
      <c r="I710" s="15"/>
      <c r="J710" s="15">
        <v>7.7249942277324499E-2</v>
      </c>
      <c r="K710" s="15">
        <v>9.7418875346959297E-2</v>
      </c>
      <c r="L710" s="15"/>
      <c r="M710" s="15">
        <v>8.9813150067475006E-2</v>
      </c>
      <c r="N710" s="15">
        <v>8.0789002195351303E-2</v>
      </c>
    </row>
    <row r="711" spans="2:14" ht="15.75" customHeight="1" x14ac:dyDescent="0.2">
      <c r="B711" s="22" t="s">
        <v>351</v>
      </c>
      <c r="C711" s="15">
        <v>7.1386366799681106E-2</v>
      </c>
      <c r="D711" s="15"/>
      <c r="E711" s="15">
        <v>9.6161490411040301E-2</v>
      </c>
      <c r="F711" s="15">
        <v>8.6036371078881499E-2</v>
      </c>
      <c r="G711" s="15">
        <v>4.4779439830432102E-2</v>
      </c>
      <c r="H711" s="15">
        <v>3.8360259524168203E-2</v>
      </c>
      <c r="I711" s="15"/>
      <c r="J711" s="15">
        <v>6.21739446704032E-2</v>
      </c>
      <c r="K711" s="15">
        <v>8.6036371078881499E-2</v>
      </c>
      <c r="L711" s="15"/>
      <c r="M711" s="15">
        <v>6.4457536694099302E-2</v>
      </c>
      <c r="N711" s="15">
        <v>7.7547463572976205E-2</v>
      </c>
    </row>
    <row r="712" spans="2:14" ht="15.75" customHeight="1" x14ac:dyDescent="0.2">
      <c r="B712" s="22" t="s">
        <v>49</v>
      </c>
      <c r="C712" s="15">
        <v>6.8746243277194898E-3</v>
      </c>
      <c r="D712" s="15"/>
      <c r="E712" s="15">
        <v>0</v>
      </c>
      <c r="F712" s="15">
        <v>8.8691544575201509E-3</v>
      </c>
      <c r="G712" s="15">
        <v>1.94061621242013E-2</v>
      </c>
      <c r="H712" s="15">
        <v>0</v>
      </c>
      <c r="I712" s="15"/>
      <c r="J712" s="15">
        <v>5.6203957858633902E-3</v>
      </c>
      <c r="K712" s="15">
        <v>8.8691544575201509E-3</v>
      </c>
      <c r="L712" s="15"/>
      <c r="M712" s="15">
        <v>1.4605894547809599E-2</v>
      </c>
      <c r="N712" s="15">
        <v>0</v>
      </c>
    </row>
    <row r="713" spans="2:14" ht="15.75" customHeight="1" x14ac:dyDescent="0.2">
      <c r="C713" s="15"/>
      <c r="D713" s="15"/>
      <c r="E713" s="15"/>
      <c r="F713" s="15"/>
      <c r="G713" s="15"/>
      <c r="H713" s="15"/>
      <c r="I713" s="15"/>
      <c r="J713" s="15"/>
      <c r="K713" s="15"/>
      <c r="L713" s="15"/>
      <c r="M713" s="15"/>
      <c r="N713" s="15"/>
    </row>
    <row r="714" spans="2:14" ht="15.75" customHeight="1" x14ac:dyDescent="0.2">
      <c r="B714" s="7" t="s">
        <v>352</v>
      </c>
      <c r="C714" s="15"/>
      <c r="D714" s="15"/>
      <c r="E714" s="15"/>
      <c r="F714" s="15"/>
      <c r="G714" s="15"/>
      <c r="H714" s="15"/>
      <c r="I714" s="15"/>
      <c r="J714" s="15"/>
      <c r="K714" s="15"/>
      <c r="L714" s="15"/>
      <c r="M714" s="15"/>
      <c r="N714" s="15"/>
    </row>
    <row r="715" spans="2:14" ht="15.75" customHeight="1" x14ac:dyDescent="0.2">
      <c r="B715" s="14" t="s">
        <v>15</v>
      </c>
      <c r="C715" s="15"/>
      <c r="D715" s="15"/>
      <c r="E715" s="15"/>
      <c r="F715" s="15"/>
      <c r="G715" s="15"/>
      <c r="H715" s="15"/>
      <c r="I715" s="15"/>
      <c r="J715" s="15"/>
      <c r="K715" s="15"/>
      <c r="L715" s="15"/>
      <c r="M715" s="15"/>
      <c r="N715" s="15"/>
    </row>
    <row r="716" spans="2:14" ht="15.75" customHeight="1" x14ac:dyDescent="0.2">
      <c r="B716" s="22" t="s">
        <v>353</v>
      </c>
      <c r="C716" s="15">
        <v>7.7413278544416403E-2</v>
      </c>
      <c r="D716" s="15"/>
      <c r="E716" s="15">
        <v>9.6227061287300603E-2</v>
      </c>
      <c r="F716" s="15">
        <v>8.4012085028330102E-2</v>
      </c>
      <c r="G716" s="15">
        <v>4.5743153907411599E-2</v>
      </c>
      <c r="H716" s="15">
        <v>7.0989796977748099E-2</v>
      </c>
      <c r="I716" s="15"/>
      <c r="J716" s="15">
        <v>7.3263724065068106E-2</v>
      </c>
      <c r="K716" s="15">
        <v>8.4012085028330102E-2</v>
      </c>
      <c r="L716" s="15"/>
      <c r="M716" s="15">
        <v>7.7111185783374697E-2</v>
      </c>
      <c r="N716" s="15">
        <v>7.7681898601039204E-2</v>
      </c>
    </row>
    <row r="717" spans="2:14" ht="15.75" customHeight="1" x14ac:dyDescent="0.2">
      <c r="B717" s="22" t="s">
        <v>354</v>
      </c>
      <c r="C717" s="15">
        <v>0.22791301609287801</v>
      </c>
      <c r="D717" s="15"/>
      <c r="E717" s="15">
        <v>0.240793602464209</v>
      </c>
      <c r="F717" s="15">
        <v>0.26779466435626298</v>
      </c>
      <c r="G717" s="15">
        <v>0.115171198163162</v>
      </c>
      <c r="H717" s="15">
        <v>0.236023175090954</v>
      </c>
      <c r="I717" s="15"/>
      <c r="J717" s="15">
        <v>0.20283407604537701</v>
      </c>
      <c r="K717" s="15">
        <v>0.26779466435626298</v>
      </c>
      <c r="L717" s="15"/>
      <c r="M717" s="15">
        <v>0.24113590741681501</v>
      </c>
      <c r="N717" s="15">
        <v>0.216155257304146</v>
      </c>
    </row>
    <row r="718" spans="2:14" ht="15.75" customHeight="1" x14ac:dyDescent="0.2">
      <c r="B718" s="22" t="s">
        <v>355</v>
      </c>
      <c r="C718" s="15">
        <v>0.25397826395998602</v>
      </c>
      <c r="D718" s="15"/>
      <c r="E718" s="15">
        <v>0.27994579996236102</v>
      </c>
      <c r="F718" s="15">
        <v>0.267642177683376</v>
      </c>
      <c r="G718" s="15">
        <v>0.24238508363590999</v>
      </c>
      <c r="H718" s="15">
        <v>0.20830334047471699</v>
      </c>
      <c r="I718" s="15"/>
      <c r="J718" s="15">
        <v>0.245385929189366</v>
      </c>
      <c r="K718" s="15">
        <v>0.267642177683376</v>
      </c>
      <c r="L718" s="15"/>
      <c r="M718" s="15">
        <v>0.243718321691822</v>
      </c>
      <c r="N718" s="15">
        <v>0.26310137655465898</v>
      </c>
    </row>
    <row r="719" spans="2:14" ht="15.75" customHeight="1" x14ac:dyDescent="0.2">
      <c r="B719" s="22" t="s">
        <v>356</v>
      </c>
      <c r="C719" s="15">
        <v>0.133273732901939</v>
      </c>
      <c r="D719" s="15"/>
      <c r="E719" s="15">
        <v>9.4234646605001193E-2</v>
      </c>
      <c r="F719" s="15">
        <v>8.5049045973994403E-2</v>
      </c>
      <c r="G719" s="15">
        <v>0.21544003847833099</v>
      </c>
      <c r="H719" s="15">
        <v>0.19788247851964699</v>
      </c>
      <c r="I719" s="15"/>
      <c r="J719" s="15">
        <v>0.163599060087219</v>
      </c>
      <c r="K719" s="15">
        <v>8.5049045973994403E-2</v>
      </c>
      <c r="L719" s="15"/>
      <c r="M719" s="15">
        <v>0.13284789925902099</v>
      </c>
      <c r="N719" s="15">
        <v>0.13365238301218399</v>
      </c>
    </row>
    <row r="720" spans="2:14" ht="15.75" customHeight="1" x14ac:dyDescent="0.2">
      <c r="B720" s="22" t="s">
        <v>357</v>
      </c>
      <c r="C720" s="15">
        <v>0.29186511753941702</v>
      </c>
      <c r="D720" s="15"/>
      <c r="E720" s="15">
        <v>0.274500620233191</v>
      </c>
      <c r="F720" s="15">
        <v>0.27506970292911298</v>
      </c>
      <c r="G720" s="15">
        <v>0.38126052581518499</v>
      </c>
      <c r="H720" s="15">
        <v>0.26544400275020402</v>
      </c>
      <c r="I720" s="15"/>
      <c r="J720" s="15">
        <v>0.30242664682484099</v>
      </c>
      <c r="K720" s="15">
        <v>0.27506970292911298</v>
      </c>
      <c r="L720" s="15"/>
      <c r="M720" s="15">
        <v>0.298582682657486</v>
      </c>
      <c r="N720" s="15">
        <v>0.285891877015018</v>
      </c>
    </row>
    <row r="721" spans="2:14" ht="15.75" customHeight="1" x14ac:dyDescent="0.2">
      <c r="B721" s="22" t="s">
        <v>49</v>
      </c>
      <c r="C721" s="15">
        <v>1.55565909613628E-2</v>
      </c>
      <c r="D721" s="15"/>
      <c r="E721" s="15">
        <v>1.4298269447936499E-2</v>
      </c>
      <c r="F721" s="15">
        <v>2.0432324028922599E-2</v>
      </c>
      <c r="G721" s="15">
        <v>0</v>
      </c>
      <c r="H721" s="15">
        <v>2.1357206186729701E-2</v>
      </c>
      <c r="I721" s="15"/>
      <c r="J721" s="15">
        <v>1.2490563788127599E-2</v>
      </c>
      <c r="K721" s="15">
        <v>2.0432324028922599E-2</v>
      </c>
      <c r="L721" s="15"/>
      <c r="M721" s="15">
        <v>6.6040031914816602E-3</v>
      </c>
      <c r="N721" s="15">
        <v>2.35172075129534E-2</v>
      </c>
    </row>
    <row r="722" spans="2:14" ht="15.75" customHeight="1" x14ac:dyDescent="0.2">
      <c r="C722" s="15"/>
      <c r="D722" s="15"/>
      <c r="E722" s="15"/>
      <c r="F722" s="15"/>
      <c r="G722" s="15"/>
      <c r="H722" s="15"/>
      <c r="I722" s="15"/>
      <c r="J722" s="15"/>
      <c r="K722" s="15"/>
      <c r="L722" s="15"/>
      <c r="M722" s="15"/>
      <c r="N722" s="15"/>
    </row>
    <row r="723" spans="2:14" ht="15.75" customHeight="1" x14ac:dyDescent="0.2">
      <c r="B723" s="7" t="s">
        <v>358</v>
      </c>
      <c r="C723" s="15"/>
      <c r="D723" s="15"/>
      <c r="E723" s="15"/>
      <c r="F723" s="15"/>
      <c r="G723" s="15"/>
      <c r="H723" s="15"/>
      <c r="I723" s="15"/>
      <c r="J723" s="15"/>
      <c r="K723" s="15"/>
      <c r="L723" s="15"/>
      <c r="M723" s="15"/>
      <c r="N723" s="15"/>
    </row>
    <row r="724" spans="2:14" ht="15.75" customHeight="1" x14ac:dyDescent="0.2">
      <c r="B724" s="14" t="s">
        <v>17</v>
      </c>
      <c r="C724" s="15"/>
      <c r="D724" s="15"/>
      <c r="E724" s="15"/>
      <c r="F724" s="15"/>
      <c r="G724" s="15"/>
      <c r="H724" s="15"/>
      <c r="I724" s="15"/>
      <c r="J724" s="15"/>
      <c r="K724" s="15"/>
      <c r="L724" s="15"/>
      <c r="M724" s="15"/>
      <c r="N724" s="15"/>
    </row>
    <row r="725" spans="2:14" ht="15.75" customHeight="1" x14ac:dyDescent="0.2">
      <c r="B725" s="22" t="s">
        <v>353</v>
      </c>
      <c r="C725" s="15" t="s">
        <v>106</v>
      </c>
      <c r="D725" s="15"/>
      <c r="E725" s="15">
        <v>0</v>
      </c>
      <c r="F725" s="15">
        <v>0</v>
      </c>
      <c r="G725" s="15">
        <v>0</v>
      </c>
      <c r="H725" s="15">
        <v>0</v>
      </c>
      <c r="I725" s="15"/>
      <c r="J725" s="15">
        <v>0</v>
      </c>
      <c r="K725" s="15">
        <v>0</v>
      </c>
      <c r="L725" s="15"/>
      <c r="M725" s="15">
        <v>0</v>
      </c>
      <c r="N725" s="15">
        <v>0</v>
      </c>
    </row>
    <row r="726" spans="2:14" ht="15.75" customHeight="1" x14ac:dyDescent="0.2">
      <c r="B726" s="22" t="s">
        <v>354</v>
      </c>
      <c r="C726" s="15" t="s">
        <v>106</v>
      </c>
      <c r="D726" s="15"/>
      <c r="E726" s="15">
        <v>0</v>
      </c>
      <c r="F726" s="15">
        <v>0</v>
      </c>
      <c r="G726" s="15">
        <v>0</v>
      </c>
      <c r="H726" s="15">
        <v>0</v>
      </c>
      <c r="I726" s="15"/>
      <c r="J726" s="15">
        <v>0</v>
      </c>
      <c r="K726" s="15">
        <v>0</v>
      </c>
      <c r="L726" s="15"/>
      <c r="M726" s="15">
        <v>0</v>
      </c>
      <c r="N726" s="15">
        <v>0</v>
      </c>
    </row>
    <row r="727" spans="2:14" ht="15.75" customHeight="1" x14ac:dyDescent="0.2">
      <c r="B727" s="22" t="s">
        <v>355</v>
      </c>
      <c r="C727" s="15" t="s">
        <v>106</v>
      </c>
      <c r="D727" s="15"/>
      <c r="E727" s="15">
        <v>0</v>
      </c>
      <c r="F727" s="15">
        <v>0</v>
      </c>
      <c r="G727" s="15">
        <v>0</v>
      </c>
      <c r="H727" s="15">
        <v>0</v>
      </c>
      <c r="I727" s="15"/>
      <c r="J727" s="15">
        <v>0</v>
      </c>
      <c r="K727" s="15">
        <v>0</v>
      </c>
      <c r="L727" s="15"/>
      <c r="M727" s="15">
        <v>0</v>
      </c>
      <c r="N727" s="15">
        <v>0</v>
      </c>
    </row>
    <row r="728" spans="2:14" ht="15.75" customHeight="1" x14ac:dyDescent="0.2">
      <c r="B728" s="22" t="s">
        <v>356</v>
      </c>
      <c r="C728" s="15" t="s">
        <v>106</v>
      </c>
      <c r="D728" s="15"/>
      <c r="E728" s="15">
        <v>0</v>
      </c>
      <c r="F728" s="15">
        <v>0</v>
      </c>
      <c r="G728" s="15">
        <v>0</v>
      </c>
      <c r="H728" s="15">
        <v>0</v>
      </c>
      <c r="I728" s="15"/>
      <c r="J728" s="15">
        <v>0</v>
      </c>
      <c r="K728" s="15">
        <v>0</v>
      </c>
      <c r="L728" s="15"/>
      <c r="M728" s="15">
        <v>0</v>
      </c>
      <c r="N728" s="15">
        <v>0</v>
      </c>
    </row>
    <row r="729" spans="2:14" ht="15.75" customHeight="1" x14ac:dyDescent="0.2">
      <c r="B729" s="22" t="s">
        <v>357</v>
      </c>
      <c r="C729" s="15" t="s">
        <v>106</v>
      </c>
      <c r="D729" s="15"/>
      <c r="E729" s="15">
        <v>0</v>
      </c>
      <c r="F729" s="15">
        <v>0</v>
      </c>
      <c r="G729" s="15">
        <v>0</v>
      </c>
      <c r="H729" s="15">
        <v>0</v>
      </c>
      <c r="I729" s="15"/>
      <c r="J729" s="15">
        <v>0</v>
      </c>
      <c r="K729" s="15">
        <v>0</v>
      </c>
      <c r="L729" s="15"/>
      <c r="M729" s="15">
        <v>0</v>
      </c>
      <c r="N729" s="15">
        <v>0</v>
      </c>
    </row>
    <row r="730" spans="2:14" ht="15.75" customHeight="1" x14ac:dyDescent="0.2">
      <c r="B730" s="22" t="s">
        <v>49</v>
      </c>
      <c r="C730" s="15" t="s">
        <v>106</v>
      </c>
      <c r="D730" s="15"/>
      <c r="E730" s="15">
        <v>0</v>
      </c>
      <c r="F730" s="15">
        <v>0</v>
      </c>
      <c r="G730" s="15">
        <v>0</v>
      </c>
      <c r="H730" s="15">
        <v>0</v>
      </c>
      <c r="I730" s="15"/>
      <c r="J730" s="15">
        <v>0</v>
      </c>
      <c r="K730" s="15">
        <v>0</v>
      </c>
      <c r="L730" s="15"/>
      <c r="M730" s="15">
        <v>0</v>
      </c>
      <c r="N730" s="15">
        <v>0</v>
      </c>
    </row>
    <row r="731" spans="2:14" ht="15.75" customHeight="1" x14ac:dyDescent="0.2">
      <c r="C731" s="15"/>
      <c r="D731" s="15"/>
      <c r="E731" s="15"/>
      <c r="F731" s="15"/>
      <c r="G731" s="15"/>
      <c r="H731" s="15"/>
      <c r="I731" s="15"/>
      <c r="J731" s="15"/>
      <c r="K731" s="15"/>
      <c r="L731" s="15"/>
      <c r="M731" s="15"/>
      <c r="N731" s="15"/>
    </row>
    <row r="732" spans="2:14" ht="15.75" customHeight="1" x14ac:dyDescent="0.2">
      <c r="B732" s="7" t="s">
        <v>359</v>
      </c>
      <c r="C732" s="15"/>
      <c r="D732" s="15"/>
      <c r="E732" s="15"/>
      <c r="F732" s="15"/>
      <c r="G732" s="15"/>
      <c r="H732" s="15"/>
      <c r="I732" s="15"/>
      <c r="J732" s="15"/>
      <c r="K732" s="15"/>
      <c r="L732" s="15"/>
      <c r="M732" s="15"/>
      <c r="N732" s="15"/>
    </row>
    <row r="733" spans="2:14" ht="15.75" customHeight="1" x14ac:dyDescent="0.2">
      <c r="B733" s="14" t="s">
        <v>15</v>
      </c>
      <c r="C733" s="15"/>
      <c r="D733" s="15"/>
      <c r="E733" s="15"/>
      <c r="F733" s="15"/>
      <c r="G733" s="15"/>
      <c r="H733" s="15"/>
      <c r="I733" s="15"/>
      <c r="J733" s="15"/>
      <c r="K733" s="15"/>
      <c r="L733" s="15"/>
      <c r="M733" s="15"/>
      <c r="N733" s="15"/>
    </row>
    <row r="734" spans="2:14" ht="15.75" customHeight="1" x14ac:dyDescent="0.2">
      <c r="B734" s="22" t="s">
        <v>360</v>
      </c>
      <c r="C734" s="15">
        <v>0.41549501240546</v>
      </c>
      <c r="D734" s="15"/>
      <c r="E734" s="15">
        <v>0.37976163639757399</v>
      </c>
      <c r="F734" s="15">
        <v>0.47540199675649902</v>
      </c>
      <c r="G734" s="15">
        <v>0.449810319195182</v>
      </c>
      <c r="H734" s="15">
        <v>0.31252378356136401</v>
      </c>
      <c r="I734" s="15"/>
      <c r="J734" s="15">
        <v>0.377823458335174</v>
      </c>
      <c r="K734" s="15">
        <v>0.47540199675649902</v>
      </c>
      <c r="L734" s="15"/>
      <c r="M734" s="15">
        <v>0.36557071921176998</v>
      </c>
      <c r="N734" s="15">
        <v>0.45988755732539999</v>
      </c>
    </row>
    <row r="735" spans="2:14" ht="15.75" customHeight="1" x14ac:dyDescent="0.2">
      <c r="B735" s="22" t="s">
        <v>361</v>
      </c>
      <c r="C735" s="15">
        <v>0.40481134492417098</v>
      </c>
      <c r="D735" s="15"/>
      <c r="E735" s="15">
        <v>0.42665647500028703</v>
      </c>
      <c r="F735" s="15">
        <v>0.30837560927371499</v>
      </c>
      <c r="G735" s="15">
        <v>0.43676368741584298</v>
      </c>
      <c r="H735" s="15">
        <v>0.53517099045598904</v>
      </c>
      <c r="I735" s="15"/>
      <c r="J735" s="15">
        <v>0.46545342312621002</v>
      </c>
      <c r="K735" s="15">
        <v>0.30837560927371499</v>
      </c>
      <c r="L735" s="15"/>
      <c r="M735" s="15">
        <v>0.385625234029986</v>
      </c>
      <c r="N735" s="15">
        <v>0.42187158223999499</v>
      </c>
    </row>
    <row r="736" spans="2:14" ht="15.75" customHeight="1" x14ac:dyDescent="0.2">
      <c r="B736" s="22" t="s">
        <v>362</v>
      </c>
      <c r="C736" s="15">
        <v>0.33281811304561298</v>
      </c>
      <c r="D736" s="15"/>
      <c r="E736" s="15">
        <v>0.327943723785247</v>
      </c>
      <c r="F736" s="15">
        <v>0.34535885076415701</v>
      </c>
      <c r="G736" s="15">
        <v>0.27177329751430002</v>
      </c>
      <c r="H736" s="15">
        <v>0.36804745914654902</v>
      </c>
      <c r="I736" s="15"/>
      <c r="J736" s="15">
        <v>0.32493206963743498</v>
      </c>
      <c r="K736" s="15">
        <v>0.34535885076415701</v>
      </c>
      <c r="L736" s="15"/>
      <c r="M736" s="15">
        <v>0.331079352327174</v>
      </c>
      <c r="N736" s="15">
        <v>0.33436421431937402</v>
      </c>
    </row>
    <row r="737" spans="2:14" ht="15.75" customHeight="1" x14ac:dyDescent="0.2">
      <c r="B737" s="22" t="s">
        <v>363</v>
      </c>
      <c r="C737" s="15">
        <v>0.29995268983733098</v>
      </c>
      <c r="D737" s="15"/>
      <c r="E737" s="15">
        <v>0.22393137922598499</v>
      </c>
      <c r="F737" s="15">
        <v>0.27580706423516899</v>
      </c>
      <c r="G737" s="15">
        <v>0.37336288339686802</v>
      </c>
      <c r="H737" s="15">
        <v>0.36892115282969801</v>
      </c>
      <c r="I737" s="15"/>
      <c r="J737" s="15">
        <v>0.31513628237309799</v>
      </c>
      <c r="K737" s="15">
        <v>0.27580706423516899</v>
      </c>
      <c r="L737" s="15"/>
      <c r="M737" s="15">
        <v>0.28119237572479699</v>
      </c>
      <c r="N737" s="15">
        <v>0.31663430981984803</v>
      </c>
    </row>
    <row r="738" spans="2:14" ht="15.75" customHeight="1" x14ac:dyDescent="0.2">
      <c r="B738" s="22" t="s">
        <v>364</v>
      </c>
      <c r="C738" s="15">
        <v>0.27230750626695799</v>
      </c>
      <c r="D738" s="15"/>
      <c r="E738" s="15">
        <v>0.38000897046535598</v>
      </c>
      <c r="F738" s="15">
        <v>0.26822460256666902</v>
      </c>
      <c r="G738" s="15">
        <v>0.241085420347705</v>
      </c>
      <c r="H738" s="15">
        <v>0.183673602297586</v>
      </c>
      <c r="I738" s="15"/>
      <c r="J738" s="15">
        <v>0.27487497530542498</v>
      </c>
      <c r="K738" s="15">
        <v>0.26822460256666902</v>
      </c>
      <c r="L738" s="15"/>
      <c r="M738" s="15">
        <v>0.26539853276889402</v>
      </c>
      <c r="N738" s="15">
        <v>0.27845094659917402</v>
      </c>
    </row>
    <row r="739" spans="2:14" ht="15.75" customHeight="1" x14ac:dyDescent="0.2">
      <c r="B739" s="22" t="s">
        <v>365</v>
      </c>
      <c r="C739" s="15">
        <v>0.19415538353495099</v>
      </c>
      <c r="D739" s="15"/>
      <c r="E739" s="15">
        <v>0.18481771330838101</v>
      </c>
      <c r="F739" s="15">
        <v>0.25549076264126402</v>
      </c>
      <c r="G739" s="15">
        <v>0.139700805595556</v>
      </c>
      <c r="H739" s="15">
        <v>0.13591351540333199</v>
      </c>
      <c r="I739" s="15"/>
      <c r="J739" s="15">
        <v>0.155585606146634</v>
      </c>
      <c r="K739" s="15">
        <v>0.25549076264126402</v>
      </c>
      <c r="L739" s="15"/>
      <c r="M739" s="15">
        <v>0.269779677742222</v>
      </c>
      <c r="N739" s="15">
        <v>0.12691046802637601</v>
      </c>
    </row>
    <row r="740" spans="2:14" ht="15.75" customHeight="1" x14ac:dyDescent="0.2">
      <c r="B740" s="22" t="s">
        <v>67</v>
      </c>
      <c r="C740" s="15">
        <v>4.6965736194384796E-3</v>
      </c>
      <c r="D740" s="15"/>
      <c r="E740" s="15">
        <v>0</v>
      </c>
      <c r="F740" s="15">
        <v>1.2165274321253401E-2</v>
      </c>
      <c r="G740" s="15">
        <v>0</v>
      </c>
      <c r="H740" s="15">
        <v>0</v>
      </c>
      <c r="I740" s="15"/>
      <c r="J740" s="15">
        <v>0</v>
      </c>
      <c r="K740" s="15">
        <v>1.2165274321253401E-2</v>
      </c>
      <c r="L740" s="15"/>
      <c r="M740" s="15">
        <v>9.9783865636042593E-3</v>
      </c>
      <c r="N740" s="15">
        <v>0</v>
      </c>
    </row>
    <row r="741" spans="2:14" ht="15.75" customHeight="1" x14ac:dyDescent="0.2">
      <c r="B741" s="22" t="s">
        <v>68</v>
      </c>
      <c r="C741" s="15">
        <v>0.14004842860458899</v>
      </c>
      <c r="D741" s="15"/>
      <c r="E741" s="15">
        <v>0.16484722448122199</v>
      </c>
      <c r="F741" s="15">
        <v>0.116897239921835</v>
      </c>
      <c r="G741" s="15">
        <v>0.14784219799942599</v>
      </c>
      <c r="H741" s="15">
        <v>0.14876637837159101</v>
      </c>
      <c r="I741" s="15"/>
      <c r="J741" s="15">
        <v>0.15460668530372901</v>
      </c>
      <c r="K741" s="15">
        <v>0.116897239921835</v>
      </c>
      <c r="L741" s="15"/>
      <c r="M741" s="15">
        <v>0.14105009800690699</v>
      </c>
      <c r="N741" s="15">
        <v>0.13915774691251601</v>
      </c>
    </row>
    <row r="742" spans="2:14" ht="15.75" customHeight="1" x14ac:dyDescent="0.2">
      <c r="C742" s="15"/>
      <c r="D742" s="15"/>
      <c r="E742" s="15"/>
      <c r="F742" s="15"/>
      <c r="G742" s="15"/>
      <c r="H742" s="15"/>
      <c r="I742" s="15"/>
      <c r="J742" s="15"/>
      <c r="K742" s="15"/>
      <c r="L742" s="15"/>
      <c r="M742" s="15"/>
      <c r="N742" s="15"/>
    </row>
    <row r="743" spans="2:14" ht="15.75" customHeight="1" x14ac:dyDescent="0.2">
      <c r="B743" s="7" t="s">
        <v>366</v>
      </c>
      <c r="C743" s="15"/>
      <c r="D743" s="15"/>
      <c r="E743" s="15"/>
      <c r="F743" s="15"/>
      <c r="G743" s="15"/>
      <c r="H743" s="15"/>
      <c r="I743" s="15"/>
      <c r="J743" s="15"/>
      <c r="K743" s="15"/>
      <c r="L743" s="15"/>
      <c r="M743" s="15"/>
      <c r="N743" s="15"/>
    </row>
    <row r="744" spans="2:14" ht="15.75" customHeight="1" x14ac:dyDescent="0.2">
      <c r="B744" s="14" t="s">
        <v>15</v>
      </c>
      <c r="C744" s="15"/>
      <c r="D744" s="15"/>
      <c r="E744" s="15"/>
      <c r="F744" s="15"/>
      <c r="G744" s="15"/>
      <c r="H744" s="15"/>
      <c r="I744" s="15"/>
      <c r="J744" s="15"/>
      <c r="K744" s="15"/>
      <c r="L744" s="15"/>
      <c r="M744" s="15"/>
      <c r="N744" s="15"/>
    </row>
    <row r="745" spans="2:14" ht="15.75" customHeight="1" x14ac:dyDescent="0.2">
      <c r="B745" s="22" t="s">
        <v>156</v>
      </c>
      <c r="C745" s="15">
        <v>0.38128337330119999</v>
      </c>
      <c r="D745" s="15"/>
      <c r="E745" s="15">
        <v>0.41574856380352498</v>
      </c>
      <c r="F745" s="15">
        <v>0.41939612132709603</v>
      </c>
      <c r="G745" s="15">
        <v>0.30694042491380302</v>
      </c>
      <c r="H745" s="15">
        <v>0.33431249530618301</v>
      </c>
      <c r="I745" s="15"/>
      <c r="J745" s="15">
        <v>0.35731677802724199</v>
      </c>
      <c r="K745" s="15">
        <v>0.41939612132709603</v>
      </c>
      <c r="L745" s="15"/>
      <c r="M745" s="15">
        <v>0.38791912225808001</v>
      </c>
      <c r="N745" s="15">
        <v>0.37538288348349202</v>
      </c>
    </row>
    <row r="746" spans="2:14" ht="15.75" customHeight="1" x14ac:dyDescent="0.2">
      <c r="B746" s="22" t="s">
        <v>367</v>
      </c>
      <c r="C746" s="15">
        <v>0.370428953359975</v>
      </c>
      <c r="D746" s="15"/>
      <c r="E746" s="15">
        <v>0.23583303273388401</v>
      </c>
      <c r="F746" s="15">
        <v>0.32045709484185197</v>
      </c>
      <c r="G746" s="15">
        <v>0.46402899786309798</v>
      </c>
      <c r="H746" s="15">
        <v>0.53814543020344996</v>
      </c>
      <c r="I746" s="15"/>
      <c r="J746" s="15">
        <v>0.40185296160460998</v>
      </c>
      <c r="K746" s="15">
        <v>0.32045709484185197</v>
      </c>
      <c r="L746" s="15"/>
      <c r="M746" s="15">
        <v>0.36354436304724203</v>
      </c>
      <c r="N746" s="15">
        <v>0.37655071223050601</v>
      </c>
    </row>
    <row r="747" spans="2:14" ht="15.75" customHeight="1" x14ac:dyDescent="0.2">
      <c r="B747" s="22" t="s">
        <v>368</v>
      </c>
      <c r="C747" s="15">
        <v>0.22967626421200901</v>
      </c>
      <c r="D747" s="15"/>
      <c r="E747" s="15">
        <v>0.216983382921935</v>
      </c>
      <c r="F747" s="15">
        <v>0.309507802522554</v>
      </c>
      <c r="G747" s="15">
        <v>0.13980659193056599</v>
      </c>
      <c r="H747" s="15">
        <v>0.171132715603277</v>
      </c>
      <c r="I747" s="15"/>
      <c r="J747" s="15">
        <v>0.17947547135691599</v>
      </c>
      <c r="K747" s="15">
        <v>0.309507802522554</v>
      </c>
      <c r="L747" s="15"/>
      <c r="M747" s="15">
        <v>0.232948275071405</v>
      </c>
      <c r="N747" s="15">
        <v>0.22676680110773001</v>
      </c>
    </row>
    <row r="748" spans="2:14" ht="15.75" customHeight="1" x14ac:dyDescent="0.2">
      <c r="B748" s="22" t="s">
        <v>369</v>
      </c>
      <c r="C748" s="15">
        <v>0.16686546137677799</v>
      </c>
      <c r="D748" s="15"/>
      <c r="E748" s="15">
        <v>0.24912600108093699</v>
      </c>
      <c r="F748" s="15">
        <v>0.18205650679542401</v>
      </c>
      <c r="G748" s="15">
        <v>8.3927895737475E-2</v>
      </c>
      <c r="H748" s="15">
        <v>0.116110209637086</v>
      </c>
      <c r="I748" s="15"/>
      <c r="J748" s="15">
        <v>0.15731281413419099</v>
      </c>
      <c r="K748" s="15">
        <v>0.18205650679542401</v>
      </c>
      <c r="L748" s="15"/>
      <c r="M748" s="15">
        <v>0.13756517137847599</v>
      </c>
      <c r="N748" s="15">
        <v>0.19291919908059599</v>
      </c>
    </row>
    <row r="749" spans="2:14" ht="15.75" customHeight="1" x14ac:dyDescent="0.2">
      <c r="B749" s="22" t="s">
        <v>370</v>
      </c>
      <c r="C749" s="15">
        <v>0.165053995840514</v>
      </c>
      <c r="D749" s="15"/>
      <c r="E749" s="15">
        <v>0.13601511224226301</v>
      </c>
      <c r="F749" s="15">
        <v>0.14081905309940501</v>
      </c>
      <c r="G749" s="15">
        <v>0.25770009909431602</v>
      </c>
      <c r="H749" s="15">
        <v>0.16335222647651301</v>
      </c>
      <c r="I749" s="15"/>
      <c r="J749" s="15">
        <v>0.180293754038194</v>
      </c>
      <c r="K749" s="15">
        <v>0.14081905309940501</v>
      </c>
      <c r="L749" s="15"/>
      <c r="M749" s="15">
        <v>0.164186924310914</v>
      </c>
      <c r="N749" s="15">
        <v>0.165824993472414</v>
      </c>
    </row>
    <row r="750" spans="2:14" ht="15.75" customHeight="1" x14ac:dyDescent="0.2">
      <c r="B750" s="22" t="s">
        <v>371</v>
      </c>
      <c r="C750" s="15">
        <v>0.15984968182788301</v>
      </c>
      <c r="D750" s="15"/>
      <c r="E750" s="15">
        <v>0.200807239871889</v>
      </c>
      <c r="F750" s="15">
        <v>0.13252470112530301</v>
      </c>
      <c r="G750" s="15">
        <v>0.19562675607997199</v>
      </c>
      <c r="H750" s="15">
        <v>0.13342207348035401</v>
      </c>
      <c r="I750" s="15"/>
      <c r="J750" s="15">
        <v>0.17703256123932101</v>
      </c>
      <c r="K750" s="15">
        <v>0.13252470112530301</v>
      </c>
      <c r="L750" s="15"/>
      <c r="M750" s="15">
        <v>0.186968884782345</v>
      </c>
      <c r="N750" s="15">
        <v>0.13573536075621201</v>
      </c>
    </row>
    <row r="751" spans="2:14" ht="15.75" customHeight="1" x14ac:dyDescent="0.2">
      <c r="B751" s="22" t="s">
        <v>372</v>
      </c>
      <c r="C751" s="15">
        <v>0.14981619668905999</v>
      </c>
      <c r="D751" s="15"/>
      <c r="E751" s="15">
        <v>0.104504958960491</v>
      </c>
      <c r="F751" s="15">
        <v>0.224529181634467</v>
      </c>
      <c r="G751" s="15">
        <v>7.7014266408157103E-2</v>
      </c>
      <c r="H751" s="15">
        <v>0.123536740294182</v>
      </c>
      <c r="I751" s="15"/>
      <c r="J751" s="15">
        <v>0.102834124688392</v>
      </c>
      <c r="K751" s="15">
        <v>0.224529181634467</v>
      </c>
      <c r="L751" s="15"/>
      <c r="M751" s="15">
        <v>0.109110592678442</v>
      </c>
      <c r="N751" s="15">
        <v>0.18601150840882599</v>
      </c>
    </row>
    <row r="752" spans="2:14" ht="15.75" customHeight="1" x14ac:dyDescent="0.2">
      <c r="B752" s="22" t="s">
        <v>373</v>
      </c>
      <c r="C752" s="15">
        <v>0.146102529690988</v>
      </c>
      <c r="D752" s="15"/>
      <c r="E752" s="15">
        <v>0.198216219329474</v>
      </c>
      <c r="F752" s="15">
        <v>0.12997597210700901</v>
      </c>
      <c r="G752" s="15">
        <v>0.17035998487843601</v>
      </c>
      <c r="H752" s="15">
        <v>9.5645225965378E-2</v>
      </c>
      <c r="I752" s="15"/>
      <c r="J752" s="15">
        <v>0.15624345887601601</v>
      </c>
      <c r="K752" s="15">
        <v>0.12997597210700901</v>
      </c>
      <c r="L752" s="15"/>
      <c r="M752" s="15">
        <v>0.18655950962971299</v>
      </c>
      <c r="N752" s="15">
        <v>0.11012829381573799</v>
      </c>
    </row>
    <row r="753" spans="2:14" ht="15.75" customHeight="1" x14ac:dyDescent="0.2">
      <c r="B753" s="22" t="s">
        <v>374</v>
      </c>
      <c r="C753" s="15">
        <v>0.144559250619296</v>
      </c>
      <c r="D753" s="15"/>
      <c r="E753" s="15">
        <v>0.10649706876687801</v>
      </c>
      <c r="F753" s="15">
        <v>0.12470576790775501</v>
      </c>
      <c r="G753" s="15">
        <v>0.21124170640412401</v>
      </c>
      <c r="H753" s="15">
        <v>0.167639245581406</v>
      </c>
      <c r="I753" s="15"/>
      <c r="J753" s="15">
        <v>0.157043797380468</v>
      </c>
      <c r="K753" s="15">
        <v>0.12470576790775501</v>
      </c>
      <c r="L753" s="15"/>
      <c r="M753" s="15">
        <v>0.1252298715456</v>
      </c>
      <c r="N753" s="15">
        <v>0.161746881608372</v>
      </c>
    </row>
    <row r="754" spans="2:14" ht="15.75" customHeight="1" x14ac:dyDescent="0.2">
      <c r="B754" s="22" t="s">
        <v>375</v>
      </c>
      <c r="C754" s="15">
        <v>0.13539732778322999</v>
      </c>
      <c r="D754" s="15"/>
      <c r="E754" s="15">
        <v>8.82786710356043E-2</v>
      </c>
      <c r="F754" s="15">
        <v>0.11632043976061</v>
      </c>
      <c r="G754" s="15">
        <v>0.16716504050863701</v>
      </c>
      <c r="H754" s="15">
        <v>0.197997675889477</v>
      </c>
      <c r="I754" s="15"/>
      <c r="J754" s="15">
        <v>0.14739352532884201</v>
      </c>
      <c r="K754" s="15">
        <v>0.11632043976061</v>
      </c>
      <c r="L754" s="15"/>
      <c r="M754" s="15">
        <v>0.13445231959916901</v>
      </c>
      <c r="N754" s="15">
        <v>0.136237626475049</v>
      </c>
    </row>
    <row r="755" spans="2:14" ht="15.75" customHeight="1" x14ac:dyDescent="0.2">
      <c r="B755" s="22" t="s">
        <v>376</v>
      </c>
      <c r="C755" s="15">
        <v>0.124031487198135</v>
      </c>
      <c r="D755" s="15"/>
      <c r="E755" s="15">
        <v>0.15165187222504101</v>
      </c>
      <c r="F755" s="15">
        <v>0.10953066454971699</v>
      </c>
      <c r="G755" s="15">
        <v>0.100597252632925</v>
      </c>
      <c r="H755" s="15">
        <v>0.14041195461525999</v>
      </c>
      <c r="I755" s="15"/>
      <c r="J755" s="15">
        <v>0.13315009883217299</v>
      </c>
      <c r="K755" s="15">
        <v>0.10953066454971699</v>
      </c>
      <c r="L755" s="15"/>
      <c r="M755" s="15">
        <v>0.116084223755078</v>
      </c>
      <c r="N755" s="15">
        <v>0.131098172108781</v>
      </c>
    </row>
    <row r="756" spans="2:14" ht="15.75" customHeight="1" x14ac:dyDescent="0.2">
      <c r="B756" s="22" t="s">
        <v>377</v>
      </c>
      <c r="C756" s="15">
        <v>0.11301806820980299</v>
      </c>
      <c r="D756" s="15"/>
      <c r="E756" s="15">
        <v>0.119340922003576</v>
      </c>
      <c r="F756" s="15">
        <v>0.12791148410023601</v>
      </c>
      <c r="G756" s="15">
        <v>8.8456761327839195E-2</v>
      </c>
      <c r="H756" s="15">
        <v>9.89396093312606E-2</v>
      </c>
      <c r="I756" s="15"/>
      <c r="J756" s="15">
        <v>0.10365258056115</v>
      </c>
      <c r="K756" s="15">
        <v>0.12791148410023601</v>
      </c>
      <c r="L756" s="15"/>
      <c r="M756" s="15">
        <v>0.156336817112051</v>
      </c>
      <c r="N756" s="15">
        <v>7.4499155201702305E-2</v>
      </c>
    </row>
    <row r="757" spans="2:14" ht="15.75" customHeight="1" x14ac:dyDescent="0.2">
      <c r="B757" s="22" t="s">
        <v>378</v>
      </c>
      <c r="C757" s="15">
        <v>0.111998065998259</v>
      </c>
      <c r="D757" s="15"/>
      <c r="E757" s="15">
        <v>7.8698608152748706E-2</v>
      </c>
      <c r="F757" s="15">
        <v>9.7044520792242003E-2</v>
      </c>
      <c r="G757" s="15">
        <v>0.15385348794658199</v>
      </c>
      <c r="H757" s="15">
        <v>0.142036469268078</v>
      </c>
      <c r="I757" s="15"/>
      <c r="J757" s="15">
        <v>0.12140136501044201</v>
      </c>
      <c r="K757" s="15">
        <v>9.7044520792242003E-2</v>
      </c>
      <c r="L757" s="15"/>
      <c r="M757" s="15">
        <v>0.117451580406072</v>
      </c>
      <c r="N757" s="15">
        <v>0.107148815907104</v>
      </c>
    </row>
    <row r="758" spans="2:14" ht="15.75" customHeight="1" x14ac:dyDescent="0.2">
      <c r="B758" s="22" t="s">
        <v>379</v>
      </c>
      <c r="C758" s="15">
        <v>0.106675490607245</v>
      </c>
      <c r="D758" s="15"/>
      <c r="E758" s="15">
        <v>7.4166404137344003E-2</v>
      </c>
      <c r="F758" s="15">
        <v>9.3478121960834798E-2</v>
      </c>
      <c r="G758" s="15">
        <v>0.22285452233858299</v>
      </c>
      <c r="H758" s="15">
        <v>6.7344843228738904E-2</v>
      </c>
      <c r="I758" s="15"/>
      <c r="J758" s="15">
        <v>0.114974445928306</v>
      </c>
      <c r="K758" s="15">
        <v>9.3478121960834798E-2</v>
      </c>
      <c r="L758" s="15"/>
      <c r="M758" s="15">
        <v>0.12698648346399499</v>
      </c>
      <c r="N758" s="15">
        <v>8.8615011327875595E-2</v>
      </c>
    </row>
    <row r="759" spans="2:14" ht="15.75" customHeight="1" x14ac:dyDescent="0.2">
      <c r="B759" s="22" t="s">
        <v>380</v>
      </c>
      <c r="C759" s="15">
        <v>7.0132849057934293E-2</v>
      </c>
      <c r="D759" s="15"/>
      <c r="E759" s="15">
        <v>3.8726954230761501E-2</v>
      </c>
      <c r="F759" s="15">
        <v>0.11229246204737001</v>
      </c>
      <c r="G759" s="15">
        <v>5.12159783035308E-2</v>
      </c>
      <c r="H759" s="15">
        <v>4.2591496117839897E-2</v>
      </c>
      <c r="I759" s="15"/>
      <c r="J759" s="15">
        <v>4.3621447131786298E-2</v>
      </c>
      <c r="K759" s="15">
        <v>0.11229246204737001</v>
      </c>
      <c r="L759" s="15"/>
      <c r="M759" s="15">
        <v>6.3316221391278599E-2</v>
      </c>
      <c r="N759" s="15">
        <v>7.6194175729510899E-2</v>
      </c>
    </row>
    <row r="760" spans="2:14" ht="15.75" customHeight="1" x14ac:dyDescent="0.2">
      <c r="B760" s="22" t="s">
        <v>68</v>
      </c>
      <c r="C760" s="15">
        <v>1.2585090664521801E-2</v>
      </c>
      <c r="D760" s="15"/>
      <c r="E760" s="15">
        <v>1.6087769731826899E-2</v>
      </c>
      <c r="F760" s="15">
        <v>1.48297662216037E-2</v>
      </c>
      <c r="G760" s="15">
        <v>0</v>
      </c>
      <c r="H760" s="15">
        <v>1.5316691053649001E-2</v>
      </c>
      <c r="I760" s="15"/>
      <c r="J760" s="15">
        <v>1.11735621501944E-2</v>
      </c>
      <c r="K760" s="15">
        <v>1.48297662216037E-2</v>
      </c>
      <c r="L760" s="15"/>
      <c r="M760" s="15">
        <v>1.21638966865317E-2</v>
      </c>
      <c r="N760" s="15">
        <v>1.2959615197406E-2</v>
      </c>
    </row>
    <row r="761" spans="2:14" ht="15.75" customHeight="1" x14ac:dyDescent="0.2">
      <c r="B761" s="22" t="s">
        <v>82</v>
      </c>
      <c r="C761" s="15">
        <v>1.1522730408527301E-2</v>
      </c>
      <c r="D761" s="15"/>
      <c r="E761" s="15">
        <v>0</v>
      </c>
      <c r="F761" s="15">
        <v>2.1250125702031501E-2</v>
      </c>
      <c r="G761" s="15">
        <v>1.86652471225262E-2</v>
      </c>
      <c r="H761" s="15">
        <v>0</v>
      </c>
      <c r="I761" s="15"/>
      <c r="J761" s="15">
        <v>5.40581262787231E-3</v>
      </c>
      <c r="K761" s="15">
        <v>2.1250125702031501E-2</v>
      </c>
      <c r="L761" s="15"/>
      <c r="M761" s="15">
        <v>7.2747929337553903E-3</v>
      </c>
      <c r="N761" s="15">
        <v>1.5299984789161E-2</v>
      </c>
    </row>
    <row r="762" spans="2:14" ht="15.75" customHeight="1" x14ac:dyDescent="0.2">
      <c r="C762" s="15"/>
      <c r="D762" s="15"/>
      <c r="E762" s="15"/>
      <c r="F762" s="15"/>
      <c r="G762" s="15"/>
      <c r="H762" s="15"/>
      <c r="I762" s="15"/>
      <c r="J762" s="15"/>
      <c r="K762" s="15"/>
      <c r="L762" s="15"/>
      <c r="M762" s="15"/>
      <c r="N762" s="15"/>
    </row>
    <row r="763" spans="2:14" ht="15.75" customHeight="1" x14ac:dyDescent="0.2">
      <c r="B763" s="7" t="s">
        <v>381</v>
      </c>
      <c r="C763" s="15"/>
      <c r="D763" s="15"/>
      <c r="E763" s="15"/>
      <c r="F763" s="15"/>
      <c r="G763" s="15"/>
      <c r="H763" s="15"/>
      <c r="I763" s="15"/>
      <c r="J763" s="15"/>
      <c r="K763" s="15"/>
      <c r="L763" s="15"/>
      <c r="M763" s="15"/>
      <c r="N763" s="15"/>
    </row>
    <row r="764" spans="2:14" ht="15.75" customHeight="1" x14ac:dyDescent="0.2">
      <c r="B764" s="14" t="s">
        <v>15</v>
      </c>
      <c r="C764" s="15"/>
      <c r="D764" s="15"/>
      <c r="E764" s="15"/>
      <c r="F764" s="15"/>
      <c r="G764" s="15"/>
      <c r="H764" s="15"/>
      <c r="I764" s="15"/>
      <c r="J764" s="15"/>
      <c r="K764" s="15"/>
      <c r="L764" s="15"/>
      <c r="M764" s="15"/>
      <c r="N764" s="15"/>
    </row>
    <row r="765" spans="2:14" ht="15.75" customHeight="1" x14ac:dyDescent="0.2">
      <c r="B765" s="22" t="s">
        <v>382</v>
      </c>
      <c r="C765" s="15">
        <v>4.0630921064898899E-2</v>
      </c>
      <c r="D765" s="15"/>
      <c r="E765" s="15">
        <v>2.6464722350224401E-2</v>
      </c>
      <c r="F765" s="15">
        <v>6.3370980126086995E-2</v>
      </c>
      <c r="G765" s="15">
        <v>2.4375704619303998E-2</v>
      </c>
      <c r="H765" s="15">
        <v>2.7891104962101801E-2</v>
      </c>
      <c r="I765" s="15"/>
      <c r="J765" s="15">
        <v>2.6331196687766501E-2</v>
      </c>
      <c r="K765" s="15">
        <v>6.3370980126086995E-2</v>
      </c>
      <c r="L765" s="15"/>
      <c r="M765" s="15">
        <v>6.0650347027156402E-2</v>
      </c>
      <c r="N765" s="15">
        <v>2.2829702270413602E-2</v>
      </c>
    </row>
    <row r="766" spans="2:14" ht="15.75" customHeight="1" x14ac:dyDescent="0.2">
      <c r="B766" s="22" t="s">
        <v>107</v>
      </c>
      <c r="C766" s="15">
        <v>2.1981024690606501E-2</v>
      </c>
      <c r="D766" s="15"/>
      <c r="E766" s="15">
        <v>3.9778255188081403E-2</v>
      </c>
      <c r="F766" s="15">
        <v>2.6130932256176801E-2</v>
      </c>
      <c r="G766" s="15">
        <v>0</v>
      </c>
      <c r="H766" s="15">
        <v>1.28950832526427E-2</v>
      </c>
      <c r="I766" s="15"/>
      <c r="J766" s="15">
        <v>1.9371421337398199E-2</v>
      </c>
      <c r="K766" s="15">
        <v>2.6130932256176801E-2</v>
      </c>
      <c r="L766" s="15"/>
      <c r="M766" s="15">
        <v>3.0357981712137001E-2</v>
      </c>
      <c r="N766" s="15">
        <v>1.4532257425581001E-2</v>
      </c>
    </row>
    <row r="767" spans="2:14" ht="15.75" customHeight="1" x14ac:dyDescent="0.2">
      <c r="B767" s="22" t="s">
        <v>108</v>
      </c>
      <c r="C767" s="15">
        <v>1.66306319115982E-2</v>
      </c>
      <c r="D767" s="15"/>
      <c r="E767" s="15">
        <v>3.0892066751373699E-2</v>
      </c>
      <c r="F767" s="15">
        <v>0</v>
      </c>
      <c r="G767" s="15">
        <v>3.55359151917101E-2</v>
      </c>
      <c r="H767" s="15">
        <v>1.5316691053649001E-2</v>
      </c>
      <c r="I767" s="15"/>
      <c r="J767" s="15">
        <v>2.7088540218410399E-2</v>
      </c>
      <c r="K767" s="15">
        <v>0</v>
      </c>
      <c r="L767" s="15"/>
      <c r="M767" s="15">
        <v>7.2747929337553903E-3</v>
      </c>
      <c r="N767" s="15">
        <v>2.49498183340532E-2</v>
      </c>
    </row>
    <row r="768" spans="2:14" ht="15.75" customHeight="1" x14ac:dyDescent="0.2">
      <c r="B768" s="22" t="s">
        <v>109</v>
      </c>
      <c r="C768" s="15">
        <v>8.9391089056797504E-2</v>
      </c>
      <c r="D768" s="15"/>
      <c r="E768" s="15">
        <v>2.5497028478252699E-2</v>
      </c>
      <c r="F768" s="15">
        <v>0.18211317521335199</v>
      </c>
      <c r="G768" s="15">
        <v>2.9250223670301698E-2</v>
      </c>
      <c r="H768" s="15">
        <v>3.9111384632134899E-2</v>
      </c>
      <c r="I768" s="15"/>
      <c r="J768" s="15">
        <v>3.1084280259873202E-2</v>
      </c>
      <c r="K768" s="15">
        <v>0.18211317521335199</v>
      </c>
      <c r="L768" s="15"/>
      <c r="M768" s="15">
        <v>5.6736500469350401E-2</v>
      </c>
      <c r="N768" s="15">
        <v>0.11842745988905599</v>
      </c>
    </row>
    <row r="769" spans="2:14" ht="15.75" customHeight="1" x14ac:dyDescent="0.2">
      <c r="B769" s="22" t="s">
        <v>110</v>
      </c>
      <c r="C769" s="15">
        <v>7.5322302651496406E-2</v>
      </c>
      <c r="D769" s="15"/>
      <c r="E769" s="15">
        <v>8.6662174888964896E-2</v>
      </c>
      <c r="F769" s="15">
        <v>6.6920954454219597E-2</v>
      </c>
      <c r="G769" s="15">
        <v>5.37952086061875E-2</v>
      </c>
      <c r="H769" s="15">
        <v>9.7135814602892404E-2</v>
      </c>
      <c r="I769" s="15"/>
      <c r="J769" s="15">
        <v>8.06053568112996E-2</v>
      </c>
      <c r="K769" s="15">
        <v>6.6920954454219597E-2</v>
      </c>
      <c r="L769" s="15"/>
      <c r="M769" s="15">
        <v>7.3175931881887202E-2</v>
      </c>
      <c r="N769" s="15">
        <v>7.7230849667576595E-2</v>
      </c>
    </row>
    <row r="770" spans="2:14" ht="15.75" customHeight="1" x14ac:dyDescent="0.2">
      <c r="B770" s="22" t="s">
        <v>111</v>
      </c>
      <c r="C770" s="15">
        <v>0.109986759808264</v>
      </c>
      <c r="D770" s="15"/>
      <c r="E770" s="15">
        <v>9.2662883102604399E-2</v>
      </c>
      <c r="F770" s="15">
        <v>0.108268629020562</v>
      </c>
      <c r="G770" s="15">
        <v>0.100640962690113</v>
      </c>
      <c r="H770" s="15">
        <v>0.14135018281751999</v>
      </c>
      <c r="I770" s="15"/>
      <c r="J770" s="15">
        <v>0.11106717902098</v>
      </c>
      <c r="K770" s="15">
        <v>0.108268629020562</v>
      </c>
      <c r="L770" s="15"/>
      <c r="M770" s="15">
        <v>0.12710166164751699</v>
      </c>
      <c r="N770" s="15">
        <v>9.4768235917464805E-2</v>
      </c>
    </row>
    <row r="771" spans="2:14" ht="15.75" customHeight="1" x14ac:dyDescent="0.2">
      <c r="B771" s="22" t="s">
        <v>112</v>
      </c>
      <c r="C771" s="15">
        <v>7.1558659465861998E-2</v>
      </c>
      <c r="D771" s="15"/>
      <c r="E771" s="15">
        <v>9.3320070776339706E-2</v>
      </c>
      <c r="F771" s="15">
        <v>3.4287759249967201E-2</v>
      </c>
      <c r="G771" s="15">
        <v>0.13339474639704901</v>
      </c>
      <c r="H771" s="15">
        <v>6.3277635996909803E-2</v>
      </c>
      <c r="I771" s="15"/>
      <c r="J771" s="15">
        <v>9.4995872137158599E-2</v>
      </c>
      <c r="K771" s="15">
        <v>3.4287759249967201E-2</v>
      </c>
      <c r="L771" s="15"/>
      <c r="M771" s="15">
        <v>4.3305976436779602E-2</v>
      </c>
      <c r="N771" s="15">
        <v>9.6680867918797805E-2</v>
      </c>
    </row>
    <row r="772" spans="2:14" ht="15.75" customHeight="1" x14ac:dyDescent="0.2">
      <c r="B772" s="22" t="s">
        <v>113</v>
      </c>
      <c r="C772" s="15">
        <v>8.6788935235961304E-2</v>
      </c>
      <c r="D772" s="15"/>
      <c r="E772" s="15">
        <v>0.15097034180897601</v>
      </c>
      <c r="F772" s="15">
        <v>5.5842267057369402E-2</v>
      </c>
      <c r="G772" s="15">
        <v>8.4480613896937701E-2</v>
      </c>
      <c r="H772" s="15">
        <v>7.3934419618748595E-2</v>
      </c>
      <c r="I772" s="15"/>
      <c r="J772" s="15">
        <v>0.106249255200554</v>
      </c>
      <c r="K772" s="15">
        <v>5.5842267057369402E-2</v>
      </c>
      <c r="L772" s="15"/>
      <c r="M772" s="15">
        <v>0.120868082589432</v>
      </c>
      <c r="N772" s="15">
        <v>5.6485850646405197E-2</v>
      </c>
    </row>
    <row r="773" spans="2:14" ht="15.75" customHeight="1" x14ac:dyDescent="0.2">
      <c r="B773" s="22" t="s">
        <v>114</v>
      </c>
      <c r="C773" s="15">
        <v>0.18294116665452401</v>
      </c>
      <c r="D773" s="15"/>
      <c r="E773" s="15">
        <v>0.134883359973162</v>
      </c>
      <c r="F773" s="15">
        <v>0.15437461989894499</v>
      </c>
      <c r="G773" s="15">
        <v>0.208229090795438</v>
      </c>
      <c r="H773" s="15">
        <v>0.27035093697330098</v>
      </c>
      <c r="I773" s="15"/>
      <c r="J773" s="15">
        <v>0.200904785126758</v>
      </c>
      <c r="K773" s="15">
        <v>0.15437461989894499</v>
      </c>
      <c r="L773" s="15"/>
      <c r="M773" s="15">
        <v>0.20718562884631</v>
      </c>
      <c r="N773" s="15">
        <v>0.16138305720401999</v>
      </c>
    </row>
    <row r="774" spans="2:14" ht="15.75" customHeight="1" x14ac:dyDescent="0.2">
      <c r="B774" s="22" t="s">
        <v>115</v>
      </c>
      <c r="C774" s="15">
        <v>0.106504955269107</v>
      </c>
      <c r="D774" s="15"/>
      <c r="E774" s="15">
        <v>0.142855012204544</v>
      </c>
      <c r="F774" s="15">
        <v>9.7087761200224998E-2</v>
      </c>
      <c r="G774" s="15">
        <v>0.121872115294388</v>
      </c>
      <c r="H774" s="15">
        <v>6.9186890123730097E-2</v>
      </c>
      <c r="I774" s="15"/>
      <c r="J774" s="15">
        <v>0.11242680794453901</v>
      </c>
      <c r="K774" s="15">
        <v>9.7087761200224998E-2</v>
      </c>
      <c r="L774" s="15"/>
      <c r="M774" s="15">
        <v>8.9884890308999904E-2</v>
      </c>
      <c r="N774" s="15">
        <v>0.121283471560793</v>
      </c>
    </row>
    <row r="775" spans="2:14" ht="15.75" customHeight="1" x14ac:dyDescent="0.2">
      <c r="B775" s="22" t="s">
        <v>383</v>
      </c>
      <c r="C775" s="15">
        <v>0.19826355419088401</v>
      </c>
      <c r="D775" s="15"/>
      <c r="E775" s="15">
        <v>0.17601408447747699</v>
      </c>
      <c r="F775" s="15">
        <v>0.21160292152309601</v>
      </c>
      <c r="G775" s="15">
        <v>0.20842541883857099</v>
      </c>
      <c r="H775" s="15">
        <v>0.189549855966369</v>
      </c>
      <c r="I775" s="15"/>
      <c r="J775" s="15">
        <v>0.189875305255264</v>
      </c>
      <c r="K775" s="15">
        <v>0.21160292152309601</v>
      </c>
      <c r="L775" s="15"/>
      <c r="M775" s="15">
        <v>0.18345820614667499</v>
      </c>
      <c r="N775" s="15">
        <v>0.21142842916583901</v>
      </c>
    </row>
    <row r="776" spans="2:14" ht="15.75" customHeight="1" x14ac:dyDescent="0.2">
      <c r="C776" s="15"/>
      <c r="D776" s="15"/>
      <c r="E776" s="15"/>
      <c r="F776" s="15"/>
      <c r="G776" s="15"/>
      <c r="H776" s="15"/>
      <c r="I776" s="15"/>
      <c r="J776" s="15"/>
      <c r="K776" s="15"/>
      <c r="L776" s="15"/>
      <c r="M776" s="15"/>
      <c r="N776" s="15"/>
    </row>
    <row r="777" spans="2:14" ht="15.75" customHeight="1" x14ac:dyDescent="0.2">
      <c r="B777" s="7" t="s">
        <v>384</v>
      </c>
      <c r="C777" s="15"/>
      <c r="D777" s="15"/>
      <c r="E777" s="15"/>
      <c r="F777" s="15"/>
      <c r="G777" s="15"/>
      <c r="H777" s="15"/>
      <c r="I777" s="15"/>
      <c r="J777" s="15"/>
      <c r="K777" s="15"/>
      <c r="L777" s="15"/>
      <c r="M777" s="15"/>
      <c r="N777" s="15"/>
    </row>
    <row r="778" spans="2:14" ht="15.75" customHeight="1" x14ac:dyDescent="0.2">
      <c r="B778" s="14" t="s">
        <v>15</v>
      </c>
      <c r="C778" s="15"/>
      <c r="D778" s="15"/>
      <c r="E778" s="15"/>
      <c r="F778" s="15"/>
      <c r="G778" s="15"/>
      <c r="H778" s="15"/>
      <c r="I778" s="15"/>
      <c r="J778" s="15"/>
      <c r="K778" s="15"/>
      <c r="L778" s="15"/>
      <c r="M778" s="15"/>
      <c r="N778" s="15"/>
    </row>
    <row r="779" spans="2:14" ht="15.75" customHeight="1" x14ac:dyDescent="0.2">
      <c r="B779" s="22" t="s">
        <v>385</v>
      </c>
      <c r="C779" s="15">
        <v>0.19698111571371801</v>
      </c>
      <c r="D779" s="15"/>
      <c r="E779" s="15">
        <v>0.224326139955564</v>
      </c>
      <c r="F779" s="15">
        <v>0.150508346482187</v>
      </c>
      <c r="G779" s="15">
        <v>0.26853736467383199</v>
      </c>
      <c r="H779" s="15">
        <v>0.19127302214481601</v>
      </c>
      <c r="I779" s="15"/>
      <c r="J779" s="15">
        <v>0.226204777326244</v>
      </c>
      <c r="K779" s="15">
        <v>0.150508346482187</v>
      </c>
      <c r="L779" s="15"/>
      <c r="M779" s="15">
        <v>0.15589664266456499</v>
      </c>
      <c r="N779" s="15">
        <v>0.23351331674600301</v>
      </c>
    </row>
    <row r="780" spans="2:14" ht="15.75" customHeight="1" x14ac:dyDescent="0.2">
      <c r="B780" s="22" t="s">
        <v>386</v>
      </c>
      <c r="C780" s="15">
        <v>0.23141946911754499</v>
      </c>
      <c r="D780" s="15"/>
      <c r="E780" s="15">
        <v>0.22612030981759601</v>
      </c>
      <c r="F780" s="15">
        <v>0.18098930423772</v>
      </c>
      <c r="G780" s="15">
        <v>0.31007946163051398</v>
      </c>
      <c r="H780" s="15">
        <v>0.26452632183123398</v>
      </c>
      <c r="I780" s="15"/>
      <c r="J780" s="15">
        <v>0.26313167602670301</v>
      </c>
      <c r="K780" s="15">
        <v>0.18098930423772</v>
      </c>
      <c r="L780" s="15"/>
      <c r="M780" s="15">
        <v>0.29316027303335401</v>
      </c>
      <c r="N780" s="15">
        <v>0.17651971519229401</v>
      </c>
    </row>
    <row r="781" spans="2:14" ht="15.75" customHeight="1" x14ac:dyDescent="0.2">
      <c r="B781" s="22" t="s">
        <v>387</v>
      </c>
      <c r="C781" s="15">
        <v>0.312423457497436</v>
      </c>
      <c r="D781" s="15"/>
      <c r="E781" s="15">
        <v>0.322495224483211</v>
      </c>
      <c r="F781" s="15">
        <v>0.32151686403407498</v>
      </c>
      <c r="G781" s="15">
        <v>0.27557519663823099</v>
      </c>
      <c r="H781" s="15">
        <v>0.31583644640174002</v>
      </c>
      <c r="I781" s="15"/>
      <c r="J781" s="15">
        <v>0.30670521346063501</v>
      </c>
      <c r="K781" s="15">
        <v>0.32151686403407498</v>
      </c>
      <c r="L781" s="15"/>
      <c r="M781" s="15">
        <v>0.34333273461691599</v>
      </c>
      <c r="N781" s="15">
        <v>0.28493901284749701</v>
      </c>
    </row>
    <row r="782" spans="2:14" ht="15.75" customHeight="1" x14ac:dyDescent="0.2">
      <c r="B782" s="22" t="s">
        <v>388</v>
      </c>
      <c r="C782" s="15">
        <v>0.20714774337022601</v>
      </c>
      <c r="D782" s="15"/>
      <c r="E782" s="15">
        <v>0.19757761040100599</v>
      </c>
      <c r="F782" s="15">
        <v>0.27628740865408902</v>
      </c>
      <c r="G782" s="15">
        <v>9.89904506337934E-2</v>
      </c>
      <c r="H782" s="15">
        <v>0.181378900876349</v>
      </c>
      <c r="I782" s="15"/>
      <c r="J782" s="15">
        <v>0.16367036477476399</v>
      </c>
      <c r="K782" s="15">
        <v>0.27628740865408902</v>
      </c>
      <c r="L782" s="15"/>
      <c r="M782" s="15">
        <v>0.150768926248212</v>
      </c>
      <c r="N782" s="15">
        <v>0.25727963330829801</v>
      </c>
    </row>
    <row r="783" spans="2:14" ht="15.75" customHeight="1" x14ac:dyDescent="0.2">
      <c r="B783" s="22" t="s">
        <v>389</v>
      </c>
      <c r="C783" s="15">
        <v>5.2028214301072503E-2</v>
      </c>
      <c r="D783" s="15"/>
      <c r="E783" s="15">
        <v>2.9480715342623001E-2</v>
      </c>
      <c r="F783" s="15">
        <v>7.0698076591929199E-2</v>
      </c>
      <c r="G783" s="15">
        <v>4.6817526423628901E-2</v>
      </c>
      <c r="H783" s="15">
        <v>4.6985308745860203E-2</v>
      </c>
      <c r="I783" s="15"/>
      <c r="J783" s="15">
        <v>4.0287968411652997E-2</v>
      </c>
      <c r="K783" s="15">
        <v>7.0698076591929199E-2</v>
      </c>
      <c r="L783" s="15"/>
      <c r="M783" s="15">
        <v>5.68414234369541E-2</v>
      </c>
      <c r="N783" s="15">
        <v>4.7748321905906999E-2</v>
      </c>
    </row>
    <row r="784" spans="2:14" ht="15.75" customHeight="1" x14ac:dyDescent="0.2">
      <c r="C784" s="15"/>
      <c r="D784" s="15"/>
      <c r="E784" s="15"/>
      <c r="F784" s="15"/>
      <c r="G784" s="15"/>
      <c r="H784" s="15"/>
      <c r="I784" s="15"/>
      <c r="J784" s="15"/>
      <c r="K784" s="15"/>
      <c r="L784" s="15"/>
      <c r="M784" s="15"/>
      <c r="N784" s="15"/>
    </row>
    <row r="785" spans="2:14" ht="15.75" customHeight="1" x14ac:dyDescent="0.2">
      <c r="B785" s="7" t="s">
        <v>390</v>
      </c>
      <c r="C785" s="15"/>
      <c r="D785" s="15"/>
      <c r="E785" s="15"/>
      <c r="F785" s="15"/>
      <c r="G785" s="15"/>
      <c r="H785" s="15"/>
      <c r="I785" s="15"/>
      <c r="J785" s="15"/>
      <c r="K785" s="15"/>
      <c r="L785" s="15"/>
      <c r="M785" s="15"/>
      <c r="N785" s="15"/>
    </row>
    <row r="786" spans="2:14" ht="15.75" customHeight="1" x14ac:dyDescent="0.2">
      <c r="B786" s="14" t="s">
        <v>15</v>
      </c>
      <c r="C786" s="15"/>
      <c r="D786" s="15"/>
      <c r="E786" s="15"/>
      <c r="F786" s="15"/>
      <c r="G786" s="15"/>
      <c r="H786" s="15"/>
      <c r="I786" s="15"/>
      <c r="J786" s="15"/>
      <c r="K786" s="15"/>
      <c r="L786" s="15"/>
      <c r="M786" s="15"/>
      <c r="N786" s="15"/>
    </row>
    <row r="787" spans="2:14" ht="15.75" customHeight="1" x14ac:dyDescent="0.2">
      <c r="B787" s="22" t="s">
        <v>391</v>
      </c>
      <c r="C787" s="15">
        <v>0.26668689381392902</v>
      </c>
      <c r="D787" s="15"/>
      <c r="E787" s="15">
        <v>0.26841062276835098</v>
      </c>
      <c r="F787" s="15">
        <v>0.26092894121261101</v>
      </c>
      <c r="G787" s="15">
        <v>0.30442387991384701</v>
      </c>
      <c r="H787" s="15">
        <v>0.24259605664424</v>
      </c>
      <c r="I787" s="15"/>
      <c r="J787" s="15">
        <v>0.27030769070605198</v>
      </c>
      <c r="K787" s="15">
        <v>0.26092894121261101</v>
      </c>
      <c r="L787" s="15"/>
      <c r="M787" s="15">
        <v>0.31543760881781502</v>
      </c>
      <c r="N787" s="15">
        <v>0.22333789140957</v>
      </c>
    </row>
    <row r="788" spans="2:14" ht="15.75" customHeight="1" x14ac:dyDescent="0.2">
      <c r="B788" s="22" t="s">
        <v>392</v>
      </c>
      <c r="C788" s="15">
        <v>0.231739609371442</v>
      </c>
      <c r="D788" s="15"/>
      <c r="E788" s="15">
        <v>0.19781731545657499</v>
      </c>
      <c r="F788" s="15">
        <v>0.20372282006550299</v>
      </c>
      <c r="G788" s="15">
        <v>0.36544368466270599</v>
      </c>
      <c r="H788" s="15">
        <v>0.20687005650943499</v>
      </c>
      <c r="I788" s="15"/>
      <c r="J788" s="15">
        <v>0.24935752161736599</v>
      </c>
      <c r="K788" s="15">
        <v>0.20372282006550299</v>
      </c>
      <c r="L788" s="15"/>
      <c r="M788" s="15">
        <v>0.216180406264428</v>
      </c>
      <c r="N788" s="15">
        <v>0.24557481020577099</v>
      </c>
    </row>
    <row r="789" spans="2:14" ht="15.75" customHeight="1" x14ac:dyDescent="0.2">
      <c r="B789" s="22" t="s">
        <v>393</v>
      </c>
      <c r="C789" s="15">
        <v>0.25219728502850802</v>
      </c>
      <c r="D789" s="15"/>
      <c r="E789" s="15">
        <v>0.27670427577711798</v>
      </c>
      <c r="F789" s="15">
        <v>0.21946556817469201</v>
      </c>
      <c r="G789" s="15">
        <v>0.21982319992000601</v>
      </c>
      <c r="H789" s="15">
        <v>0.31467007476055803</v>
      </c>
      <c r="I789" s="15"/>
      <c r="J789" s="15">
        <v>0.27278010445481299</v>
      </c>
      <c r="K789" s="15">
        <v>0.21946556817469201</v>
      </c>
      <c r="L789" s="15"/>
      <c r="M789" s="15">
        <v>0.24999194946563999</v>
      </c>
      <c r="N789" s="15">
        <v>0.25415826337743302</v>
      </c>
    </row>
    <row r="790" spans="2:14" ht="15.75" customHeight="1" x14ac:dyDescent="0.2">
      <c r="B790" s="22" t="s">
        <v>394</v>
      </c>
      <c r="C790" s="15">
        <v>0.16337341035526701</v>
      </c>
      <c r="D790" s="15"/>
      <c r="E790" s="15">
        <v>0.19208006953188</v>
      </c>
      <c r="F790" s="15">
        <v>0.154756891178879</v>
      </c>
      <c r="G790" s="15">
        <v>0.110309235503442</v>
      </c>
      <c r="H790" s="15">
        <v>0.19327231596792699</v>
      </c>
      <c r="I790" s="15"/>
      <c r="J790" s="15">
        <v>0.16879177136220599</v>
      </c>
      <c r="K790" s="15">
        <v>0.154756891178879</v>
      </c>
      <c r="L790" s="15"/>
      <c r="M790" s="15">
        <v>0.163467760169073</v>
      </c>
      <c r="N790" s="15">
        <v>0.163289514758962</v>
      </c>
    </row>
    <row r="791" spans="2:14" ht="15.75" customHeight="1" x14ac:dyDescent="0.2">
      <c r="B791" s="22" t="s">
        <v>395</v>
      </c>
      <c r="C791" s="15">
        <v>8.6002801430852704E-2</v>
      </c>
      <c r="D791" s="15"/>
      <c r="E791" s="15">
        <v>6.4987716466075096E-2</v>
      </c>
      <c r="F791" s="15">
        <v>0.16112577936831601</v>
      </c>
      <c r="G791" s="15">
        <v>0</v>
      </c>
      <c r="H791" s="15">
        <v>4.2591496117839897E-2</v>
      </c>
      <c r="I791" s="15"/>
      <c r="J791" s="15">
        <v>3.8762911859562703E-2</v>
      </c>
      <c r="K791" s="15">
        <v>0.16112577936831601</v>
      </c>
      <c r="L791" s="15"/>
      <c r="M791" s="15">
        <v>5.4922275283043297E-2</v>
      </c>
      <c r="N791" s="15">
        <v>0.113639520248264</v>
      </c>
    </row>
    <row r="792" spans="2:14" ht="15.75" customHeight="1" x14ac:dyDescent="0.2">
      <c r="C792" s="15"/>
      <c r="D792" s="15"/>
      <c r="E792" s="15"/>
      <c r="F792" s="15"/>
      <c r="G792" s="15"/>
      <c r="H792" s="15"/>
      <c r="I792" s="15"/>
      <c r="J792" s="15"/>
      <c r="K792" s="15"/>
      <c r="L792" s="15"/>
      <c r="M792" s="15"/>
      <c r="N792" s="15"/>
    </row>
    <row r="793" spans="2:14" ht="15.75" customHeight="1" x14ac:dyDescent="0.2">
      <c r="B793" s="7" t="s">
        <v>396</v>
      </c>
      <c r="C793" s="15"/>
      <c r="D793" s="15"/>
      <c r="E793" s="15"/>
      <c r="F793" s="15"/>
      <c r="G793" s="15"/>
      <c r="H793" s="15"/>
      <c r="I793" s="15"/>
      <c r="J793" s="15"/>
      <c r="K793" s="15"/>
      <c r="L793" s="15"/>
      <c r="M793" s="15"/>
      <c r="N793" s="15"/>
    </row>
    <row r="794" spans="2:14" ht="15.75" customHeight="1" x14ac:dyDescent="0.2">
      <c r="B794" s="14" t="s">
        <v>15</v>
      </c>
      <c r="C794" s="15"/>
      <c r="D794" s="15"/>
      <c r="E794" s="15"/>
      <c r="F794" s="15"/>
      <c r="G794" s="15"/>
      <c r="H794" s="15"/>
      <c r="I794" s="15"/>
      <c r="J794" s="15"/>
      <c r="K794" s="15"/>
      <c r="L794" s="15"/>
      <c r="M794" s="15"/>
      <c r="N794" s="15"/>
    </row>
    <row r="795" spans="2:14" ht="15.75" customHeight="1" x14ac:dyDescent="0.2">
      <c r="B795" s="22" t="s">
        <v>397</v>
      </c>
      <c r="C795" s="15">
        <v>0.29665879718889498</v>
      </c>
      <c r="D795" s="15"/>
      <c r="E795" s="15">
        <v>0.30619791436739402</v>
      </c>
      <c r="F795" s="15">
        <v>0.30107452580195199</v>
      </c>
      <c r="G795" s="15">
        <v>0.27858736738128898</v>
      </c>
      <c r="H795" s="15">
        <v>0.29313088298217499</v>
      </c>
      <c r="I795" s="15"/>
      <c r="J795" s="15">
        <v>0.29388203649882699</v>
      </c>
      <c r="K795" s="15">
        <v>0.30107452580195199</v>
      </c>
      <c r="L795" s="15"/>
      <c r="M795" s="15">
        <v>0.21815156278299699</v>
      </c>
      <c r="N795" s="15">
        <v>0.36646721523465198</v>
      </c>
    </row>
    <row r="796" spans="2:14" ht="15.75" customHeight="1" x14ac:dyDescent="0.2">
      <c r="B796" s="22" t="s">
        <v>398</v>
      </c>
      <c r="C796" s="15">
        <v>0.27985415552870702</v>
      </c>
      <c r="D796" s="15"/>
      <c r="E796" s="15">
        <v>0.175753646544339</v>
      </c>
      <c r="F796" s="15">
        <v>0.34533311273260298</v>
      </c>
      <c r="G796" s="15">
        <v>0.25996892904709401</v>
      </c>
      <c r="H796" s="15">
        <v>0.29233056777084698</v>
      </c>
      <c r="I796" s="15"/>
      <c r="J796" s="15">
        <v>0.23867875497243299</v>
      </c>
      <c r="K796" s="15">
        <v>0.34533311273260298</v>
      </c>
      <c r="L796" s="15"/>
      <c r="M796" s="15">
        <v>0.25532029207780899</v>
      </c>
      <c r="N796" s="15">
        <v>0.301669599787042</v>
      </c>
    </row>
    <row r="797" spans="2:14" ht="15.75" customHeight="1" x14ac:dyDescent="0.2">
      <c r="B797" s="22" t="s">
        <v>399</v>
      </c>
      <c r="C797" s="15">
        <v>0.27608453978235797</v>
      </c>
      <c r="D797" s="15"/>
      <c r="E797" s="15">
        <v>0.24270368419437299</v>
      </c>
      <c r="F797" s="15">
        <v>0.31590820472717301</v>
      </c>
      <c r="G797" s="15">
        <v>0.23283780449553801</v>
      </c>
      <c r="H797" s="15">
        <v>0.276573453375204</v>
      </c>
      <c r="I797" s="15"/>
      <c r="J797" s="15">
        <v>0.25104206162230502</v>
      </c>
      <c r="K797" s="15">
        <v>0.31590820472717301</v>
      </c>
      <c r="L797" s="15"/>
      <c r="M797" s="15">
        <v>0.27821180900445802</v>
      </c>
      <c r="N797" s="15">
        <v>0.27419297781006502</v>
      </c>
    </row>
    <row r="798" spans="2:14" ht="15.75" customHeight="1" x14ac:dyDescent="0.2">
      <c r="B798" s="22" t="s">
        <v>400</v>
      </c>
      <c r="C798" s="15">
        <v>0.26374276753710002</v>
      </c>
      <c r="D798" s="15"/>
      <c r="E798" s="15">
        <v>0.26411985151915701</v>
      </c>
      <c r="F798" s="15">
        <v>0.26073027883583</v>
      </c>
      <c r="G798" s="15">
        <v>0.26563137985324198</v>
      </c>
      <c r="H798" s="15">
        <v>0.26738561186080001</v>
      </c>
      <c r="I798" s="15"/>
      <c r="J798" s="15">
        <v>0.26563712313228499</v>
      </c>
      <c r="K798" s="15">
        <v>0.26073027883583</v>
      </c>
      <c r="L798" s="15"/>
      <c r="M798" s="15">
        <v>0.31274365822198502</v>
      </c>
      <c r="N798" s="15">
        <v>0.22017130960165299</v>
      </c>
    </row>
    <row r="799" spans="2:14" ht="15.75" customHeight="1" x14ac:dyDescent="0.2">
      <c r="B799" s="22" t="s">
        <v>401</v>
      </c>
      <c r="C799" s="15">
        <v>0.25705191246286402</v>
      </c>
      <c r="D799" s="15"/>
      <c r="E799" s="15">
        <v>0.26365189616431201</v>
      </c>
      <c r="F799" s="15">
        <v>0.23249977396563701</v>
      </c>
      <c r="G799" s="15">
        <v>0.31844623058779897</v>
      </c>
      <c r="H799" s="15">
        <v>0.24238369532827</v>
      </c>
      <c r="I799" s="15"/>
      <c r="J799" s="15">
        <v>0.27249113416562298</v>
      </c>
      <c r="K799" s="15">
        <v>0.23249977396563701</v>
      </c>
      <c r="L799" s="15"/>
      <c r="M799" s="15">
        <v>0.27211532366379398</v>
      </c>
      <c r="N799" s="15">
        <v>0.24365756843498801</v>
      </c>
    </row>
    <row r="800" spans="2:14" ht="15.75" customHeight="1" x14ac:dyDescent="0.2">
      <c r="B800" s="22" t="s">
        <v>402</v>
      </c>
      <c r="C800" s="15">
        <v>0.23886360355184799</v>
      </c>
      <c r="D800" s="15"/>
      <c r="E800" s="15">
        <v>0.294729174182706</v>
      </c>
      <c r="F800" s="15">
        <v>0.219093743525788</v>
      </c>
      <c r="G800" s="15">
        <v>0.21373279232906001</v>
      </c>
      <c r="H800" s="15">
        <v>0.23429844570665001</v>
      </c>
      <c r="I800" s="15"/>
      <c r="J800" s="15">
        <v>0.25129556551757798</v>
      </c>
      <c r="K800" s="15">
        <v>0.219093743525788</v>
      </c>
      <c r="L800" s="15"/>
      <c r="M800" s="15">
        <v>0.26534611849303602</v>
      </c>
      <c r="N800" s="15">
        <v>0.215315423719664</v>
      </c>
    </row>
    <row r="801" spans="1:14" ht="15.75" customHeight="1" x14ac:dyDescent="0.2">
      <c r="B801" s="22" t="s">
        <v>403</v>
      </c>
      <c r="C801" s="15">
        <v>0.21665518390955699</v>
      </c>
      <c r="D801" s="15"/>
      <c r="E801" s="15">
        <v>0.23116860929995001</v>
      </c>
      <c r="F801" s="15">
        <v>0.17889949334371399</v>
      </c>
      <c r="G801" s="15">
        <v>0.247514723008462</v>
      </c>
      <c r="H801" s="15">
        <v>0.24476553430690601</v>
      </c>
      <c r="I801" s="15"/>
      <c r="J801" s="15">
        <v>0.24039724928006301</v>
      </c>
      <c r="K801" s="15">
        <v>0.17889949334371399</v>
      </c>
      <c r="L801" s="15"/>
      <c r="M801" s="15">
        <v>0.213220275554416</v>
      </c>
      <c r="N801" s="15">
        <v>0.21970949502138301</v>
      </c>
    </row>
    <row r="802" spans="1:14" ht="15.75" customHeight="1" x14ac:dyDescent="0.2">
      <c r="B802" s="22" t="s">
        <v>404</v>
      </c>
      <c r="C802" s="15">
        <v>0.15956243157286101</v>
      </c>
      <c r="D802" s="15"/>
      <c r="E802" s="15">
        <v>0.101738380808125</v>
      </c>
      <c r="F802" s="15">
        <v>0.16866950945605799</v>
      </c>
      <c r="G802" s="15">
        <v>0.200971168418069</v>
      </c>
      <c r="H802" s="15">
        <v>0.17240044228367801</v>
      </c>
      <c r="I802" s="15"/>
      <c r="J802" s="15">
        <v>0.15383559052727</v>
      </c>
      <c r="K802" s="15">
        <v>0.16866950945605799</v>
      </c>
      <c r="L802" s="15"/>
      <c r="M802" s="15">
        <v>0.150167487289811</v>
      </c>
      <c r="N802" s="15">
        <v>0.16791639032571901</v>
      </c>
    </row>
    <row r="803" spans="1:14" ht="15.75" customHeight="1" x14ac:dyDescent="0.2">
      <c r="B803" s="22" t="s">
        <v>405</v>
      </c>
      <c r="C803" s="15">
        <v>0.12990911344762099</v>
      </c>
      <c r="D803" s="15"/>
      <c r="E803" s="15">
        <v>0.168051325852347</v>
      </c>
      <c r="F803" s="15">
        <v>0.12664579154449501</v>
      </c>
      <c r="G803" s="15">
        <v>5.6732382629474401E-2</v>
      </c>
      <c r="H803" s="15">
        <v>0.156404059552011</v>
      </c>
      <c r="I803" s="15"/>
      <c r="J803" s="15">
        <v>0.131961201511377</v>
      </c>
      <c r="K803" s="15">
        <v>0.12664579154449501</v>
      </c>
      <c r="L803" s="15"/>
      <c r="M803" s="15">
        <v>0.18526632674810201</v>
      </c>
      <c r="N803" s="15">
        <v>8.0685630832650596E-2</v>
      </c>
    </row>
    <row r="804" spans="1:14" ht="15.75" customHeight="1" x14ac:dyDescent="0.2">
      <c r="B804" s="22" t="s">
        <v>67</v>
      </c>
      <c r="C804" s="15">
        <v>7.07033928550806E-3</v>
      </c>
      <c r="D804" s="15"/>
      <c r="E804" s="15">
        <v>1.6087769731826899E-2</v>
      </c>
      <c r="F804" s="15">
        <v>0</v>
      </c>
      <c r="G804" s="15">
        <v>1.86652471225262E-2</v>
      </c>
      <c r="H804" s="15">
        <v>0</v>
      </c>
      <c r="I804" s="15"/>
      <c r="J804" s="15">
        <v>1.15164096656918E-2</v>
      </c>
      <c r="K804" s="15">
        <v>0</v>
      </c>
      <c r="L804" s="15"/>
      <c r="M804" s="15">
        <v>0</v>
      </c>
      <c r="N804" s="15">
        <v>1.3357265634438399E-2</v>
      </c>
    </row>
    <row r="805" spans="1:14" ht="15.75" customHeight="1" x14ac:dyDescent="0.2">
      <c r="B805" s="22" t="s">
        <v>68</v>
      </c>
      <c r="C805" s="15">
        <v>0.112522050169732</v>
      </c>
      <c r="D805" s="15"/>
      <c r="E805" s="15">
        <v>0.107825835343826</v>
      </c>
      <c r="F805" s="15">
        <v>8.8878050494236305E-2</v>
      </c>
      <c r="G805" s="15">
        <v>0.140961175799627</v>
      </c>
      <c r="H805" s="15">
        <v>0.13798065207339</v>
      </c>
      <c r="I805" s="15"/>
      <c r="J805" s="15">
        <v>0.127390203221703</v>
      </c>
      <c r="K805" s="15">
        <v>8.8878050494236305E-2</v>
      </c>
      <c r="L805" s="15"/>
      <c r="M805" s="15">
        <v>0.13906419315711699</v>
      </c>
      <c r="N805" s="15">
        <v>8.8920849242007105E-2</v>
      </c>
    </row>
    <row r="806" spans="1:14" ht="15.75" customHeight="1" x14ac:dyDescent="0.2">
      <c r="C806" s="15"/>
      <c r="D806" s="15"/>
      <c r="E806" s="15"/>
      <c r="F806" s="15"/>
      <c r="G806" s="15"/>
      <c r="H806" s="15"/>
      <c r="I806" s="15"/>
      <c r="J806" s="15"/>
      <c r="K806" s="15"/>
      <c r="L806" s="15"/>
      <c r="M806" s="15"/>
      <c r="N806" s="15"/>
    </row>
    <row r="807" spans="1:14" ht="15.75" customHeight="1" x14ac:dyDescent="0.2">
      <c r="B807" s="7" t="s">
        <v>406</v>
      </c>
      <c r="C807" s="15"/>
      <c r="D807" s="15"/>
      <c r="E807" s="15"/>
      <c r="F807" s="15"/>
      <c r="G807" s="15"/>
      <c r="H807" s="15"/>
      <c r="I807" s="15"/>
      <c r="J807" s="15"/>
      <c r="K807" s="15"/>
      <c r="L807" s="15"/>
      <c r="M807" s="15"/>
      <c r="N807" s="15"/>
    </row>
    <row r="808" spans="1:14" ht="15.75" customHeight="1" x14ac:dyDescent="0.2">
      <c r="B808" s="14" t="s">
        <v>15</v>
      </c>
      <c r="C808" s="15"/>
      <c r="D808" s="15"/>
      <c r="E808" s="15"/>
      <c r="F808" s="15"/>
      <c r="G808" s="15"/>
      <c r="H808" s="15"/>
      <c r="I808" s="15"/>
      <c r="J808" s="15"/>
      <c r="K808" s="15"/>
      <c r="L808" s="15"/>
      <c r="M808" s="15"/>
      <c r="N808" s="15"/>
    </row>
    <row r="809" spans="1:14" ht="15.75" customHeight="1" x14ac:dyDescent="0.2">
      <c r="B809" s="22" t="s">
        <v>407</v>
      </c>
      <c r="C809" s="15">
        <v>7.1391289767222907E-2</v>
      </c>
      <c r="D809" s="15"/>
      <c r="E809" s="15">
        <v>6.4017101722028305E-2</v>
      </c>
      <c r="F809" s="15">
        <v>0.123879429553132</v>
      </c>
      <c r="G809" s="15">
        <v>3.2300248685656598E-2</v>
      </c>
      <c r="H809" s="15">
        <v>1.4262966345233901E-2</v>
      </c>
      <c r="I809" s="15"/>
      <c r="J809" s="15">
        <v>3.83849580779645E-2</v>
      </c>
      <c r="K809" s="15">
        <v>0.123879429553132</v>
      </c>
      <c r="L809" s="15"/>
      <c r="M809" s="15">
        <v>2.9953892745420901E-2</v>
      </c>
      <c r="N809" s="15">
        <v>0.108237309830422</v>
      </c>
    </row>
    <row r="810" spans="1:14" ht="15.75" customHeight="1" x14ac:dyDescent="0.2">
      <c r="B810" s="22" t="s">
        <v>408</v>
      </c>
      <c r="C810" s="15">
        <v>7.2947739310686696E-2</v>
      </c>
      <c r="D810" s="15"/>
      <c r="E810" s="15">
        <v>3.21616741948463E-2</v>
      </c>
      <c r="F810" s="15">
        <v>0.100517810401136</v>
      </c>
      <c r="G810" s="15">
        <v>6.8482726008388103E-2</v>
      </c>
      <c r="H810" s="15">
        <v>7.1277418001258003E-2</v>
      </c>
      <c r="I810" s="15"/>
      <c r="J810" s="15">
        <v>5.5610738707893098E-2</v>
      </c>
      <c r="K810" s="15">
        <v>0.100517810401136</v>
      </c>
      <c r="L810" s="15"/>
      <c r="M810" s="15">
        <v>0.105108506460605</v>
      </c>
      <c r="N810" s="15">
        <v>4.4350473149632703E-2</v>
      </c>
    </row>
    <row r="811" spans="1:14" ht="15.75" customHeight="1" x14ac:dyDescent="0.2">
      <c r="B811" s="22" t="s">
        <v>409</v>
      </c>
      <c r="C811" s="15">
        <v>0.25695407269813803</v>
      </c>
      <c r="D811" s="15"/>
      <c r="E811" s="15">
        <v>0.28312070307591097</v>
      </c>
      <c r="F811" s="15">
        <v>0.253724699504281</v>
      </c>
      <c r="G811" s="15">
        <v>0.27850173680345602</v>
      </c>
      <c r="H811" s="15">
        <v>0.21415080033551101</v>
      </c>
      <c r="I811" s="15"/>
      <c r="J811" s="15">
        <v>0.25898481265614798</v>
      </c>
      <c r="K811" s="15">
        <v>0.253724699504281</v>
      </c>
      <c r="L811" s="15"/>
      <c r="M811" s="15">
        <v>0.27106437722410898</v>
      </c>
      <c r="N811" s="15">
        <v>0.24440722851803201</v>
      </c>
    </row>
    <row r="812" spans="1:14" ht="15.75" customHeight="1" x14ac:dyDescent="0.2">
      <c r="A812" s="16"/>
      <c r="B812" s="22" t="s">
        <v>410</v>
      </c>
      <c r="C812" s="15">
        <v>0.44190017192873898</v>
      </c>
      <c r="D812" s="15"/>
      <c r="E812" s="15">
        <v>0.38560860260697299</v>
      </c>
      <c r="F812" s="15">
        <v>0.36632768206810501</v>
      </c>
      <c r="G812" s="15">
        <v>0.56419808952186901</v>
      </c>
      <c r="H812" s="15">
        <v>0.54319703762826099</v>
      </c>
      <c r="I812" s="15"/>
      <c r="J812" s="15">
        <v>0.48942272992179098</v>
      </c>
      <c r="K812" s="15">
        <v>0.36632768206810501</v>
      </c>
      <c r="L812" s="15"/>
      <c r="M812" s="15">
        <v>0.41352288105992502</v>
      </c>
      <c r="N812" s="15">
        <v>0.467133181331851</v>
      </c>
    </row>
    <row r="813" spans="1:14" ht="15.75" customHeight="1" x14ac:dyDescent="0.2">
      <c r="B813" s="22" t="s">
        <v>411</v>
      </c>
      <c r="C813" s="15">
        <v>0.156806726295211</v>
      </c>
      <c r="D813" s="15"/>
      <c r="E813" s="15">
        <v>0.23509191840024199</v>
      </c>
      <c r="F813" s="15">
        <v>0.15555037847334499</v>
      </c>
      <c r="G813" s="15">
        <v>5.6517198980630401E-2</v>
      </c>
      <c r="H813" s="15">
        <v>0.157111777689737</v>
      </c>
      <c r="I813" s="15"/>
      <c r="J813" s="15">
        <v>0.15759676063620201</v>
      </c>
      <c r="K813" s="15">
        <v>0.15555037847334499</v>
      </c>
      <c r="L813" s="15"/>
      <c r="M813" s="15">
        <v>0.18035034250994</v>
      </c>
      <c r="N813" s="15">
        <v>0.135871807170062</v>
      </c>
    </row>
    <row r="814" spans="1:14" ht="15.75" customHeight="1" x14ac:dyDescent="0.2">
      <c r="C814" s="15"/>
      <c r="D814" s="15"/>
      <c r="E814" s="15"/>
      <c r="F814" s="15"/>
      <c r="G814" s="15"/>
      <c r="H814" s="15"/>
      <c r="I814" s="15"/>
      <c r="J814" s="15"/>
      <c r="K814" s="15"/>
      <c r="L814" s="15"/>
      <c r="M814" s="15"/>
      <c r="N814" s="15"/>
    </row>
    <row r="815" spans="1:14" ht="15.75" customHeight="1" x14ac:dyDescent="0.2">
      <c r="B815" s="7" t="s">
        <v>412</v>
      </c>
      <c r="C815" s="15"/>
      <c r="D815" s="15"/>
      <c r="E815" s="15"/>
      <c r="F815" s="15"/>
      <c r="G815" s="15"/>
      <c r="H815" s="15"/>
      <c r="I815" s="15"/>
      <c r="J815" s="15"/>
      <c r="K815" s="15"/>
      <c r="L815" s="15"/>
      <c r="M815" s="15"/>
      <c r="N815" s="15"/>
    </row>
    <row r="816" spans="1:14" ht="15.75" customHeight="1" x14ac:dyDescent="0.2">
      <c r="B816" s="14" t="s">
        <v>15</v>
      </c>
      <c r="C816" s="15"/>
      <c r="D816" s="15"/>
      <c r="E816" s="15"/>
      <c r="F816" s="15"/>
      <c r="G816" s="15"/>
      <c r="H816" s="15"/>
      <c r="I816" s="15"/>
      <c r="J816" s="15"/>
      <c r="K816" s="15"/>
      <c r="L816" s="15"/>
      <c r="M816" s="15"/>
      <c r="N816" s="15"/>
    </row>
    <row r="817" spans="1:14" ht="15.75" customHeight="1" x14ac:dyDescent="0.2">
      <c r="B817" s="22" t="s">
        <v>407</v>
      </c>
      <c r="C817" s="15">
        <v>2.1941352059464E-2</v>
      </c>
      <c r="D817" s="15"/>
      <c r="E817" s="15">
        <v>1.4298269447936499E-2</v>
      </c>
      <c r="F817" s="15">
        <v>6.4470053520042899E-3</v>
      </c>
      <c r="G817" s="15">
        <v>7.2814472607207595E-2</v>
      </c>
      <c r="H817" s="15">
        <v>1.5626484116141402E-2</v>
      </c>
      <c r="I817" s="15"/>
      <c r="J817" s="15">
        <v>3.16847254924102E-2</v>
      </c>
      <c r="K817" s="15">
        <v>6.4470053520042899E-3</v>
      </c>
      <c r="L817" s="15"/>
      <c r="M817" s="15">
        <v>2.75072574495034E-2</v>
      </c>
      <c r="N817" s="15">
        <v>1.6992164214403398E-2</v>
      </c>
    </row>
    <row r="818" spans="1:14" ht="15.75" customHeight="1" x14ac:dyDescent="0.2">
      <c r="B818" s="22" t="s">
        <v>408</v>
      </c>
      <c r="C818" s="15">
        <v>9.3621454790563205E-2</v>
      </c>
      <c r="D818" s="15"/>
      <c r="E818" s="15">
        <v>9.2599561502675398E-2</v>
      </c>
      <c r="F818" s="15">
        <v>0.10129194397536399</v>
      </c>
      <c r="G818" s="15">
        <v>0.107819813515822</v>
      </c>
      <c r="H818" s="15">
        <v>6.7763395631956796E-2</v>
      </c>
      <c r="I818" s="15"/>
      <c r="J818" s="15">
        <v>8.879798969378E-2</v>
      </c>
      <c r="K818" s="15">
        <v>0.10129194397536399</v>
      </c>
      <c r="L818" s="15"/>
      <c r="M818" s="15">
        <v>0.125712815462967</v>
      </c>
      <c r="N818" s="15">
        <v>6.5085904679425599E-2</v>
      </c>
    </row>
    <row r="819" spans="1:14" ht="15.75" customHeight="1" x14ac:dyDescent="0.2">
      <c r="B819" s="22" t="s">
        <v>409</v>
      </c>
      <c r="C819" s="15">
        <v>0.40703598584658202</v>
      </c>
      <c r="D819" s="15"/>
      <c r="E819" s="15">
        <v>0.46667800357554201</v>
      </c>
      <c r="F819" s="15">
        <v>0.34966416636469599</v>
      </c>
      <c r="G819" s="15">
        <v>0.36654299464135498</v>
      </c>
      <c r="H819" s="15">
        <v>0.48312428122765499</v>
      </c>
      <c r="I819" s="15"/>
      <c r="J819" s="15">
        <v>0.443113341819937</v>
      </c>
      <c r="K819" s="15">
        <v>0.34966416636469599</v>
      </c>
      <c r="L819" s="15"/>
      <c r="M819" s="15">
        <v>0.39122740819552898</v>
      </c>
      <c r="N819" s="15">
        <v>0.42109292984320801</v>
      </c>
    </row>
    <row r="820" spans="1:14" ht="15.75" customHeight="1" x14ac:dyDescent="0.2">
      <c r="A820" s="16"/>
      <c r="B820" s="22" t="s">
        <v>410</v>
      </c>
      <c r="C820" s="15">
        <v>0.35247365693205901</v>
      </c>
      <c r="D820" s="15"/>
      <c r="E820" s="15">
        <v>0.34487078082856798</v>
      </c>
      <c r="F820" s="15">
        <v>0.341162024559587</v>
      </c>
      <c r="G820" s="15">
        <v>0.43644968035584097</v>
      </c>
      <c r="H820" s="15">
        <v>0.30915180237770301</v>
      </c>
      <c r="I820" s="15"/>
      <c r="J820" s="15">
        <v>0.35958679699675999</v>
      </c>
      <c r="K820" s="15">
        <v>0.341162024559587</v>
      </c>
      <c r="L820" s="15"/>
      <c r="M820" s="15">
        <v>0.37461044214269101</v>
      </c>
      <c r="N820" s="15">
        <v>0.33278968808680398</v>
      </c>
    </row>
    <row r="821" spans="1:14" ht="15.75" customHeight="1" x14ac:dyDescent="0.2">
      <c r="B821" s="22" t="s">
        <v>411</v>
      </c>
      <c r="C821" s="15">
        <v>0.12492755037133001</v>
      </c>
      <c r="D821" s="15"/>
      <c r="E821" s="15">
        <v>8.1553384645278199E-2</v>
      </c>
      <c r="F821" s="15">
        <v>0.20143485974834799</v>
      </c>
      <c r="G821" s="15">
        <v>1.6373038879775599E-2</v>
      </c>
      <c r="H821" s="15">
        <v>0.12433403664654399</v>
      </c>
      <c r="I821" s="15"/>
      <c r="J821" s="15">
        <v>7.6817145997110994E-2</v>
      </c>
      <c r="K821" s="15">
        <v>0.20143485974834799</v>
      </c>
      <c r="L821" s="15"/>
      <c r="M821" s="15">
        <v>8.0942076749309103E-2</v>
      </c>
      <c r="N821" s="15">
        <v>0.164039313176159</v>
      </c>
    </row>
    <row r="822" spans="1:14" ht="15.75" customHeight="1" x14ac:dyDescent="0.2">
      <c r="C822" s="15"/>
      <c r="D822" s="15"/>
      <c r="E822" s="15"/>
      <c r="F822" s="15"/>
      <c r="G822" s="15"/>
      <c r="H822" s="15"/>
      <c r="I822" s="15"/>
      <c r="J822" s="15"/>
      <c r="K822" s="15"/>
      <c r="L822" s="15"/>
      <c r="M822" s="15"/>
      <c r="N822" s="15"/>
    </row>
    <row r="823" spans="1:14" ht="15.75" customHeight="1" x14ac:dyDescent="0.2">
      <c r="B823" s="7" t="s">
        <v>413</v>
      </c>
      <c r="C823" s="15"/>
      <c r="D823" s="15"/>
      <c r="E823" s="15"/>
      <c r="F823" s="15"/>
      <c r="G823" s="15"/>
      <c r="H823" s="15"/>
      <c r="I823" s="15"/>
      <c r="J823" s="15"/>
      <c r="K823" s="15"/>
      <c r="L823" s="15"/>
      <c r="M823" s="15"/>
      <c r="N823" s="15"/>
    </row>
    <row r="824" spans="1:14" ht="15.75" customHeight="1" x14ac:dyDescent="0.2">
      <c r="B824" s="14" t="s">
        <v>15</v>
      </c>
      <c r="C824" s="15"/>
      <c r="D824" s="15"/>
      <c r="E824" s="15"/>
      <c r="F824" s="15"/>
      <c r="G824" s="15"/>
      <c r="H824" s="15"/>
      <c r="I824" s="15"/>
      <c r="J824" s="15"/>
      <c r="K824" s="15"/>
      <c r="L824" s="15"/>
      <c r="M824" s="15"/>
      <c r="N824" s="15"/>
    </row>
    <row r="825" spans="1:14" ht="15.75" customHeight="1" x14ac:dyDescent="0.2">
      <c r="B825" s="22" t="s">
        <v>407</v>
      </c>
      <c r="C825" s="15">
        <v>1.5697181854218999E-2</v>
      </c>
      <c r="D825" s="15"/>
      <c r="E825" s="15">
        <v>1.4298269447936499E-2</v>
      </c>
      <c r="F825" s="15">
        <v>1.2698530191239E-2</v>
      </c>
      <c r="G825" s="15">
        <v>1.7582652308136899E-2</v>
      </c>
      <c r="H825" s="15">
        <v>2.1357206186729701E-2</v>
      </c>
      <c r="I825" s="15"/>
      <c r="J825" s="15">
        <v>1.7582836248003299E-2</v>
      </c>
      <c r="K825" s="15">
        <v>1.2698530191239E-2</v>
      </c>
      <c r="L825" s="15"/>
      <c r="M825" s="15">
        <v>1.7058012765736E-2</v>
      </c>
      <c r="N825" s="15">
        <v>1.4487134730795799E-2</v>
      </c>
    </row>
    <row r="826" spans="1:14" ht="15.75" customHeight="1" x14ac:dyDescent="0.2">
      <c r="B826" s="22" t="s">
        <v>408</v>
      </c>
      <c r="C826" s="15">
        <v>0.111962994625586</v>
      </c>
      <c r="D826" s="15"/>
      <c r="E826" s="15">
        <v>4.6520369275671901E-2</v>
      </c>
      <c r="F826" s="15">
        <v>0.194431828527589</v>
      </c>
      <c r="G826" s="15">
        <v>8.0571238995354094E-2</v>
      </c>
      <c r="H826" s="15">
        <v>5.7779191513256098E-2</v>
      </c>
      <c r="I826" s="15"/>
      <c r="J826" s="15">
        <v>6.0103780393600197E-2</v>
      </c>
      <c r="K826" s="15">
        <v>0.194431828527589</v>
      </c>
      <c r="L826" s="15"/>
      <c r="M826" s="15">
        <v>0.101245408631121</v>
      </c>
      <c r="N826" s="15">
        <v>0.121493042769618</v>
      </c>
    </row>
    <row r="827" spans="1:14" ht="15.75" customHeight="1" x14ac:dyDescent="0.2">
      <c r="B827" s="22" t="s">
        <v>409</v>
      </c>
      <c r="C827" s="15">
        <v>0.35671993776577299</v>
      </c>
      <c r="D827" s="15"/>
      <c r="E827" s="15">
        <v>0.40158628537963098</v>
      </c>
      <c r="F827" s="15">
        <v>0.306053770448038</v>
      </c>
      <c r="G827" s="15">
        <v>0.340983803910762</v>
      </c>
      <c r="H827" s="15">
        <v>0.415338740652197</v>
      </c>
      <c r="I827" s="15"/>
      <c r="J827" s="15">
        <v>0.38858055105353201</v>
      </c>
      <c r="K827" s="15">
        <v>0.306053770448038</v>
      </c>
      <c r="L827" s="15"/>
      <c r="M827" s="15">
        <v>0.34742075077743101</v>
      </c>
      <c r="N827" s="15">
        <v>0.36498874939415898</v>
      </c>
    </row>
    <row r="828" spans="1:14" ht="15.75" customHeight="1" x14ac:dyDescent="0.2">
      <c r="A828" s="16"/>
      <c r="B828" s="22" t="s">
        <v>410</v>
      </c>
      <c r="C828" s="15">
        <v>0.39364388779675602</v>
      </c>
      <c r="D828" s="15"/>
      <c r="E828" s="15">
        <v>0.36070537735767</v>
      </c>
      <c r="F828" s="15">
        <v>0.35306264004398002</v>
      </c>
      <c r="G828" s="15">
        <v>0.51288694921329003</v>
      </c>
      <c r="H828" s="15">
        <v>0.40421647908591601</v>
      </c>
      <c r="I828" s="15"/>
      <c r="J828" s="15">
        <v>0.419162759853481</v>
      </c>
      <c r="K828" s="15">
        <v>0.35306264004398002</v>
      </c>
      <c r="L828" s="15"/>
      <c r="M828" s="15">
        <v>0.401807046713204</v>
      </c>
      <c r="N828" s="15">
        <v>0.38638522922183999</v>
      </c>
    </row>
    <row r="829" spans="1:14" ht="15.75" customHeight="1" x14ac:dyDescent="0.2">
      <c r="B829" s="22" t="s">
        <v>411</v>
      </c>
      <c r="C829" s="15">
        <v>0.12197599795766401</v>
      </c>
      <c r="D829" s="15"/>
      <c r="E829" s="15">
        <v>0.17688969853909001</v>
      </c>
      <c r="F829" s="15">
        <v>0.13375323078915299</v>
      </c>
      <c r="G829" s="15">
        <v>4.7975355572457398E-2</v>
      </c>
      <c r="H829" s="15">
        <v>0.101308382561902</v>
      </c>
      <c r="I829" s="15"/>
      <c r="J829" s="15">
        <v>0.114570072451383</v>
      </c>
      <c r="K829" s="15">
        <v>0.13375323078915299</v>
      </c>
      <c r="L829" s="15"/>
      <c r="M829" s="15">
        <v>0.13246878111250801</v>
      </c>
      <c r="N829" s="15">
        <v>0.11264584388358601</v>
      </c>
    </row>
    <row r="830" spans="1:14" ht="15.75" customHeight="1" x14ac:dyDescent="0.2">
      <c r="C830" s="15"/>
      <c r="D830" s="15"/>
      <c r="E830" s="15"/>
      <c r="F830" s="15"/>
      <c r="G830" s="15"/>
      <c r="H830" s="15"/>
      <c r="I830" s="15"/>
      <c r="J830" s="15"/>
      <c r="K830" s="15"/>
      <c r="L830" s="15"/>
      <c r="M830" s="15"/>
      <c r="N830" s="15"/>
    </row>
    <row r="831" spans="1:14" ht="15.75" customHeight="1" x14ac:dyDescent="0.2">
      <c r="B831" s="7" t="s">
        <v>414</v>
      </c>
      <c r="C831" s="15"/>
      <c r="D831" s="15"/>
      <c r="E831" s="15"/>
      <c r="F831" s="15"/>
      <c r="G831" s="15"/>
      <c r="H831" s="15"/>
      <c r="I831" s="15"/>
      <c r="J831" s="15"/>
      <c r="K831" s="15"/>
      <c r="L831" s="15"/>
      <c r="M831" s="15"/>
      <c r="N831" s="15"/>
    </row>
    <row r="832" spans="1:14" ht="15.75" customHeight="1" x14ac:dyDescent="0.2">
      <c r="B832" s="14" t="s">
        <v>15</v>
      </c>
      <c r="C832" s="15"/>
      <c r="D832" s="15"/>
      <c r="E832" s="15"/>
      <c r="F832" s="15"/>
      <c r="G832" s="15"/>
      <c r="H832" s="15"/>
      <c r="I832" s="15"/>
      <c r="J832" s="15"/>
      <c r="K832" s="15"/>
      <c r="L832" s="15"/>
      <c r="M832" s="15"/>
      <c r="N832" s="15"/>
    </row>
    <row r="833" spans="2:14" ht="15.75" customHeight="1" x14ac:dyDescent="0.2">
      <c r="B833" s="22" t="s">
        <v>415</v>
      </c>
      <c r="C833" s="15">
        <v>3.1477637712612201E-2</v>
      </c>
      <c r="D833" s="15"/>
      <c r="E833" s="15">
        <v>5.1808098229261003E-2</v>
      </c>
      <c r="F833" s="15">
        <v>2.7329308031226102E-2</v>
      </c>
      <c r="G833" s="15">
        <v>3.0996404176009702E-2</v>
      </c>
      <c r="H833" s="15">
        <v>1.6429762986934299E-2</v>
      </c>
      <c r="I833" s="15"/>
      <c r="J833" s="15">
        <v>3.4086248838453397E-2</v>
      </c>
      <c r="K833" s="15">
        <v>2.7329308031226102E-2</v>
      </c>
      <c r="L833" s="15"/>
      <c r="M833" s="15">
        <v>2.75220267329148E-2</v>
      </c>
      <c r="N833" s="15">
        <v>3.4994956173601897E-2</v>
      </c>
    </row>
    <row r="834" spans="2:14" ht="15.75" customHeight="1" x14ac:dyDescent="0.2">
      <c r="B834" s="22" t="s">
        <v>416</v>
      </c>
      <c r="C834" s="15">
        <v>9.8524442653883701E-2</v>
      </c>
      <c r="D834" s="15"/>
      <c r="E834" s="15">
        <v>6.2795405140227606E-2</v>
      </c>
      <c r="F834" s="15">
        <v>0.113380333968764</v>
      </c>
      <c r="G834" s="15">
        <v>0.10368045020680999</v>
      </c>
      <c r="H834" s="15">
        <v>0.106800732466378</v>
      </c>
      <c r="I834" s="15"/>
      <c r="J834" s="15">
        <v>8.9182551737601701E-2</v>
      </c>
      <c r="K834" s="15">
        <v>0.113380333968764</v>
      </c>
      <c r="L834" s="15"/>
      <c r="M834" s="15">
        <v>0.12533226094515201</v>
      </c>
      <c r="N834" s="15">
        <v>7.4687003972806906E-2</v>
      </c>
    </row>
    <row r="835" spans="2:14" ht="15.75" customHeight="1" x14ac:dyDescent="0.2">
      <c r="B835" s="22" t="s">
        <v>417</v>
      </c>
      <c r="C835" s="15">
        <v>0.38478355360390198</v>
      </c>
      <c r="D835" s="15"/>
      <c r="E835" s="15">
        <v>0.39231937728598199</v>
      </c>
      <c r="F835" s="15">
        <v>0.44081338431358902</v>
      </c>
      <c r="G835" s="15">
        <v>0.35433480974647802</v>
      </c>
      <c r="H835" s="15">
        <v>0.29621280450564103</v>
      </c>
      <c r="I835" s="15"/>
      <c r="J835" s="15">
        <v>0.34955008592072501</v>
      </c>
      <c r="K835" s="15">
        <v>0.44081338431358902</v>
      </c>
      <c r="L835" s="15"/>
      <c r="M835" s="15">
        <v>0.36028145314520599</v>
      </c>
      <c r="N835" s="15">
        <v>0.40657075429647099</v>
      </c>
    </row>
    <row r="836" spans="2:14" ht="15.75" customHeight="1" x14ac:dyDescent="0.2">
      <c r="B836" s="22" t="s">
        <v>418</v>
      </c>
      <c r="C836" s="15">
        <v>0.29722815568369598</v>
      </c>
      <c r="D836" s="15"/>
      <c r="E836" s="15">
        <v>0.27958605108530099</v>
      </c>
      <c r="F836" s="15">
        <v>0.28417624100546601</v>
      </c>
      <c r="G836" s="15">
        <v>0.32898563476807302</v>
      </c>
      <c r="H836" s="15">
        <v>0.314504986496007</v>
      </c>
      <c r="I836" s="15"/>
      <c r="J836" s="15">
        <v>0.30543564459084199</v>
      </c>
      <c r="K836" s="15">
        <v>0.28417624100546601</v>
      </c>
      <c r="L836" s="15"/>
      <c r="M836" s="15">
        <v>0.28894690128440598</v>
      </c>
      <c r="N836" s="15">
        <v>0.30459182443885902</v>
      </c>
    </row>
    <row r="837" spans="2:14" ht="15.75" customHeight="1" x14ac:dyDescent="0.2">
      <c r="B837" s="22" t="s">
        <v>419</v>
      </c>
      <c r="C837" s="15">
        <v>0.117652208260266</v>
      </c>
      <c r="D837" s="15"/>
      <c r="E837" s="15">
        <v>0.128771542509968</v>
      </c>
      <c r="F837" s="15">
        <v>9.8894610145313297E-2</v>
      </c>
      <c r="G837" s="15">
        <v>7.8794697856749502E-2</v>
      </c>
      <c r="H837" s="15">
        <v>0.17460495581775101</v>
      </c>
      <c r="I837" s="15"/>
      <c r="J837" s="15">
        <v>0.12944762542690999</v>
      </c>
      <c r="K837" s="15">
        <v>9.8894610145313297E-2</v>
      </c>
      <c r="L837" s="15"/>
      <c r="M837" s="15">
        <v>9.0330451812636298E-2</v>
      </c>
      <c r="N837" s="15">
        <v>0.14194663934389601</v>
      </c>
    </row>
    <row r="838" spans="2:14" ht="15.75" customHeight="1" x14ac:dyDescent="0.2">
      <c r="B838" s="22" t="s">
        <v>420</v>
      </c>
      <c r="C838" s="15">
        <v>4.8776733067907897E-2</v>
      </c>
      <c r="D838" s="15"/>
      <c r="E838" s="15">
        <v>7.3497369042161295E-2</v>
      </c>
      <c r="F838" s="15">
        <v>1.7940403893421601E-2</v>
      </c>
      <c r="G838" s="15">
        <v>6.6088162195362996E-2</v>
      </c>
      <c r="H838" s="15">
        <v>6.3865445827679307E-2</v>
      </c>
      <c r="I838" s="15"/>
      <c r="J838" s="15">
        <v>6.8167668105112197E-2</v>
      </c>
      <c r="K838" s="15">
        <v>1.7940403893421601E-2</v>
      </c>
      <c r="L838" s="15"/>
      <c r="M838" s="15">
        <v>8.2141121366810302E-2</v>
      </c>
      <c r="N838" s="15">
        <v>1.9109210274164599E-2</v>
      </c>
    </row>
    <row r="839" spans="2:14" ht="15.75" customHeight="1" x14ac:dyDescent="0.2">
      <c r="B839" s="22" t="s">
        <v>49</v>
      </c>
      <c r="C839" s="15">
        <v>2.1557269017731098E-2</v>
      </c>
      <c r="D839" s="15"/>
      <c r="E839" s="15">
        <v>1.12221567070982E-2</v>
      </c>
      <c r="F839" s="15">
        <v>1.7465718642219699E-2</v>
      </c>
      <c r="G839" s="15">
        <v>3.7119841050516203E-2</v>
      </c>
      <c r="H839" s="15">
        <v>2.7581311899609402E-2</v>
      </c>
      <c r="I839" s="15"/>
      <c r="J839" s="15">
        <v>2.4130175380354699E-2</v>
      </c>
      <c r="K839" s="15">
        <v>1.7465718642219699E-2</v>
      </c>
      <c r="L839" s="15"/>
      <c r="M839" s="15">
        <v>2.5445784712875799E-2</v>
      </c>
      <c r="N839" s="15">
        <v>1.80996115001998E-2</v>
      </c>
    </row>
    <row r="840" spans="2:14" ht="15.75" customHeight="1" x14ac:dyDescent="0.2">
      <c r="C840" s="15"/>
      <c r="D840" s="15"/>
      <c r="E840" s="15"/>
      <c r="F840" s="15"/>
      <c r="G840" s="15"/>
      <c r="H840" s="15"/>
      <c r="I840" s="15"/>
      <c r="J840" s="15"/>
      <c r="K840" s="15"/>
      <c r="L840" s="15"/>
      <c r="M840" s="15"/>
      <c r="N840" s="15"/>
    </row>
    <row r="841" spans="2:14" ht="15.75" customHeight="1" x14ac:dyDescent="0.2">
      <c r="B841" s="7" t="s">
        <v>421</v>
      </c>
      <c r="C841" s="15"/>
      <c r="D841" s="15"/>
      <c r="E841" s="15"/>
      <c r="F841" s="15"/>
      <c r="G841" s="15"/>
      <c r="H841" s="15"/>
      <c r="I841" s="15"/>
      <c r="J841" s="15"/>
      <c r="K841" s="15"/>
      <c r="L841" s="15"/>
      <c r="M841" s="15"/>
      <c r="N841" s="15"/>
    </row>
    <row r="842" spans="2:14" ht="15.75" customHeight="1" x14ac:dyDescent="0.2">
      <c r="B842" s="14" t="s">
        <v>15</v>
      </c>
      <c r="C842" s="15"/>
      <c r="D842" s="15"/>
      <c r="E842" s="15"/>
      <c r="F842" s="15"/>
      <c r="G842" s="15"/>
      <c r="H842" s="15"/>
      <c r="I842" s="15"/>
      <c r="J842" s="15"/>
      <c r="K842" s="15"/>
      <c r="L842" s="15"/>
      <c r="M842" s="15"/>
      <c r="N842" s="15"/>
    </row>
    <row r="843" spans="2:14" ht="15.75" customHeight="1" x14ac:dyDescent="0.2">
      <c r="B843" s="22" t="s">
        <v>415</v>
      </c>
      <c r="C843" s="15">
        <v>4.8478539383507199E-2</v>
      </c>
      <c r="D843" s="15"/>
      <c r="E843" s="15">
        <v>4.9030216948657598E-2</v>
      </c>
      <c r="F843" s="15">
        <v>1.92599490909015E-2</v>
      </c>
      <c r="G843" s="15">
        <v>0.166525948749143</v>
      </c>
      <c r="H843" s="15">
        <v>0</v>
      </c>
      <c r="I843" s="15"/>
      <c r="J843" s="15">
        <v>6.6852185060872302E-2</v>
      </c>
      <c r="K843" s="15">
        <v>1.92599490909015E-2</v>
      </c>
      <c r="L843" s="15"/>
      <c r="M843" s="15">
        <v>6.0429045481664903E-2</v>
      </c>
      <c r="N843" s="15">
        <v>3.7852182056419E-2</v>
      </c>
    </row>
    <row r="844" spans="2:14" ht="15.75" customHeight="1" x14ac:dyDescent="0.2">
      <c r="B844" s="22" t="s">
        <v>416</v>
      </c>
      <c r="C844" s="15">
        <v>0.27661722237226</v>
      </c>
      <c r="D844" s="15"/>
      <c r="E844" s="15">
        <v>0.30155212933576298</v>
      </c>
      <c r="F844" s="15">
        <v>0.31296175309915703</v>
      </c>
      <c r="G844" s="15">
        <v>0.14064039541856799</v>
      </c>
      <c r="H844" s="15">
        <v>0.29796276956638701</v>
      </c>
      <c r="I844" s="15"/>
      <c r="J844" s="15">
        <v>0.25376254241683899</v>
      </c>
      <c r="K844" s="15">
        <v>0.31296175309915703</v>
      </c>
      <c r="L844" s="15"/>
      <c r="M844" s="15">
        <v>0.23460033844502201</v>
      </c>
      <c r="N844" s="15">
        <v>0.313978520606355</v>
      </c>
    </row>
    <row r="845" spans="2:14" ht="15.75" customHeight="1" x14ac:dyDescent="0.2">
      <c r="B845" s="22" t="s">
        <v>417</v>
      </c>
      <c r="C845" s="15">
        <v>0.324586298905985</v>
      </c>
      <c r="D845" s="15"/>
      <c r="E845" s="15">
        <v>0.34609248987555902</v>
      </c>
      <c r="F845" s="15">
        <v>0.28938863509719098</v>
      </c>
      <c r="G845" s="15">
        <v>0.42490789473222601</v>
      </c>
      <c r="H845" s="15">
        <v>0.27893470797153003</v>
      </c>
      <c r="I845" s="15"/>
      <c r="J845" s="15">
        <v>0.34671978984505503</v>
      </c>
      <c r="K845" s="15">
        <v>0.28938863509719098</v>
      </c>
      <c r="L845" s="15"/>
      <c r="M845" s="15">
        <v>0.31860302711178501</v>
      </c>
      <c r="N845" s="15">
        <v>0.32990660781575298</v>
      </c>
    </row>
    <row r="846" spans="2:14" ht="15.75" customHeight="1" x14ac:dyDescent="0.2">
      <c r="B846" s="22" t="s">
        <v>418</v>
      </c>
      <c r="C846" s="15">
        <v>0.190137561776097</v>
      </c>
      <c r="D846" s="15"/>
      <c r="E846" s="15">
        <v>0.14171740358274601</v>
      </c>
      <c r="F846" s="15">
        <v>0.19729178216729301</v>
      </c>
      <c r="G846" s="15">
        <v>0.194779055538227</v>
      </c>
      <c r="H846" s="15">
        <v>0.228099147927325</v>
      </c>
      <c r="I846" s="15"/>
      <c r="J846" s="15">
        <v>0.18563874409703601</v>
      </c>
      <c r="K846" s="15">
        <v>0.19729178216729301</v>
      </c>
      <c r="L846" s="15"/>
      <c r="M846" s="15">
        <v>0.22295383572522201</v>
      </c>
      <c r="N846" s="15">
        <v>0.16095742076259001</v>
      </c>
    </row>
    <row r="847" spans="2:14" ht="15.75" customHeight="1" x14ac:dyDescent="0.2">
      <c r="B847" s="22" t="s">
        <v>419</v>
      </c>
      <c r="C847" s="15">
        <v>0.104816381978707</v>
      </c>
      <c r="D847" s="15"/>
      <c r="E847" s="15">
        <v>6.4854817648882707E-2</v>
      </c>
      <c r="F847" s="15">
        <v>0.13787254205291199</v>
      </c>
      <c r="G847" s="15">
        <v>0</v>
      </c>
      <c r="H847" s="15">
        <v>0.179686683481108</v>
      </c>
      <c r="I847" s="15"/>
      <c r="J847" s="15">
        <v>8.4029541594714E-2</v>
      </c>
      <c r="K847" s="15">
        <v>0.13787254205291199</v>
      </c>
      <c r="L847" s="15"/>
      <c r="M847" s="15">
        <v>8.9922904186100105E-2</v>
      </c>
      <c r="N847" s="15">
        <v>0.11805962168482401</v>
      </c>
    </row>
    <row r="848" spans="2:14" ht="15.75" customHeight="1" x14ac:dyDescent="0.2">
      <c r="B848" s="22" t="s">
        <v>420</v>
      </c>
      <c r="C848" s="15">
        <v>3.1259574095584199E-2</v>
      </c>
      <c r="D848" s="15"/>
      <c r="E848" s="15">
        <v>9.6752942608392303E-2</v>
      </c>
      <c r="F848" s="15">
        <v>1.4533017387921499E-2</v>
      </c>
      <c r="G848" s="15">
        <v>1.7361617388793198E-2</v>
      </c>
      <c r="H848" s="15">
        <v>0</v>
      </c>
      <c r="I848" s="15"/>
      <c r="J848" s="15">
        <v>4.1777803184368301E-2</v>
      </c>
      <c r="K848" s="15">
        <v>1.4533017387921499E-2</v>
      </c>
      <c r="L848" s="15"/>
      <c r="M848" s="15">
        <v>4.4396502995479301E-2</v>
      </c>
      <c r="N848" s="15">
        <v>1.9578252859125501E-2</v>
      </c>
    </row>
    <row r="849" spans="2:14" ht="15.75" customHeight="1" x14ac:dyDescent="0.2">
      <c r="B849" s="22" t="s">
        <v>49</v>
      </c>
      <c r="C849" s="15">
        <v>2.41044214878578E-2</v>
      </c>
      <c r="D849" s="15"/>
      <c r="E849" s="15">
        <v>0</v>
      </c>
      <c r="F849" s="15">
        <v>2.8692321104623299E-2</v>
      </c>
      <c r="G849" s="15">
        <v>5.5785088173042403E-2</v>
      </c>
      <c r="H849" s="15">
        <v>1.5316691053649001E-2</v>
      </c>
      <c r="I849" s="15"/>
      <c r="J849" s="15">
        <v>2.12193938011149E-2</v>
      </c>
      <c r="K849" s="15">
        <v>2.8692321104623299E-2</v>
      </c>
      <c r="L849" s="15"/>
      <c r="M849" s="15">
        <v>2.90943460547269E-2</v>
      </c>
      <c r="N849" s="15">
        <v>1.96673942149341E-2</v>
      </c>
    </row>
    <row r="850" spans="2:14" ht="15.75" customHeight="1" x14ac:dyDescent="0.2">
      <c r="C850" s="15"/>
      <c r="D850" s="15"/>
      <c r="E850" s="15"/>
      <c r="F850" s="15"/>
      <c r="G850" s="15"/>
      <c r="H850" s="15"/>
      <c r="I850" s="15"/>
      <c r="J850" s="15"/>
      <c r="K850" s="15"/>
      <c r="L850" s="15"/>
      <c r="M850" s="15"/>
      <c r="N850" s="15"/>
    </row>
    <row r="851" spans="2:14" ht="15.75" customHeight="1" x14ac:dyDescent="0.2">
      <c r="B851" s="7" t="s">
        <v>422</v>
      </c>
      <c r="C851" s="15"/>
      <c r="D851" s="15"/>
      <c r="E851" s="15"/>
      <c r="F851" s="15"/>
      <c r="G851" s="15"/>
      <c r="H851" s="15"/>
      <c r="I851" s="15"/>
      <c r="J851" s="15"/>
      <c r="K851" s="15"/>
      <c r="L851" s="15"/>
      <c r="M851" s="15"/>
      <c r="N851" s="15"/>
    </row>
    <row r="852" spans="2:14" ht="15.75" customHeight="1" x14ac:dyDescent="0.2">
      <c r="B852" s="14" t="s">
        <v>15</v>
      </c>
      <c r="C852" s="15"/>
      <c r="D852" s="15"/>
      <c r="E852" s="15"/>
      <c r="F852" s="15"/>
      <c r="G852" s="15"/>
      <c r="H852" s="15"/>
      <c r="I852" s="15"/>
      <c r="J852" s="15"/>
      <c r="K852" s="15"/>
      <c r="L852" s="15"/>
      <c r="M852" s="15"/>
      <c r="N852" s="15"/>
    </row>
    <row r="853" spans="2:14" ht="15.75" customHeight="1" x14ac:dyDescent="0.2">
      <c r="B853" s="22" t="s">
        <v>415</v>
      </c>
      <c r="C853" s="15">
        <v>2.9305038757019002E-2</v>
      </c>
      <c r="D853" s="15"/>
      <c r="E853" s="15">
        <v>3.3053183838598801E-2</v>
      </c>
      <c r="F853" s="15">
        <v>8.0513527844112594E-3</v>
      </c>
      <c r="G853" s="15">
        <v>7.9607524918374598E-2</v>
      </c>
      <c r="H853" s="15">
        <v>2.1357206186729701E-2</v>
      </c>
      <c r="I853" s="15"/>
      <c r="J853" s="15">
        <v>4.2670081063577697E-2</v>
      </c>
      <c r="K853" s="15">
        <v>8.0513527844112594E-3</v>
      </c>
      <c r="L853" s="15"/>
      <c r="M853" s="15">
        <v>3.6677484526162603E-2</v>
      </c>
      <c r="N853" s="15">
        <v>2.2749480149373402E-2</v>
      </c>
    </row>
    <row r="854" spans="2:14" ht="15.75" customHeight="1" x14ac:dyDescent="0.2">
      <c r="B854" s="22" t="s">
        <v>416</v>
      </c>
      <c r="C854" s="15">
        <v>0.14599446485606199</v>
      </c>
      <c r="D854" s="15"/>
      <c r="E854" s="15">
        <v>0.157418593725758</v>
      </c>
      <c r="F854" s="15">
        <v>0.14225746019848301</v>
      </c>
      <c r="G854" s="15">
        <v>0.111514707102572</v>
      </c>
      <c r="H854" s="15">
        <v>0.17018653606797299</v>
      </c>
      <c r="I854" s="15"/>
      <c r="J854" s="15">
        <v>0.14834442078430499</v>
      </c>
      <c r="K854" s="15">
        <v>0.14225746019848301</v>
      </c>
      <c r="L854" s="15"/>
      <c r="M854" s="15">
        <v>0.18829744794203099</v>
      </c>
      <c r="N854" s="15">
        <v>0.108378768032763</v>
      </c>
    </row>
    <row r="855" spans="2:14" ht="15.75" customHeight="1" x14ac:dyDescent="0.2">
      <c r="B855" s="22" t="s">
        <v>417</v>
      </c>
      <c r="C855" s="15">
        <v>0.37064744322298498</v>
      </c>
      <c r="D855" s="15"/>
      <c r="E855" s="15">
        <v>0.362984183277341</v>
      </c>
      <c r="F855" s="15">
        <v>0.363894474769964</v>
      </c>
      <c r="G855" s="15">
        <v>0.40621461812437998</v>
      </c>
      <c r="H855" s="15">
        <v>0.36113695827157299</v>
      </c>
      <c r="I855" s="15"/>
      <c r="J855" s="15">
        <v>0.37489394000409998</v>
      </c>
      <c r="K855" s="15">
        <v>0.363894474769964</v>
      </c>
      <c r="L855" s="15"/>
      <c r="M855" s="15">
        <v>0.29846772279449202</v>
      </c>
      <c r="N855" s="15">
        <v>0.43482945315148303</v>
      </c>
    </row>
    <row r="856" spans="2:14" ht="15.75" customHeight="1" x14ac:dyDescent="0.2">
      <c r="B856" s="22" t="s">
        <v>418</v>
      </c>
      <c r="C856" s="15">
        <v>0.236788028634389</v>
      </c>
      <c r="D856" s="15"/>
      <c r="E856" s="15">
        <v>0.23698509222331099</v>
      </c>
      <c r="F856" s="15">
        <v>0.282382036438665</v>
      </c>
      <c r="G856" s="15">
        <v>0.20641240334582001</v>
      </c>
      <c r="H856" s="15">
        <v>0.176438837435583</v>
      </c>
      <c r="I856" s="15"/>
      <c r="J856" s="15">
        <v>0.208116962165492</v>
      </c>
      <c r="K856" s="15">
        <v>0.282382036438665</v>
      </c>
      <c r="L856" s="15"/>
      <c r="M856" s="15">
        <v>0.23465408566763399</v>
      </c>
      <c r="N856" s="15">
        <v>0.23868552488217201</v>
      </c>
    </row>
    <row r="857" spans="2:14" ht="15.75" customHeight="1" x14ac:dyDescent="0.2">
      <c r="B857" s="22" t="s">
        <v>419</v>
      </c>
      <c r="C857" s="15">
        <v>0.138279545754666</v>
      </c>
      <c r="D857" s="15"/>
      <c r="E857" s="15">
        <v>0.10347068997513501</v>
      </c>
      <c r="F857" s="15">
        <v>0.16125071816199901</v>
      </c>
      <c r="G857" s="15">
        <v>7.3388917631430697E-2</v>
      </c>
      <c r="H857" s="15">
        <v>0.191432775365418</v>
      </c>
      <c r="I857" s="15"/>
      <c r="J857" s="15">
        <v>0.12383448942651</v>
      </c>
      <c r="K857" s="15">
        <v>0.16125071816199901</v>
      </c>
      <c r="L857" s="15"/>
      <c r="M857" s="15">
        <v>0.151506917573384</v>
      </c>
      <c r="N857" s="15">
        <v>0.126517802922233</v>
      </c>
    </row>
    <row r="858" spans="2:14" ht="15.75" customHeight="1" x14ac:dyDescent="0.2">
      <c r="B858" s="22" t="s">
        <v>420</v>
      </c>
      <c r="C858" s="15">
        <v>5.4881057287019697E-2</v>
      </c>
      <c r="D858" s="15"/>
      <c r="E858" s="15">
        <v>0.10608825695985701</v>
      </c>
      <c r="F858" s="15">
        <v>1.34716365418544E-2</v>
      </c>
      <c r="G858" s="15">
        <v>6.7076740704380605E-2</v>
      </c>
      <c r="H858" s="15">
        <v>6.4130995619074802E-2</v>
      </c>
      <c r="I858" s="15"/>
      <c r="J858" s="15">
        <v>8.0920712754899704E-2</v>
      </c>
      <c r="K858" s="15">
        <v>1.34716365418544E-2</v>
      </c>
      <c r="L858" s="15"/>
      <c r="M858" s="15">
        <v>7.0510450278470596E-2</v>
      </c>
      <c r="N858" s="15">
        <v>4.0983443799482898E-2</v>
      </c>
    </row>
    <row r="859" spans="2:14" ht="15.75" customHeight="1" x14ac:dyDescent="0.2">
      <c r="B859" s="22" t="s">
        <v>49</v>
      </c>
      <c r="C859" s="15">
        <v>2.41044214878578E-2</v>
      </c>
      <c r="D859" s="15"/>
      <c r="E859" s="15">
        <v>0</v>
      </c>
      <c r="F859" s="15">
        <v>2.8692321104623299E-2</v>
      </c>
      <c r="G859" s="15">
        <v>5.5785088173042403E-2</v>
      </c>
      <c r="H859" s="15">
        <v>1.5316691053649001E-2</v>
      </c>
      <c r="I859" s="15"/>
      <c r="J859" s="15">
        <v>2.12193938011149E-2</v>
      </c>
      <c r="K859" s="15">
        <v>2.8692321104623299E-2</v>
      </c>
      <c r="L859" s="15"/>
      <c r="M859" s="15">
        <v>1.9885891217825701E-2</v>
      </c>
      <c r="N859" s="15">
        <v>2.78555270624921E-2</v>
      </c>
    </row>
    <row r="860" spans="2:14" ht="15.75" customHeight="1" x14ac:dyDescent="0.2">
      <c r="C860" s="15"/>
      <c r="D860" s="15"/>
      <c r="E860" s="15"/>
      <c r="F860" s="15"/>
      <c r="G860" s="15"/>
      <c r="H860" s="15"/>
      <c r="I860" s="15"/>
      <c r="J860" s="15"/>
      <c r="K860" s="15"/>
      <c r="L860" s="15"/>
      <c r="M860" s="15"/>
      <c r="N860" s="15"/>
    </row>
    <row r="861" spans="2:14" ht="15.75" customHeight="1" x14ac:dyDescent="0.2">
      <c r="B861" s="7" t="s">
        <v>423</v>
      </c>
      <c r="C861" s="15"/>
      <c r="D861" s="15"/>
      <c r="E861" s="15"/>
      <c r="F861" s="15"/>
      <c r="G861" s="15"/>
      <c r="H861" s="15"/>
      <c r="I861" s="15"/>
      <c r="J861" s="15"/>
      <c r="K861" s="15"/>
      <c r="L861" s="15"/>
      <c r="M861" s="15"/>
      <c r="N861" s="15"/>
    </row>
    <row r="862" spans="2:14" ht="15.75" customHeight="1" x14ac:dyDescent="0.2">
      <c r="B862" s="14" t="s">
        <v>15</v>
      </c>
      <c r="C862" s="15"/>
      <c r="D862" s="15"/>
      <c r="E862" s="15"/>
      <c r="F862" s="15"/>
      <c r="G862" s="15"/>
      <c r="H862" s="15"/>
      <c r="I862" s="15"/>
      <c r="J862" s="15"/>
      <c r="K862" s="15"/>
      <c r="L862" s="15"/>
      <c r="M862" s="15"/>
      <c r="N862" s="15"/>
    </row>
    <row r="863" spans="2:14" ht="15.75" customHeight="1" x14ac:dyDescent="0.2">
      <c r="B863" s="22" t="s">
        <v>424</v>
      </c>
      <c r="C863" s="15">
        <v>1.29334706503333E-2</v>
      </c>
      <c r="D863" s="15"/>
      <c r="E863" s="15">
        <v>1.49809980139447E-2</v>
      </c>
      <c r="F863" s="15">
        <v>6.4470053520042899E-3</v>
      </c>
      <c r="G863" s="15">
        <v>3.90933009968236E-2</v>
      </c>
      <c r="H863" s="15">
        <v>0</v>
      </c>
      <c r="I863" s="15"/>
      <c r="J863" s="15">
        <v>1.70123811623227E-2</v>
      </c>
      <c r="K863" s="15">
        <v>6.4470053520042899E-3</v>
      </c>
      <c r="L863" s="15"/>
      <c r="M863" s="15">
        <v>1.4768348331951099E-2</v>
      </c>
      <c r="N863" s="15">
        <v>1.1301902435881099E-2</v>
      </c>
    </row>
    <row r="864" spans="2:14" ht="15.75" customHeight="1" x14ac:dyDescent="0.2">
      <c r="B864" s="22" t="s">
        <v>425</v>
      </c>
      <c r="C864" s="15">
        <v>0.110267410548599</v>
      </c>
      <c r="D864" s="15"/>
      <c r="E864" s="15">
        <v>0.12778298476974101</v>
      </c>
      <c r="F864" s="15">
        <v>0.10808534407662</v>
      </c>
      <c r="G864" s="15">
        <v>3.3111249017972001E-2</v>
      </c>
      <c r="H864" s="15">
        <v>0.161893576359774</v>
      </c>
      <c r="I864" s="15"/>
      <c r="J864" s="15">
        <v>0.11163956833578501</v>
      </c>
      <c r="K864" s="15">
        <v>0.10808534407662</v>
      </c>
      <c r="L864" s="15"/>
      <c r="M864" s="15">
        <v>0.12722566161491899</v>
      </c>
      <c r="N864" s="15">
        <v>9.5188180096511602E-2</v>
      </c>
    </row>
    <row r="865" spans="2:14" ht="15.75" customHeight="1" x14ac:dyDescent="0.2">
      <c r="B865" s="22" t="s">
        <v>426</v>
      </c>
      <c r="C865" s="15">
        <v>0.17258248271457099</v>
      </c>
      <c r="D865" s="15"/>
      <c r="E865" s="15">
        <v>0.224364056118978</v>
      </c>
      <c r="F865" s="15">
        <v>0.11492803256416501</v>
      </c>
      <c r="G865" s="15">
        <v>0.18181519983632599</v>
      </c>
      <c r="H865" s="15">
        <v>0.21467261429047499</v>
      </c>
      <c r="I865" s="15"/>
      <c r="J865" s="15">
        <v>0.208837566487554</v>
      </c>
      <c r="K865" s="15">
        <v>0.11492803256416501</v>
      </c>
      <c r="L865" s="15"/>
      <c r="M865" s="15">
        <v>0.196202627109932</v>
      </c>
      <c r="N865" s="15">
        <v>0.151579514940577</v>
      </c>
    </row>
    <row r="866" spans="2:14" ht="15.75" customHeight="1" x14ac:dyDescent="0.2">
      <c r="B866" s="22" t="s">
        <v>427</v>
      </c>
      <c r="C866" s="15">
        <v>0.49521013647900303</v>
      </c>
      <c r="D866" s="15"/>
      <c r="E866" s="15">
        <v>0.38507418752405198</v>
      </c>
      <c r="F866" s="15">
        <v>0.54133572522374296</v>
      </c>
      <c r="G866" s="15">
        <v>0.57000415729019405</v>
      </c>
      <c r="H866" s="15">
        <v>0.468484171743827</v>
      </c>
      <c r="I866" s="15"/>
      <c r="J866" s="15">
        <v>0.46620479379242802</v>
      </c>
      <c r="K866" s="15">
        <v>0.54133572522374296</v>
      </c>
      <c r="L866" s="15"/>
      <c r="M866" s="15">
        <v>0.42957512819105098</v>
      </c>
      <c r="N866" s="15">
        <v>0.55357260627781202</v>
      </c>
    </row>
    <row r="867" spans="2:14" ht="15.75" customHeight="1" x14ac:dyDescent="0.2">
      <c r="B867" s="22" t="s">
        <v>428</v>
      </c>
      <c r="C867" s="15">
        <v>0.20900649960749201</v>
      </c>
      <c r="D867" s="15"/>
      <c r="E867" s="15">
        <v>0.247797773573284</v>
      </c>
      <c r="F867" s="15">
        <v>0.22920389278346801</v>
      </c>
      <c r="G867" s="15">
        <v>0.17597609285868501</v>
      </c>
      <c r="H867" s="15">
        <v>0.15494963760592401</v>
      </c>
      <c r="I867" s="15"/>
      <c r="J867" s="15">
        <v>0.196305690221909</v>
      </c>
      <c r="K867" s="15">
        <v>0.22920389278346801</v>
      </c>
      <c r="L867" s="15"/>
      <c r="M867" s="15">
        <v>0.23222823475214599</v>
      </c>
      <c r="N867" s="15">
        <v>0.188357796249218</v>
      </c>
    </row>
    <row r="868" spans="2:14" ht="15.75" customHeight="1" x14ac:dyDescent="0.2">
      <c r="C868" s="15"/>
      <c r="D868" s="15"/>
      <c r="E868" s="15"/>
      <c r="F868" s="15"/>
      <c r="G868" s="15"/>
      <c r="H868" s="15"/>
      <c r="I868" s="15"/>
      <c r="J868" s="15"/>
      <c r="K868" s="15"/>
      <c r="L868" s="15"/>
      <c r="M868" s="15"/>
      <c r="N868" s="15"/>
    </row>
    <row r="869" spans="2:14" ht="15.75" customHeight="1" x14ac:dyDescent="0.2">
      <c r="B869" s="7" t="s">
        <v>429</v>
      </c>
      <c r="C869" s="15"/>
      <c r="D869" s="15"/>
      <c r="E869" s="15"/>
      <c r="F869" s="15"/>
      <c r="G869" s="15"/>
      <c r="H869" s="15"/>
      <c r="I869" s="15"/>
      <c r="J869" s="15"/>
      <c r="K869" s="15"/>
      <c r="L869" s="15"/>
      <c r="M869" s="15"/>
      <c r="N869" s="15"/>
    </row>
    <row r="870" spans="2:14" ht="15.75" customHeight="1" x14ac:dyDescent="0.2">
      <c r="B870" s="14" t="s">
        <v>15</v>
      </c>
      <c r="C870" s="15"/>
      <c r="D870" s="15"/>
      <c r="E870" s="15"/>
      <c r="F870" s="15"/>
      <c r="G870" s="15"/>
      <c r="H870" s="15"/>
      <c r="I870" s="15"/>
      <c r="J870" s="15"/>
      <c r="K870" s="15"/>
      <c r="L870" s="15"/>
      <c r="M870" s="15"/>
      <c r="N870" s="15"/>
    </row>
    <row r="871" spans="2:14" ht="15.75" customHeight="1" x14ac:dyDescent="0.2">
      <c r="B871" s="22" t="s">
        <v>424</v>
      </c>
      <c r="C871" s="15">
        <v>0.13134168044390801</v>
      </c>
      <c r="D871" s="15"/>
      <c r="E871" s="15">
        <v>7.6027600912217802E-2</v>
      </c>
      <c r="F871" s="15">
        <v>0.11316645684682999</v>
      </c>
      <c r="G871" s="15">
        <v>0.18649519340508</v>
      </c>
      <c r="H871" s="15">
        <v>0.18115398434021601</v>
      </c>
      <c r="I871" s="15"/>
      <c r="J871" s="15">
        <v>0.142770880659776</v>
      </c>
      <c r="K871" s="15">
        <v>0.11316645684682999</v>
      </c>
      <c r="L871" s="15"/>
      <c r="M871" s="15">
        <v>0.133711048887944</v>
      </c>
      <c r="N871" s="15">
        <v>0.12923484450582701</v>
      </c>
    </row>
    <row r="872" spans="2:14" ht="15.75" customHeight="1" x14ac:dyDescent="0.2">
      <c r="B872" s="22" t="s">
        <v>425</v>
      </c>
      <c r="C872" s="15">
        <v>0.18031210108186599</v>
      </c>
      <c r="D872" s="15"/>
      <c r="E872" s="15">
        <v>0.16005126597806901</v>
      </c>
      <c r="F872" s="15">
        <v>0.15451100795915801</v>
      </c>
      <c r="G872" s="15">
        <v>0.25608242391650199</v>
      </c>
      <c r="H872" s="15">
        <v>0.18628912812347001</v>
      </c>
      <c r="I872" s="15"/>
      <c r="J872" s="15">
        <v>0.19653670803168599</v>
      </c>
      <c r="K872" s="15">
        <v>0.15451100795915801</v>
      </c>
      <c r="L872" s="15"/>
      <c r="M872" s="15">
        <v>0.18105177474873099</v>
      </c>
      <c r="N872" s="15">
        <v>0.179654385280964</v>
      </c>
    </row>
    <row r="873" spans="2:14" ht="15.75" customHeight="1" x14ac:dyDescent="0.2">
      <c r="B873" s="22" t="s">
        <v>426</v>
      </c>
      <c r="C873" s="15">
        <v>0.29823554943073299</v>
      </c>
      <c r="D873" s="15"/>
      <c r="E873" s="15">
        <v>0.30472916799855398</v>
      </c>
      <c r="F873" s="15">
        <v>0.30990958322009998</v>
      </c>
      <c r="G873" s="15">
        <v>0.28859415030400898</v>
      </c>
      <c r="H873" s="15">
        <v>0.277012998858297</v>
      </c>
      <c r="I873" s="15"/>
      <c r="J873" s="15">
        <v>0.29089451900033397</v>
      </c>
      <c r="K873" s="15">
        <v>0.30990958322009998</v>
      </c>
      <c r="L873" s="15"/>
      <c r="M873" s="15">
        <v>0.28608347076395002</v>
      </c>
      <c r="N873" s="15">
        <v>0.30904114453436199</v>
      </c>
    </row>
    <row r="874" spans="2:14" ht="15.75" customHeight="1" x14ac:dyDescent="0.2">
      <c r="B874" s="22" t="s">
        <v>427</v>
      </c>
      <c r="C874" s="15">
        <v>0.29806227711584399</v>
      </c>
      <c r="D874" s="15"/>
      <c r="E874" s="15">
        <v>0.36926245967911198</v>
      </c>
      <c r="F874" s="15">
        <v>0.31795988491723398</v>
      </c>
      <c r="G874" s="15">
        <v>0.224048792543977</v>
      </c>
      <c r="H874" s="15">
        <v>0.24324355111919199</v>
      </c>
      <c r="I874" s="15"/>
      <c r="J874" s="15">
        <v>0.285549982993892</v>
      </c>
      <c r="K874" s="15">
        <v>0.31795988491723398</v>
      </c>
      <c r="L874" s="15"/>
      <c r="M874" s="15">
        <v>0.31127396564183202</v>
      </c>
      <c r="N874" s="15">
        <v>0.2863144798244</v>
      </c>
    </row>
    <row r="875" spans="2:14" ht="15.75" customHeight="1" x14ac:dyDescent="0.2">
      <c r="B875" s="22" t="s">
        <v>428</v>
      </c>
      <c r="C875" s="15">
        <v>9.2048391927646606E-2</v>
      </c>
      <c r="D875" s="15"/>
      <c r="E875" s="15">
        <v>8.9929505432047696E-2</v>
      </c>
      <c r="F875" s="15">
        <v>0.10445306705667699</v>
      </c>
      <c r="G875" s="15">
        <v>4.4779439830432102E-2</v>
      </c>
      <c r="H875" s="15">
        <v>0.112300337558825</v>
      </c>
      <c r="I875" s="15"/>
      <c r="J875" s="15">
        <v>8.4247909314311795E-2</v>
      </c>
      <c r="K875" s="15">
        <v>0.10445306705667699</v>
      </c>
      <c r="L875" s="15"/>
      <c r="M875" s="15">
        <v>8.7879739957543501E-2</v>
      </c>
      <c r="N875" s="15">
        <v>9.5755145854446402E-2</v>
      </c>
    </row>
  </sheetData>
  <mergeCells count="4">
    <mergeCell ref="D2:L2"/>
    <mergeCell ref="E5:H5"/>
    <mergeCell ref="J5:K5"/>
    <mergeCell ref="M5:N5"/>
  </mergeCells>
  <pageMargins left="0.7" right="0.7" top="0.75" bottom="0.75" header="0" footer="0"/>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R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32</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48" x14ac:dyDescent="0.2">
      <c r="B9" s="18" t="s">
        <v>33</v>
      </c>
      <c r="C9" s="15">
        <v>0.44111564502334399</v>
      </c>
      <c r="D9" s="15">
        <v>0</v>
      </c>
      <c r="E9" s="15">
        <v>0</v>
      </c>
      <c r="F9" s="15">
        <v>0</v>
      </c>
      <c r="G9" s="15">
        <v>0</v>
      </c>
      <c r="H9" s="15"/>
      <c r="I9" s="15">
        <v>0.48697789104781197</v>
      </c>
      <c r="J9" s="15">
        <v>0.43536388302592299</v>
      </c>
      <c r="K9" s="15">
        <v>0.398144539493547</v>
      </c>
      <c r="L9" s="15">
        <v>0.43700845603501498</v>
      </c>
      <c r="M9" s="15"/>
      <c r="N9" s="15">
        <v>0.444732549052691</v>
      </c>
      <c r="O9" s="15">
        <v>0.43536388302592299</v>
      </c>
      <c r="P9" s="15"/>
      <c r="Q9" s="15">
        <v>0.43221553832951698</v>
      </c>
      <c r="R9" s="15">
        <v>0.449029595545691</v>
      </c>
    </row>
    <row r="10" spans="2:18" ht="32" x14ac:dyDescent="0.2">
      <c r="B10" s="18" t="s">
        <v>34</v>
      </c>
      <c r="C10" s="15">
        <v>0.40825951491838602</v>
      </c>
      <c r="D10" s="15">
        <v>0</v>
      </c>
      <c r="E10" s="15">
        <v>0</v>
      </c>
      <c r="F10" s="15">
        <v>0</v>
      </c>
      <c r="G10" s="15">
        <v>0</v>
      </c>
      <c r="H10" s="15"/>
      <c r="I10" s="15">
        <v>0.352302458331265</v>
      </c>
      <c r="J10" s="15">
        <v>0.389769906123206</v>
      </c>
      <c r="K10" s="15">
        <v>0.32553652294207402</v>
      </c>
      <c r="L10" s="15">
        <v>0.58021167185817102</v>
      </c>
      <c r="M10" s="15"/>
      <c r="N10" s="15">
        <v>0.41988641126463899</v>
      </c>
      <c r="O10" s="15">
        <v>0.389769906123206</v>
      </c>
      <c r="P10" s="15"/>
      <c r="Q10" s="15">
        <v>0.37835432872256097</v>
      </c>
      <c r="R10" s="15">
        <v>0.43485112466610698</v>
      </c>
    </row>
    <row r="11" spans="2:18" ht="32" x14ac:dyDescent="0.2">
      <c r="B11" s="18" t="s">
        <v>35</v>
      </c>
      <c r="C11" s="15">
        <v>0.40127602255199502</v>
      </c>
      <c r="D11" s="15">
        <v>0</v>
      </c>
      <c r="E11" s="15">
        <v>0</v>
      </c>
      <c r="F11" s="15">
        <v>0</v>
      </c>
      <c r="G11" s="15">
        <v>0</v>
      </c>
      <c r="H11" s="15"/>
      <c r="I11" s="15">
        <v>0.38742591144281202</v>
      </c>
      <c r="J11" s="15">
        <v>0.366479315504039</v>
      </c>
      <c r="K11" s="15">
        <v>0.40059275788947302</v>
      </c>
      <c r="L11" s="15">
        <v>0.48398585349893303</v>
      </c>
      <c r="M11" s="15"/>
      <c r="N11" s="15">
        <v>0.42315737821069199</v>
      </c>
      <c r="O11" s="15">
        <v>0.366479315504039</v>
      </c>
      <c r="P11" s="15"/>
      <c r="Q11" s="15">
        <v>0.372836207148183</v>
      </c>
      <c r="R11" s="15">
        <v>0.42656462860056699</v>
      </c>
    </row>
    <row r="12" spans="2:18" ht="32" x14ac:dyDescent="0.2">
      <c r="B12" s="18" t="s">
        <v>36</v>
      </c>
      <c r="C12" s="15">
        <v>0.33358547678344103</v>
      </c>
      <c r="D12" s="15">
        <v>0</v>
      </c>
      <c r="E12" s="15">
        <v>0</v>
      </c>
      <c r="F12" s="15">
        <v>0</v>
      </c>
      <c r="G12" s="15">
        <v>0</v>
      </c>
      <c r="H12" s="15"/>
      <c r="I12" s="15">
        <v>0.37494264903249103</v>
      </c>
      <c r="J12" s="15">
        <v>0.281904240232001</v>
      </c>
      <c r="K12" s="15">
        <v>0.33758731656294799</v>
      </c>
      <c r="L12" s="15">
        <v>0.38087384650490902</v>
      </c>
      <c r="M12" s="15"/>
      <c r="N12" s="15">
        <v>0.36608440021043998</v>
      </c>
      <c r="O12" s="15">
        <v>0.281904240232001</v>
      </c>
      <c r="P12" s="15"/>
      <c r="Q12" s="15">
        <v>0.32860359844331799</v>
      </c>
      <c r="R12" s="15">
        <v>0.33801534937355698</v>
      </c>
    </row>
    <row r="13" spans="2:18" ht="32" x14ac:dyDescent="0.2">
      <c r="B13" s="18" t="s">
        <v>37</v>
      </c>
      <c r="C13" s="15">
        <v>0.28694106075293901</v>
      </c>
      <c r="D13" s="15">
        <v>0</v>
      </c>
      <c r="E13" s="15">
        <v>0</v>
      </c>
      <c r="F13" s="15">
        <v>0</v>
      </c>
      <c r="G13" s="15">
        <v>0</v>
      </c>
      <c r="H13" s="15"/>
      <c r="I13" s="15">
        <v>0.30471931142742997</v>
      </c>
      <c r="J13" s="15">
        <v>0.29633821333055399</v>
      </c>
      <c r="K13" s="15">
        <v>0.13851313269467699</v>
      </c>
      <c r="L13" s="15">
        <v>0.37868339996040601</v>
      </c>
      <c r="M13" s="15"/>
      <c r="N13" s="15">
        <v>0.28103181085045797</v>
      </c>
      <c r="O13" s="15">
        <v>0.29633821333055399</v>
      </c>
      <c r="P13" s="15"/>
      <c r="Q13" s="15">
        <v>0.2835806863391</v>
      </c>
      <c r="R13" s="15">
        <v>0.28992909648807602</v>
      </c>
    </row>
    <row r="14" spans="2:18" ht="64" x14ac:dyDescent="0.2">
      <c r="B14" s="18" t="s">
        <v>38</v>
      </c>
      <c r="C14" s="15">
        <v>0.260713752881363</v>
      </c>
      <c r="D14" s="15">
        <v>0</v>
      </c>
      <c r="E14" s="15">
        <v>0</v>
      </c>
      <c r="F14" s="15">
        <v>0</v>
      </c>
      <c r="G14" s="15">
        <v>0</v>
      </c>
      <c r="H14" s="15"/>
      <c r="I14" s="15">
        <v>0.19296108895246999</v>
      </c>
      <c r="J14" s="15">
        <v>0.295263187324177</v>
      </c>
      <c r="K14" s="15">
        <v>0.23353936737526301</v>
      </c>
      <c r="L14" s="15">
        <v>0.29664989068831299</v>
      </c>
      <c r="M14" s="15"/>
      <c r="N14" s="15">
        <v>0.238987890666639</v>
      </c>
      <c r="O14" s="15">
        <v>0.295263187324177</v>
      </c>
      <c r="P14" s="15"/>
      <c r="Q14" s="15">
        <v>0.25261099309991702</v>
      </c>
      <c r="R14" s="15">
        <v>0.26791870471068202</v>
      </c>
    </row>
    <row r="15" spans="2:18" ht="48" x14ac:dyDescent="0.2">
      <c r="B15" s="18" t="s">
        <v>39</v>
      </c>
      <c r="C15" s="15">
        <v>0.245569277357194</v>
      </c>
      <c r="D15" s="15">
        <v>0</v>
      </c>
      <c r="E15" s="15">
        <v>0</v>
      </c>
      <c r="F15" s="15">
        <v>0</v>
      </c>
      <c r="G15" s="15">
        <v>0</v>
      </c>
      <c r="H15" s="15"/>
      <c r="I15" s="15">
        <v>0.26254269489760201</v>
      </c>
      <c r="J15" s="15">
        <v>0.29543518835497401</v>
      </c>
      <c r="K15" s="15">
        <v>0.16400447992329301</v>
      </c>
      <c r="L15" s="15">
        <v>0.20266636226127199</v>
      </c>
      <c r="M15" s="15"/>
      <c r="N15" s="15">
        <v>0.214211892525248</v>
      </c>
      <c r="O15" s="15">
        <v>0.29543518835497401</v>
      </c>
      <c r="P15" s="15"/>
      <c r="Q15" s="15">
        <v>0.184802839180984</v>
      </c>
      <c r="R15" s="15">
        <v>0.29960262793256298</v>
      </c>
    </row>
    <row r="16" spans="2:18" ht="80" x14ac:dyDescent="0.2">
      <c r="B16" s="18" t="s">
        <v>40</v>
      </c>
      <c r="C16" s="15">
        <v>0.241469111608935</v>
      </c>
      <c r="D16" s="15">
        <v>0</v>
      </c>
      <c r="E16" s="15">
        <v>0</v>
      </c>
      <c r="F16" s="15">
        <v>0</v>
      </c>
      <c r="G16" s="15">
        <v>0</v>
      </c>
      <c r="H16" s="15"/>
      <c r="I16" s="15">
        <v>0.25710071140917401</v>
      </c>
      <c r="J16" s="15">
        <v>0.22856072339043501</v>
      </c>
      <c r="K16" s="15">
        <v>0.21925564259965399</v>
      </c>
      <c r="L16" s="15">
        <v>0.26752657220244702</v>
      </c>
      <c r="M16" s="15"/>
      <c r="N16" s="15">
        <v>0.24958634618519099</v>
      </c>
      <c r="O16" s="15">
        <v>0.22856072339043501</v>
      </c>
      <c r="P16" s="15"/>
      <c r="Q16" s="15">
        <v>0.24307905981274799</v>
      </c>
      <c r="R16" s="15">
        <v>0.24003755007076299</v>
      </c>
    </row>
    <row r="17" spans="2:18" ht="96" x14ac:dyDescent="0.2">
      <c r="B17" s="18" t="s">
        <v>41</v>
      </c>
      <c r="C17" s="15">
        <v>0.229723740730331</v>
      </c>
      <c r="D17" s="15">
        <v>0</v>
      </c>
      <c r="E17" s="15">
        <v>0</v>
      </c>
      <c r="F17" s="15">
        <v>0</v>
      </c>
      <c r="G17" s="15">
        <v>0</v>
      </c>
      <c r="H17" s="15"/>
      <c r="I17" s="15">
        <v>0.202477941217967</v>
      </c>
      <c r="J17" s="15">
        <v>0.239387278995769</v>
      </c>
      <c r="K17" s="15">
        <v>0.163974740924376</v>
      </c>
      <c r="L17" s="15">
        <v>0.30025464865857499</v>
      </c>
      <c r="M17" s="15"/>
      <c r="N17" s="15">
        <v>0.22364697842589701</v>
      </c>
      <c r="O17" s="15">
        <v>0.239387278995769</v>
      </c>
      <c r="P17" s="15"/>
      <c r="Q17" s="15">
        <v>0.22816878204684701</v>
      </c>
      <c r="R17" s="15">
        <v>0.23110640573747299</v>
      </c>
    </row>
    <row r="18" spans="2:18" ht="32" x14ac:dyDescent="0.2">
      <c r="B18" s="18" t="s">
        <v>42</v>
      </c>
      <c r="C18" s="15">
        <v>0.22964865622800401</v>
      </c>
      <c r="D18" s="15">
        <v>0</v>
      </c>
      <c r="E18" s="15">
        <v>0</v>
      </c>
      <c r="F18" s="15">
        <v>0</v>
      </c>
      <c r="G18" s="15">
        <v>0</v>
      </c>
      <c r="H18" s="15"/>
      <c r="I18" s="15">
        <v>0.17567836164099901</v>
      </c>
      <c r="J18" s="15">
        <v>0.25296746591463698</v>
      </c>
      <c r="K18" s="15">
        <v>0.22543926211319401</v>
      </c>
      <c r="L18" s="15">
        <v>0.250991511545965</v>
      </c>
      <c r="M18" s="15"/>
      <c r="N18" s="15">
        <v>0.21498499372719801</v>
      </c>
      <c r="O18" s="15">
        <v>0.25296746591463698</v>
      </c>
      <c r="P18" s="15"/>
      <c r="Q18" s="15">
        <v>0.186172104906522</v>
      </c>
      <c r="R18" s="15">
        <v>0.268307886715556</v>
      </c>
    </row>
    <row r="19" spans="2:18" ht="32" x14ac:dyDescent="0.2">
      <c r="B19" s="18" t="s">
        <v>43</v>
      </c>
      <c r="C19" s="15">
        <v>0.18980428151100601</v>
      </c>
      <c r="D19" s="15">
        <v>0</v>
      </c>
      <c r="E19" s="15">
        <v>0</v>
      </c>
      <c r="F19" s="15">
        <v>0</v>
      </c>
      <c r="G19" s="15">
        <v>0</v>
      </c>
      <c r="H19" s="15"/>
      <c r="I19" s="15">
        <v>0.26979659833503999</v>
      </c>
      <c r="J19" s="15">
        <v>0.15673463390771999</v>
      </c>
      <c r="K19" s="15">
        <v>0.12617734007739301</v>
      </c>
      <c r="L19" s="15">
        <v>0.216545967251696</v>
      </c>
      <c r="M19" s="15"/>
      <c r="N19" s="15">
        <v>0.21059960331309399</v>
      </c>
      <c r="O19" s="15">
        <v>0.15673463390771999</v>
      </c>
      <c r="P19" s="15"/>
      <c r="Q19" s="15">
        <v>0.158183893790112</v>
      </c>
      <c r="R19" s="15">
        <v>0.21792104376219701</v>
      </c>
    </row>
    <row r="20" spans="2:18" ht="32" x14ac:dyDescent="0.2">
      <c r="B20" s="18" t="s">
        <v>44</v>
      </c>
      <c r="C20" s="15">
        <v>0.18651117428619701</v>
      </c>
      <c r="D20" s="15">
        <v>0</v>
      </c>
      <c r="E20" s="15">
        <v>0</v>
      </c>
      <c r="F20" s="15">
        <v>0</v>
      </c>
      <c r="G20" s="15">
        <v>0</v>
      </c>
      <c r="H20" s="15"/>
      <c r="I20" s="15">
        <v>0.18276993257497601</v>
      </c>
      <c r="J20" s="15">
        <v>0.26232260390670298</v>
      </c>
      <c r="K20" s="15">
        <v>0.127200675169028</v>
      </c>
      <c r="L20" s="15">
        <v>9.8554325345213703E-2</v>
      </c>
      <c r="M20" s="15"/>
      <c r="N20" s="15">
        <v>0.138838362826359</v>
      </c>
      <c r="O20" s="15">
        <v>0.26232260390670298</v>
      </c>
      <c r="P20" s="15"/>
      <c r="Q20" s="15">
        <v>0.137234475220263</v>
      </c>
      <c r="R20" s="15">
        <v>0.23032788027949</v>
      </c>
    </row>
    <row r="21" spans="2:18" ht="15.75" customHeight="1" x14ac:dyDescent="0.2">
      <c r="B21" s="18" t="s">
        <v>45</v>
      </c>
      <c r="C21" s="15">
        <v>0.17388692179194901</v>
      </c>
      <c r="D21" s="15">
        <v>0</v>
      </c>
      <c r="E21" s="15">
        <v>0</v>
      </c>
      <c r="F21" s="15">
        <v>0</v>
      </c>
      <c r="G21" s="15">
        <v>0</v>
      </c>
      <c r="H21" s="15"/>
      <c r="I21" s="15">
        <v>0.16618327765517399</v>
      </c>
      <c r="J21" s="15">
        <v>0.165271937819611</v>
      </c>
      <c r="K21" s="15">
        <v>0.119483767096924</v>
      </c>
      <c r="L21" s="15">
        <v>0.246794193680197</v>
      </c>
      <c r="M21" s="15"/>
      <c r="N21" s="15">
        <v>0.179304317410244</v>
      </c>
      <c r="O21" s="15">
        <v>0.165271937819611</v>
      </c>
      <c r="P21" s="15"/>
      <c r="Q21" s="15">
        <v>0.178060695939745</v>
      </c>
      <c r="R21" s="15">
        <v>0.17017561323875899</v>
      </c>
    </row>
    <row r="22" spans="2:18" ht="15.75" customHeight="1" x14ac:dyDescent="0.2">
      <c r="B22" s="18" t="s">
        <v>46</v>
      </c>
      <c r="C22" s="15">
        <v>0.16485264633187299</v>
      </c>
      <c r="D22" s="15">
        <v>0</v>
      </c>
      <c r="E22" s="15">
        <v>0</v>
      </c>
      <c r="F22" s="15">
        <v>0</v>
      </c>
      <c r="G22" s="15">
        <v>0</v>
      </c>
      <c r="H22" s="15"/>
      <c r="I22" s="15">
        <v>0.22742582686285201</v>
      </c>
      <c r="J22" s="15">
        <v>0.123913221999662</v>
      </c>
      <c r="K22" s="15">
        <v>0.109915847829637</v>
      </c>
      <c r="L22" s="15">
        <v>0.218967442933312</v>
      </c>
      <c r="M22" s="15"/>
      <c r="N22" s="15">
        <v>0.19059675203247201</v>
      </c>
      <c r="O22" s="15">
        <v>0.123913221999662</v>
      </c>
      <c r="P22" s="15"/>
      <c r="Q22" s="15">
        <v>0.13399380563782901</v>
      </c>
      <c r="R22" s="15">
        <v>0.19229224305030501</v>
      </c>
    </row>
    <row r="23" spans="2:18" ht="15.75" customHeight="1" x14ac:dyDescent="0.2">
      <c r="B23" s="18" t="s">
        <v>47</v>
      </c>
      <c r="C23" s="15">
        <v>0.14240947817055599</v>
      </c>
      <c r="D23" s="15">
        <v>0</v>
      </c>
      <c r="E23" s="15">
        <v>0</v>
      </c>
      <c r="F23" s="15">
        <v>0</v>
      </c>
      <c r="G23" s="15">
        <v>0</v>
      </c>
      <c r="H23" s="15"/>
      <c r="I23" s="15">
        <v>0.15574004737313299</v>
      </c>
      <c r="J23" s="15">
        <v>0.14898518598581301</v>
      </c>
      <c r="K23" s="15">
        <v>0.13442461923352</v>
      </c>
      <c r="L23" s="15">
        <v>0.121578288609237</v>
      </c>
      <c r="M23" s="15"/>
      <c r="N23" s="15">
        <v>0.13827444892152399</v>
      </c>
      <c r="O23" s="15">
        <v>0.14898518598581301</v>
      </c>
      <c r="P23" s="15"/>
      <c r="Q23" s="15">
        <v>0.16612851132603701</v>
      </c>
      <c r="R23" s="15">
        <v>0.12131857878161301</v>
      </c>
    </row>
    <row r="24" spans="2:18" ht="15.75" customHeight="1" x14ac:dyDescent="0.2">
      <c r="B24" s="18" t="s">
        <v>48</v>
      </c>
      <c r="C24" s="15">
        <v>5.0558016030243798E-2</v>
      </c>
      <c r="D24" s="15">
        <v>0</v>
      </c>
      <c r="E24" s="15">
        <v>0</v>
      </c>
      <c r="F24" s="15">
        <v>0</v>
      </c>
      <c r="G24" s="15">
        <v>0</v>
      </c>
      <c r="H24" s="15"/>
      <c r="I24" s="15">
        <v>0</v>
      </c>
      <c r="J24" s="15">
        <v>4.9502548120988803E-2</v>
      </c>
      <c r="K24" s="15">
        <v>7.5427799685669594E-2</v>
      </c>
      <c r="L24" s="15">
        <v>8.8870687423781305E-2</v>
      </c>
      <c r="M24" s="15"/>
      <c r="N24" s="15">
        <v>5.1221730233916102E-2</v>
      </c>
      <c r="O24" s="15">
        <v>4.9502548120988803E-2</v>
      </c>
      <c r="P24" s="15"/>
      <c r="Q24" s="15">
        <v>8.0959691348941598E-2</v>
      </c>
      <c r="R24" s="15">
        <v>2.3524929512811099E-2</v>
      </c>
    </row>
    <row r="25" spans="2:18" ht="15.75" customHeight="1" x14ac:dyDescent="0.2">
      <c r="B25" s="18" t="s">
        <v>49</v>
      </c>
      <c r="C25" s="15">
        <v>6.4271602588631604E-3</v>
      </c>
      <c r="D25" s="15">
        <v>0</v>
      </c>
      <c r="E25" s="15">
        <v>0</v>
      </c>
      <c r="F25" s="15">
        <v>0</v>
      </c>
      <c r="G25" s="15">
        <v>0</v>
      </c>
      <c r="H25" s="15"/>
      <c r="I25" s="15">
        <v>0</v>
      </c>
      <c r="J25" s="15">
        <v>1.6647916969110801E-2</v>
      </c>
      <c r="K25" s="15">
        <v>0</v>
      </c>
      <c r="L25" s="15">
        <v>0</v>
      </c>
      <c r="M25" s="15"/>
      <c r="N25" s="15">
        <v>0</v>
      </c>
      <c r="O25" s="15">
        <v>1.6647916969110801E-2</v>
      </c>
      <c r="P25" s="15"/>
      <c r="Q25" s="15">
        <v>1.3655207980502E-2</v>
      </c>
      <c r="R25" s="15">
        <v>0</v>
      </c>
    </row>
    <row r="26" spans="2:18" ht="15.75" customHeight="1" x14ac:dyDescent="0.2">
      <c r="B26" s="18" t="s">
        <v>50</v>
      </c>
      <c r="C26" s="19">
        <v>6.8122505760395803E-3</v>
      </c>
      <c r="D26" s="19">
        <v>0</v>
      </c>
      <c r="E26" s="19">
        <v>0</v>
      </c>
      <c r="F26" s="19">
        <v>0</v>
      </c>
      <c r="G26" s="19">
        <v>0</v>
      </c>
      <c r="H26" s="19"/>
      <c r="I26" s="19">
        <v>1.49809980139447E-2</v>
      </c>
      <c r="J26" s="19">
        <v>0</v>
      </c>
      <c r="K26" s="19">
        <v>1.86652471225262E-2</v>
      </c>
      <c r="L26" s="19">
        <v>0</v>
      </c>
      <c r="M26" s="19"/>
      <c r="N26" s="19">
        <v>1.10960259771154E-2</v>
      </c>
      <c r="O26" s="19">
        <v>0</v>
      </c>
      <c r="P26" s="19"/>
      <c r="Q26" s="19">
        <v>7.4221698717149799E-3</v>
      </c>
      <c r="R26" s="19">
        <v>6.2699120070034402E-3</v>
      </c>
    </row>
    <row r="27" spans="2:18" ht="15.75" customHeight="1" x14ac:dyDescent="0.2">
      <c r="B27" s="20"/>
    </row>
    <row r="28" spans="2:18" ht="15.75" customHeight="1" x14ac:dyDescent="0.2">
      <c r="B28" s="22" t="s">
        <v>435</v>
      </c>
    </row>
    <row r="29" spans="2:18" ht="15.75" customHeight="1" x14ac:dyDescent="0.2">
      <c r="B29" s="22" t="s">
        <v>436</v>
      </c>
    </row>
    <row r="30" spans="2:18" ht="15.75" customHeight="1" x14ac:dyDescent="0.2"/>
    <row r="31" spans="2:18" ht="15.75" customHeight="1" x14ac:dyDescent="0.2">
      <c r="B31" s="6" t="str">
        <f>HYPERLINK("#'Contents'!A1", "Return to Contents")</f>
        <v>Return to Contents</v>
      </c>
    </row>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R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51</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48" x14ac:dyDescent="0.2">
      <c r="B9" s="18" t="s">
        <v>52</v>
      </c>
      <c r="C9" s="15">
        <v>0.54600709477770204</v>
      </c>
      <c r="D9" s="15">
        <v>0</v>
      </c>
      <c r="E9" s="15">
        <v>0</v>
      </c>
      <c r="F9" s="15">
        <v>0</v>
      </c>
      <c r="G9" s="15">
        <v>0</v>
      </c>
      <c r="H9" s="15"/>
      <c r="I9" s="15">
        <v>0.64598170478074801</v>
      </c>
      <c r="J9" s="15">
        <v>0.59406208670079197</v>
      </c>
      <c r="K9" s="15">
        <v>0.38527247461269998</v>
      </c>
      <c r="L9" s="15">
        <v>0.480540798316752</v>
      </c>
      <c r="M9" s="15"/>
      <c r="N9" s="15">
        <v>0.51578847759660895</v>
      </c>
      <c r="O9" s="15">
        <v>0.59406208670079197</v>
      </c>
      <c r="P9" s="15"/>
      <c r="Q9" s="15">
        <v>0.54395600284577905</v>
      </c>
      <c r="R9" s="15">
        <v>0.54783092011198697</v>
      </c>
    </row>
    <row r="10" spans="2:18" ht="48" x14ac:dyDescent="0.2">
      <c r="B10" s="18" t="s">
        <v>53</v>
      </c>
      <c r="C10" s="15">
        <v>0.32793304950222602</v>
      </c>
      <c r="D10" s="15">
        <v>0</v>
      </c>
      <c r="E10" s="15">
        <v>0</v>
      </c>
      <c r="F10" s="15">
        <v>0</v>
      </c>
      <c r="G10" s="15">
        <v>0</v>
      </c>
      <c r="H10" s="15"/>
      <c r="I10" s="15">
        <v>0.242766187653363</v>
      </c>
      <c r="J10" s="15">
        <v>0.29804611438976197</v>
      </c>
      <c r="K10" s="15">
        <v>0.44801438874380201</v>
      </c>
      <c r="L10" s="15">
        <v>0.37744079364751398</v>
      </c>
      <c r="M10" s="15"/>
      <c r="N10" s="15">
        <v>0.3467269731871</v>
      </c>
      <c r="O10" s="15">
        <v>0.29804611438976197</v>
      </c>
      <c r="P10" s="15"/>
      <c r="Q10" s="15">
        <v>0.33258054328154701</v>
      </c>
      <c r="R10" s="15">
        <v>0.323800510748735</v>
      </c>
    </row>
    <row r="11" spans="2:18" ht="48" x14ac:dyDescent="0.2">
      <c r="B11" s="18" t="s">
        <v>54</v>
      </c>
      <c r="C11" s="15">
        <v>0.120252076136766</v>
      </c>
      <c r="D11" s="15">
        <v>0</v>
      </c>
      <c r="E11" s="15">
        <v>0</v>
      </c>
      <c r="F11" s="15">
        <v>0</v>
      </c>
      <c r="G11" s="15">
        <v>0</v>
      </c>
      <c r="H11" s="15"/>
      <c r="I11" s="15">
        <v>0.11125210756588901</v>
      </c>
      <c r="J11" s="15">
        <v>9.2848229372741703E-2</v>
      </c>
      <c r="K11" s="15">
        <v>0.16671313664349799</v>
      </c>
      <c r="L11" s="15">
        <v>0.14201840803573501</v>
      </c>
      <c r="M11" s="15"/>
      <c r="N11" s="15">
        <v>0.13748454921629</v>
      </c>
      <c r="O11" s="15">
        <v>9.2848229372741703E-2</v>
      </c>
      <c r="P11" s="15"/>
      <c r="Q11" s="15">
        <v>0.11112418817510999</v>
      </c>
      <c r="R11" s="15">
        <v>0.12836856913927799</v>
      </c>
    </row>
    <row r="12" spans="2:18" ht="16" x14ac:dyDescent="0.2">
      <c r="B12" s="18" t="s">
        <v>49</v>
      </c>
      <c r="C12" s="19">
        <v>5.8077795833043197E-3</v>
      </c>
      <c r="D12" s="19">
        <v>0</v>
      </c>
      <c r="E12" s="19">
        <v>0</v>
      </c>
      <c r="F12" s="19">
        <v>0</v>
      </c>
      <c r="G12" s="19">
        <v>0</v>
      </c>
      <c r="H12" s="19"/>
      <c r="I12" s="19">
        <v>0</v>
      </c>
      <c r="J12" s="19">
        <v>1.5043569536703799E-2</v>
      </c>
      <c r="K12" s="19">
        <v>0</v>
      </c>
      <c r="L12" s="19">
        <v>0</v>
      </c>
      <c r="M12" s="19"/>
      <c r="N12" s="19">
        <v>0</v>
      </c>
      <c r="O12" s="19">
        <v>1.5043569536703799E-2</v>
      </c>
      <c r="P12" s="19"/>
      <c r="Q12" s="19">
        <v>1.23392656975635E-2</v>
      </c>
      <c r="R12" s="19">
        <v>0</v>
      </c>
    </row>
    <row r="13" spans="2:18" x14ac:dyDescent="0.2">
      <c r="B13" s="20"/>
    </row>
    <row r="14" spans="2:18" x14ac:dyDescent="0.2">
      <c r="B14" s="22" t="s">
        <v>435</v>
      </c>
    </row>
    <row r="15" spans="2:18" x14ac:dyDescent="0.2">
      <c r="B15" s="22" t="s">
        <v>436</v>
      </c>
    </row>
    <row r="17" spans="2:2" x14ac:dyDescent="0.2">
      <c r="B17"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R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55</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56</v>
      </c>
      <c r="C9" s="15">
        <v>0.33408079500392102</v>
      </c>
      <c r="D9" s="15">
        <v>0</v>
      </c>
      <c r="E9" s="15">
        <v>0</v>
      </c>
      <c r="F9" s="15">
        <v>0</v>
      </c>
      <c r="G9" s="15">
        <v>0</v>
      </c>
      <c r="H9" s="15"/>
      <c r="I9" s="15">
        <v>0.30483317704905799</v>
      </c>
      <c r="J9" s="15">
        <v>0.34280586828988102</v>
      </c>
      <c r="K9" s="15">
        <v>0.36962690701131301</v>
      </c>
      <c r="L9" s="15">
        <v>0.31994574184387398</v>
      </c>
      <c r="M9" s="15"/>
      <c r="N9" s="15">
        <v>0.328594171472126</v>
      </c>
      <c r="O9" s="15">
        <v>0.34280586828988102</v>
      </c>
      <c r="P9" s="15"/>
      <c r="Q9" s="15">
        <v>0.31084209722318801</v>
      </c>
      <c r="R9" s="15">
        <v>0.354744581491788</v>
      </c>
    </row>
    <row r="10" spans="2:18" ht="32" x14ac:dyDescent="0.2">
      <c r="B10" s="18" t="s">
        <v>57</v>
      </c>
      <c r="C10" s="15">
        <v>0.31374960303920402</v>
      </c>
      <c r="D10" s="15">
        <v>0</v>
      </c>
      <c r="E10" s="15">
        <v>0</v>
      </c>
      <c r="F10" s="15">
        <v>0</v>
      </c>
      <c r="G10" s="15">
        <v>0</v>
      </c>
      <c r="H10" s="15"/>
      <c r="I10" s="15">
        <v>0.34515028581995499</v>
      </c>
      <c r="J10" s="15">
        <v>0.329979638560293</v>
      </c>
      <c r="K10" s="15">
        <v>0.24871629948770599</v>
      </c>
      <c r="L10" s="15">
        <v>0.30377238116195299</v>
      </c>
      <c r="M10" s="15"/>
      <c r="N10" s="15">
        <v>0.303543603399618</v>
      </c>
      <c r="O10" s="15">
        <v>0.329979638560293</v>
      </c>
      <c r="P10" s="15"/>
      <c r="Q10" s="15">
        <v>0.28590187275519202</v>
      </c>
      <c r="R10" s="15">
        <v>0.33851172861913398</v>
      </c>
    </row>
    <row r="11" spans="2:18" ht="32" x14ac:dyDescent="0.2">
      <c r="B11" s="18" t="s">
        <v>58</v>
      </c>
      <c r="C11" s="15">
        <v>0.25186990231127399</v>
      </c>
      <c r="D11" s="15">
        <v>0</v>
      </c>
      <c r="E11" s="15">
        <v>0</v>
      </c>
      <c r="F11" s="15">
        <v>0</v>
      </c>
      <c r="G11" s="15">
        <v>0</v>
      </c>
      <c r="H11" s="15"/>
      <c r="I11" s="15">
        <v>0.28860988874799898</v>
      </c>
      <c r="J11" s="15">
        <v>0.211276270414748</v>
      </c>
      <c r="K11" s="15">
        <v>0.20934013913126201</v>
      </c>
      <c r="L11" s="15">
        <v>0.32414046750026099</v>
      </c>
      <c r="M11" s="15"/>
      <c r="N11" s="15">
        <v>0.27739656193978202</v>
      </c>
      <c r="O11" s="15">
        <v>0.211276270414748</v>
      </c>
      <c r="P11" s="15"/>
      <c r="Q11" s="15">
        <v>0.29652861942495001</v>
      </c>
      <c r="R11" s="15">
        <v>0.21215949323559199</v>
      </c>
    </row>
    <row r="12" spans="2:18" ht="32" x14ac:dyDescent="0.2">
      <c r="B12" s="18" t="s">
        <v>59</v>
      </c>
      <c r="C12" s="15">
        <v>0.232716990852184</v>
      </c>
      <c r="D12" s="15">
        <v>0</v>
      </c>
      <c r="E12" s="15">
        <v>0</v>
      </c>
      <c r="F12" s="15">
        <v>0</v>
      </c>
      <c r="G12" s="15">
        <v>0</v>
      </c>
      <c r="H12" s="15"/>
      <c r="I12" s="15">
        <v>0.29157611712574799</v>
      </c>
      <c r="J12" s="15">
        <v>0.21468404879428499</v>
      </c>
      <c r="K12" s="15">
        <v>0.209760433847273</v>
      </c>
      <c r="L12" s="15">
        <v>0.219502736969719</v>
      </c>
      <c r="M12" s="15"/>
      <c r="N12" s="15">
        <v>0.24405671958564601</v>
      </c>
      <c r="O12" s="15">
        <v>0.21468404879428499</v>
      </c>
      <c r="P12" s="15"/>
      <c r="Q12" s="15">
        <v>0.29516225170826099</v>
      </c>
      <c r="R12" s="15">
        <v>0.17719083574297101</v>
      </c>
    </row>
    <row r="13" spans="2:18" ht="32" x14ac:dyDescent="0.2">
      <c r="B13" s="18" t="s">
        <v>60</v>
      </c>
      <c r="C13" s="15">
        <v>0.23006374617410699</v>
      </c>
      <c r="D13" s="15">
        <v>0</v>
      </c>
      <c r="E13" s="15">
        <v>0</v>
      </c>
      <c r="F13" s="15">
        <v>0</v>
      </c>
      <c r="G13" s="15">
        <v>0</v>
      </c>
      <c r="H13" s="15"/>
      <c r="I13" s="15">
        <v>0.247983171998897</v>
      </c>
      <c r="J13" s="15">
        <v>0.22420238188122499</v>
      </c>
      <c r="K13" s="15">
        <v>0.21603484890121599</v>
      </c>
      <c r="L13" s="15">
        <v>0.23291518757000201</v>
      </c>
      <c r="M13" s="15"/>
      <c r="N13" s="15">
        <v>0.23374957186333101</v>
      </c>
      <c r="O13" s="15">
        <v>0.22420238188122499</v>
      </c>
      <c r="P13" s="15"/>
      <c r="Q13" s="15">
        <v>0.23660297289936899</v>
      </c>
      <c r="R13" s="15">
        <v>0.224249083660678</v>
      </c>
    </row>
    <row r="14" spans="2:18" ht="48" x14ac:dyDescent="0.2">
      <c r="B14" s="18" t="s">
        <v>61</v>
      </c>
      <c r="C14" s="15">
        <v>0.21940320847868899</v>
      </c>
      <c r="D14" s="15">
        <v>0</v>
      </c>
      <c r="E14" s="15">
        <v>0</v>
      </c>
      <c r="F14" s="15">
        <v>0</v>
      </c>
      <c r="G14" s="15">
        <v>0</v>
      </c>
      <c r="H14" s="15"/>
      <c r="I14" s="15">
        <v>0.18893124133644701</v>
      </c>
      <c r="J14" s="15">
        <v>0.147529333917778</v>
      </c>
      <c r="K14" s="15">
        <v>0.39126501404214298</v>
      </c>
      <c r="L14" s="15">
        <v>0.240569019924568</v>
      </c>
      <c r="M14" s="15"/>
      <c r="N14" s="15">
        <v>0.26459995108046303</v>
      </c>
      <c r="O14" s="15">
        <v>0.147529333917778</v>
      </c>
      <c r="P14" s="15"/>
      <c r="Q14" s="15">
        <v>0.219161120456664</v>
      </c>
      <c r="R14" s="15">
        <v>0.219618472485547</v>
      </c>
    </row>
    <row r="15" spans="2:18" ht="48" x14ac:dyDescent="0.2">
      <c r="B15" s="18" t="s">
        <v>62</v>
      </c>
      <c r="C15" s="15">
        <v>0.188866482599132</v>
      </c>
      <c r="D15" s="15">
        <v>0</v>
      </c>
      <c r="E15" s="15">
        <v>0</v>
      </c>
      <c r="F15" s="15">
        <v>0</v>
      </c>
      <c r="G15" s="15">
        <v>0</v>
      </c>
      <c r="H15" s="15"/>
      <c r="I15" s="15">
        <v>0.304686521582896</v>
      </c>
      <c r="J15" s="15">
        <v>0.21537732202436999</v>
      </c>
      <c r="K15" s="15">
        <v>8.2059495822352405E-2</v>
      </c>
      <c r="L15" s="15">
        <v>9.8928023957101097E-2</v>
      </c>
      <c r="M15" s="15"/>
      <c r="N15" s="15">
        <v>0.17219556297806901</v>
      </c>
      <c r="O15" s="15">
        <v>0.21537732202436999</v>
      </c>
      <c r="P15" s="15"/>
      <c r="Q15" s="15">
        <v>0.14969415832315799</v>
      </c>
      <c r="R15" s="15">
        <v>0.223698406173755</v>
      </c>
    </row>
    <row r="16" spans="2:18" ht="32" x14ac:dyDescent="0.2">
      <c r="B16" s="18" t="s">
        <v>63</v>
      </c>
      <c r="C16" s="15">
        <v>0.177339898760108</v>
      </c>
      <c r="D16" s="15">
        <v>0</v>
      </c>
      <c r="E16" s="15">
        <v>0</v>
      </c>
      <c r="F16" s="15">
        <v>0</v>
      </c>
      <c r="G16" s="15">
        <v>0</v>
      </c>
      <c r="H16" s="15"/>
      <c r="I16" s="15">
        <v>0.16877730734787999</v>
      </c>
      <c r="J16" s="15">
        <v>0.19638218550657599</v>
      </c>
      <c r="K16" s="15">
        <v>0.15891009012374399</v>
      </c>
      <c r="L16" s="15">
        <v>0.16710098241378901</v>
      </c>
      <c r="M16" s="15"/>
      <c r="N16" s="15">
        <v>0.16536545967654601</v>
      </c>
      <c r="O16" s="15">
        <v>0.19638218550657599</v>
      </c>
      <c r="P16" s="15"/>
      <c r="Q16" s="15">
        <v>0.21502007496200401</v>
      </c>
      <c r="R16" s="15">
        <v>0.14383478917058901</v>
      </c>
    </row>
    <row r="17" spans="2:18" ht="32" x14ac:dyDescent="0.2">
      <c r="B17" s="18" t="s">
        <v>64</v>
      </c>
      <c r="C17" s="15">
        <v>0.149194617414738</v>
      </c>
      <c r="D17" s="15">
        <v>0</v>
      </c>
      <c r="E17" s="15">
        <v>0</v>
      </c>
      <c r="F17" s="15">
        <v>0</v>
      </c>
      <c r="G17" s="15">
        <v>0</v>
      </c>
      <c r="H17" s="15"/>
      <c r="I17" s="15">
        <v>0.119961710801147</v>
      </c>
      <c r="J17" s="15">
        <v>0.13266934579026601</v>
      </c>
      <c r="K17" s="15">
        <v>0.17009219405988599</v>
      </c>
      <c r="L17" s="15">
        <v>0.19591285519717899</v>
      </c>
      <c r="M17" s="15"/>
      <c r="N17" s="15">
        <v>0.15958627158113101</v>
      </c>
      <c r="O17" s="15">
        <v>0.13266934579026601</v>
      </c>
      <c r="P17" s="15"/>
      <c r="Q17" s="15">
        <v>0.13306505577818301</v>
      </c>
      <c r="R17" s="15">
        <v>0.16353697949309101</v>
      </c>
    </row>
    <row r="18" spans="2:18" ht="32" x14ac:dyDescent="0.2">
      <c r="B18" s="18" t="s">
        <v>65</v>
      </c>
      <c r="C18" s="15">
        <v>0.14710381283843299</v>
      </c>
      <c r="D18" s="15">
        <v>0</v>
      </c>
      <c r="E18" s="15">
        <v>0</v>
      </c>
      <c r="F18" s="15">
        <v>0</v>
      </c>
      <c r="G18" s="15">
        <v>0</v>
      </c>
      <c r="H18" s="15"/>
      <c r="I18" s="15">
        <v>0.21412442757091901</v>
      </c>
      <c r="J18" s="15">
        <v>0.115656344913644</v>
      </c>
      <c r="K18" s="15">
        <v>0.15209135950942701</v>
      </c>
      <c r="L18" s="15">
        <v>0.1255471428803</v>
      </c>
      <c r="M18" s="15"/>
      <c r="N18" s="15">
        <v>0.16687905275637599</v>
      </c>
      <c r="O18" s="15">
        <v>0.115656344913644</v>
      </c>
      <c r="P18" s="15"/>
      <c r="Q18" s="15">
        <v>0.18372686755957601</v>
      </c>
      <c r="R18" s="15">
        <v>0.11453869277742</v>
      </c>
    </row>
    <row r="19" spans="2:18" ht="16" x14ac:dyDescent="0.2">
      <c r="B19" s="18" t="s">
        <v>66</v>
      </c>
      <c r="C19" s="15">
        <v>0.11960895023389501</v>
      </c>
      <c r="D19" s="15">
        <v>0</v>
      </c>
      <c r="E19" s="15">
        <v>0</v>
      </c>
      <c r="F19" s="15">
        <v>0</v>
      </c>
      <c r="G19" s="15">
        <v>0</v>
      </c>
      <c r="H19" s="15"/>
      <c r="I19" s="15">
        <v>0.15484884721172701</v>
      </c>
      <c r="J19" s="15">
        <v>0.11239311529899899</v>
      </c>
      <c r="K19" s="15">
        <v>5.45805268104088E-2</v>
      </c>
      <c r="L19" s="15">
        <v>0.149818747440842</v>
      </c>
      <c r="M19" s="15"/>
      <c r="N19" s="15">
        <v>0.12414651323855801</v>
      </c>
      <c r="O19" s="15">
        <v>0.11239311529899899</v>
      </c>
      <c r="P19" s="15"/>
      <c r="Q19" s="15">
        <v>0.11924828555679801</v>
      </c>
      <c r="R19" s="15">
        <v>0.119929652278026</v>
      </c>
    </row>
    <row r="20" spans="2:18" ht="16" x14ac:dyDescent="0.2">
      <c r="B20" s="18" t="s">
        <v>67</v>
      </c>
      <c r="C20" s="15">
        <v>1.5823868501185299E-2</v>
      </c>
      <c r="D20" s="15">
        <v>0</v>
      </c>
      <c r="E20" s="15">
        <v>0</v>
      </c>
      <c r="F20" s="15">
        <v>0</v>
      </c>
      <c r="G20" s="15">
        <v>0</v>
      </c>
      <c r="H20" s="15"/>
      <c r="I20" s="15">
        <v>1.2412579298507399E-2</v>
      </c>
      <c r="J20" s="15">
        <v>1.2165274321253401E-2</v>
      </c>
      <c r="K20" s="15">
        <v>0</v>
      </c>
      <c r="L20" s="15">
        <v>4.0568071400824697E-2</v>
      </c>
      <c r="M20" s="15"/>
      <c r="N20" s="15">
        <v>1.8124517247964499E-2</v>
      </c>
      <c r="O20" s="15">
        <v>1.2165274321253401E-2</v>
      </c>
      <c r="P20" s="15"/>
      <c r="Q20" s="15">
        <v>1.9956773127208501E-2</v>
      </c>
      <c r="R20" s="15">
        <v>1.21489010149405E-2</v>
      </c>
    </row>
    <row r="21" spans="2:18" ht="15.75" customHeight="1" x14ac:dyDescent="0.2">
      <c r="B21" s="18" t="s">
        <v>68</v>
      </c>
      <c r="C21" s="19">
        <v>5.5147714660361398E-2</v>
      </c>
      <c r="D21" s="19">
        <v>0</v>
      </c>
      <c r="E21" s="19">
        <v>0</v>
      </c>
      <c r="F21" s="19">
        <v>0</v>
      </c>
      <c r="G21" s="19">
        <v>0</v>
      </c>
      <c r="H21" s="19"/>
      <c r="I21" s="19">
        <v>1.47971847341722E-2</v>
      </c>
      <c r="J21" s="19">
        <v>3.68645440747754E-2</v>
      </c>
      <c r="K21" s="19">
        <v>0.124562018368337</v>
      </c>
      <c r="L21" s="19">
        <v>7.5476310492415502E-2</v>
      </c>
      <c r="M21" s="19"/>
      <c r="N21" s="19">
        <v>6.6644795622662206E-2</v>
      </c>
      <c r="O21" s="19">
        <v>3.68645440747754E-2</v>
      </c>
      <c r="P21" s="19"/>
      <c r="Q21" s="19">
        <v>3.6434887785641502E-2</v>
      </c>
      <c r="R21" s="19">
        <v>7.1787109120933598E-2</v>
      </c>
    </row>
    <row r="22" spans="2:18" ht="15.75" customHeight="1" x14ac:dyDescent="0.2">
      <c r="B22" s="20"/>
    </row>
    <row r="23" spans="2:18" ht="15.75" customHeight="1" x14ac:dyDescent="0.2">
      <c r="B23" s="22" t="s">
        <v>435</v>
      </c>
    </row>
    <row r="24" spans="2:18" ht="15.75" customHeight="1" x14ac:dyDescent="0.2">
      <c r="B24" s="22" t="s">
        <v>436</v>
      </c>
    </row>
    <row r="25" spans="2:18" ht="15.75" customHeight="1" x14ac:dyDescent="0.2"/>
    <row r="26" spans="2:18" ht="15.75" customHeight="1" x14ac:dyDescent="0.2">
      <c r="B26" s="6" t="str">
        <f>HYPERLINK("#'Contents'!A1", "Return to Contents")</f>
        <v>Return to Contents</v>
      </c>
    </row>
    <row r="27" spans="2:18" ht="15.75" customHeight="1" x14ac:dyDescent="0.2"/>
    <row r="28" spans="2:18" ht="15.75" customHeight="1" x14ac:dyDescent="0.2"/>
    <row r="29" spans="2:18" ht="15.75" customHeight="1" x14ac:dyDescent="0.2"/>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R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69</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32" x14ac:dyDescent="0.2">
      <c r="B9" s="18" t="s">
        <v>70</v>
      </c>
      <c r="C9" s="15">
        <v>0.37474614277616902</v>
      </c>
      <c r="D9" s="15">
        <v>0</v>
      </c>
      <c r="E9" s="15">
        <v>0</v>
      </c>
      <c r="F9" s="15">
        <v>0</v>
      </c>
      <c r="G9" s="15">
        <v>0</v>
      </c>
      <c r="H9" s="15"/>
      <c r="I9" s="15">
        <v>0.30485282379562401</v>
      </c>
      <c r="J9" s="15">
        <v>0.42759755894528401</v>
      </c>
      <c r="K9" s="15">
        <v>0.38183302737122798</v>
      </c>
      <c r="L9" s="15">
        <v>0.348306201067762</v>
      </c>
      <c r="M9" s="15"/>
      <c r="N9" s="15">
        <v>0.34151137051256703</v>
      </c>
      <c r="O9" s="15">
        <v>0.42759755894528401</v>
      </c>
      <c r="P9" s="15"/>
      <c r="Q9" s="15">
        <v>0.32838036027350498</v>
      </c>
      <c r="R9" s="15">
        <v>0.41597446972537999</v>
      </c>
    </row>
    <row r="10" spans="2:18" ht="32" x14ac:dyDescent="0.2">
      <c r="B10" s="18" t="s">
        <v>71</v>
      </c>
      <c r="C10" s="15">
        <v>0.28121674855047701</v>
      </c>
      <c r="D10" s="15">
        <v>0</v>
      </c>
      <c r="E10" s="15">
        <v>0</v>
      </c>
      <c r="F10" s="15">
        <v>0</v>
      </c>
      <c r="G10" s="15">
        <v>0</v>
      </c>
      <c r="H10" s="15"/>
      <c r="I10" s="15">
        <v>0.35790058506616601</v>
      </c>
      <c r="J10" s="15">
        <v>0.25898286136527798</v>
      </c>
      <c r="K10" s="15">
        <v>0.21365821556374601</v>
      </c>
      <c r="L10" s="15">
        <v>0.29459117704768001</v>
      </c>
      <c r="M10" s="15"/>
      <c r="N10" s="15">
        <v>0.29519817479590299</v>
      </c>
      <c r="O10" s="15">
        <v>0.25898286136527798</v>
      </c>
      <c r="P10" s="15"/>
      <c r="Q10" s="15">
        <v>0.291057877397493</v>
      </c>
      <c r="R10" s="15">
        <v>0.27246604370406002</v>
      </c>
    </row>
    <row r="11" spans="2:18" ht="16" x14ac:dyDescent="0.2">
      <c r="B11" s="18" t="s">
        <v>72</v>
      </c>
      <c r="C11" s="15">
        <v>0.251805869097185</v>
      </c>
      <c r="D11" s="15">
        <v>0</v>
      </c>
      <c r="E11" s="15">
        <v>0</v>
      </c>
      <c r="F11" s="15">
        <v>0</v>
      </c>
      <c r="G11" s="15">
        <v>0</v>
      </c>
      <c r="H11" s="15"/>
      <c r="I11" s="15">
        <v>0.33217266415591001</v>
      </c>
      <c r="J11" s="15">
        <v>0.17600320384061399</v>
      </c>
      <c r="K11" s="15">
        <v>0.28604842893576299</v>
      </c>
      <c r="L11" s="15">
        <v>0.27366136951595799</v>
      </c>
      <c r="M11" s="15"/>
      <c r="N11" s="15">
        <v>0.29947316922619299</v>
      </c>
      <c r="O11" s="15">
        <v>0.17600320384061399</v>
      </c>
      <c r="P11" s="15"/>
      <c r="Q11" s="15">
        <v>0.26219089360344899</v>
      </c>
      <c r="R11" s="15">
        <v>0.24257153371860901</v>
      </c>
    </row>
    <row r="12" spans="2:18" ht="32" x14ac:dyDescent="0.2">
      <c r="B12" s="18" t="s">
        <v>73</v>
      </c>
      <c r="C12" s="15">
        <v>0.23560994154700499</v>
      </c>
      <c r="D12" s="15">
        <v>0</v>
      </c>
      <c r="E12" s="15">
        <v>0</v>
      </c>
      <c r="F12" s="15">
        <v>0</v>
      </c>
      <c r="G12" s="15">
        <v>0</v>
      </c>
      <c r="H12" s="15"/>
      <c r="I12" s="15">
        <v>0.24082738957063901</v>
      </c>
      <c r="J12" s="15">
        <v>0.22633012232985</v>
      </c>
      <c r="K12" s="15">
        <v>0.15950439469191399</v>
      </c>
      <c r="L12" s="15">
        <v>0.31394963030265199</v>
      </c>
      <c r="M12" s="15"/>
      <c r="N12" s="15">
        <v>0.24144540823237701</v>
      </c>
      <c r="O12" s="15">
        <v>0.22633012232985</v>
      </c>
      <c r="P12" s="15"/>
      <c r="Q12" s="15">
        <v>0.30236056099798603</v>
      </c>
      <c r="R12" s="15">
        <v>0.176255473354235</v>
      </c>
    </row>
    <row r="13" spans="2:18" ht="16" x14ac:dyDescent="0.2">
      <c r="B13" s="18" t="s">
        <v>74</v>
      </c>
      <c r="C13" s="15">
        <v>0.211204161791612</v>
      </c>
      <c r="D13" s="15">
        <v>0</v>
      </c>
      <c r="E13" s="15">
        <v>0</v>
      </c>
      <c r="F13" s="15">
        <v>0</v>
      </c>
      <c r="G13" s="15">
        <v>0</v>
      </c>
      <c r="H13" s="15"/>
      <c r="I13" s="15">
        <v>0.25302426221130098</v>
      </c>
      <c r="J13" s="15">
        <v>0.18977882190458301</v>
      </c>
      <c r="K13" s="15">
        <v>0.20208240609731901</v>
      </c>
      <c r="L13" s="15">
        <v>0.21190100716842999</v>
      </c>
      <c r="M13" s="15"/>
      <c r="N13" s="15">
        <v>0.224677145931475</v>
      </c>
      <c r="O13" s="15">
        <v>0.18977882190458301</v>
      </c>
      <c r="P13" s="15"/>
      <c r="Q13" s="15">
        <v>0.22165228035373999</v>
      </c>
      <c r="R13" s="15">
        <v>0.20191372335117999</v>
      </c>
    </row>
    <row r="14" spans="2:18" ht="16" x14ac:dyDescent="0.2">
      <c r="B14" s="18" t="s">
        <v>75</v>
      </c>
      <c r="C14" s="15">
        <v>0.20418996215269</v>
      </c>
      <c r="D14" s="15">
        <v>0</v>
      </c>
      <c r="E14" s="15">
        <v>0</v>
      </c>
      <c r="F14" s="15">
        <v>0</v>
      </c>
      <c r="G14" s="15">
        <v>0</v>
      </c>
      <c r="H14" s="15"/>
      <c r="I14" s="15">
        <v>0.28519282479838198</v>
      </c>
      <c r="J14" s="15">
        <v>0.170487356486411</v>
      </c>
      <c r="K14" s="15">
        <v>0.17135734485405599</v>
      </c>
      <c r="L14" s="15">
        <v>0.20399358635314399</v>
      </c>
      <c r="M14" s="15"/>
      <c r="N14" s="15">
        <v>0.225383309563187</v>
      </c>
      <c r="O14" s="15">
        <v>0.170487356486411</v>
      </c>
      <c r="P14" s="15"/>
      <c r="Q14" s="15">
        <v>0.15933176420686701</v>
      </c>
      <c r="R14" s="15">
        <v>0.244077749038557</v>
      </c>
    </row>
    <row r="15" spans="2:18" ht="16" x14ac:dyDescent="0.2">
      <c r="B15" s="18" t="s">
        <v>76</v>
      </c>
      <c r="C15" s="15">
        <v>0.19231466345443801</v>
      </c>
      <c r="D15" s="15">
        <v>0</v>
      </c>
      <c r="E15" s="15">
        <v>0</v>
      </c>
      <c r="F15" s="15">
        <v>0</v>
      </c>
      <c r="G15" s="15">
        <v>0</v>
      </c>
      <c r="H15" s="15"/>
      <c r="I15" s="15">
        <v>0.19652043361968199</v>
      </c>
      <c r="J15" s="15">
        <v>0.17920099966261199</v>
      </c>
      <c r="K15" s="15">
        <v>0.211201837742061</v>
      </c>
      <c r="L15" s="15">
        <v>0.19588069554062301</v>
      </c>
      <c r="M15" s="15"/>
      <c r="N15" s="15">
        <v>0.20056098230932401</v>
      </c>
      <c r="O15" s="15">
        <v>0.17920099966261199</v>
      </c>
      <c r="P15" s="15"/>
      <c r="Q15" s="15">
        <v>0.216226644702527</v>
      </c>
      <c r="R15" s="15">
        <v>0.17105219514943401</v>
      </c>
    </row>
    <row r="16" spans="2:18" ht="16" x14ac:dyDescent="0.2">
      <c r="B16" s="18" t="s">
        <v>77</v>
      </c>
      <c r="C16" s="15">
        <v>0.18179596852288801</v>
      </c>
      <c r="D16" s="15">
        <v>0</v>
      </c>
      <c r="E16" s="15">
        <v>0</v>
      </c>
      <c r="F16" s="15">
        <v>0</v>
      </c>
      <c r="G16" s="15">
        <v>0</v>
      </c>
      <c r="H16" s="15"/>
      <c r="I16" s="15">
        <v>0.131855377356627</v>
      </c>
      <c r="J16" s="15">
        <v>0.16545783439658901</v>
      </c>
      <c r="K16" s="15">
        <v>0.211893134828673</v>
      </c>
      <c r="L16" s="15">
        <v>0.243892469137304</v>
      </c>
      <c r="M16" s="15"/>
      <c r="N16" s="15">
        <v>0.19206994425065901</v>
      </c>
      <c r="O16" s="15">
        <v>0.16545783439658901</v>
      </c>
      <c r="P16" s="15"/>
      <c r="Q16" s="15">
        <v>0.161328047468772</v>
      </c>
      <c r="R16" s="15">
        <v>0.199995987926017</v>
      </c>
    </row>
    <row r="17" spans="2:18" ht="16" x14ac:dyDescent="0.2">
      <c r="B17" s="18" t="s">
        <v>78</v>
      </c>
      <c r="C17" s="15">
        <v>0.17901169072454001</v>
      </c>
      <c r="D17" s="15">
        <v>0</v>
      </c>
      <c r="E17" s="15">
        <v>0</v>
      </c>
      <c r="F17" s="15">
        <v>0</v>
      </c>
      <c r="G17" s="15">
        <v>0</v>
      </c>
      <c r="H17" s="15"/>
      <c r="I17" s="15">
        <v>0.20196554453698501</v>
      </c>
      <c r="J17" s="15">
        <v>0.19739455157472999</v>
      </c>
      <c r="K17" s="15">
        <v>0.203870117323943</v>
      </c>
      <c r="L17" s="15">
        <v>9.5884781046550696E-2</v>
      </c>
      <c r="M17" s="15"/>
      <c r="N17" s="15">
        <v>0.16745192112528001</v>
      </c>
      <c r="O17" s="15">
        <v>0.19739455157472999</v>
      </c>
      <c r="P17" s="15"/>
      <c r="Q17" s="15">
        <v>0.21089603351004499</v>
      </c>
      <c r="R17" s="15">
        <v>0.15066022035205301</v>
      </c>
    </row>
    <row r="18" spans="2:18" ht="32" x14ac:dyDescent="0.2">
      <c r="B18" s="18" t="s">
        <v>79</v>
      </c>
      <c r="C18" s="15">
        <v>0.156944034142278</v>
      </c>
      <c r="D18" s="15">
        <v>0</v>
      </c>
      <c r="E18" s="15">
        <v>0</v>
      </c>
      <c r="F18" s="15">
        <v>0</v>
      </c>
      <c r="G18" s="15">
        <v>0</v>
      </c>
      <c r="H18" s="15"/>
      <c r="I18" s="15">
        <v>0.215889970524691</v>
      </c>
      <c r="J18" s="15">
        <v>0.13604177564150899</v>
      </c>
      <c r="K18" s="15">
        <v>7.1205769935073507E-2</v>
      </c>
      <c r="L18" s="15">
        <v>0.20409585142550199</v>
      </c>
      <c r="M18" s="15"/>
      <c r="N18" s="15">
        <v>0.170088086873905</v>
      </c>
      <c r="O18" s="15">
        <v>0.13604177564150899</v>
      </c>
      <c r="P18" s="15"/>
      <c r="Q18" s="15">
        <v>0.150816919182475</v>
      </c>
      <c r="R18" s="15">
        <v>0.16239224800135901</v>
      </c>
    </row>
    <row r="19" spans="2:18" ht="32" x14ac:dyDescent="0.2">
      <c r="B19" s="18" t="s">
        <v>80</v>
      </c>
      <c r="C19" s="15">
        <v>0.14356641711979601</v>
      </c>
      <c r="D19" s="15">
        <v>0</v>
      </c>
      <c r="E19" s="15">
        <v>0</v>
      </c>
      <c r="F19" s="15">
        <v>0</v>
      </c>
      <c r="G19" s="15">
        <v>0</v>
      </c>
      <c r="H19" s="15"/>
      <c r="I19" s="15">
        <v>0.100520700901319</v>
      </c>
      <c r="J19" s="15">
        <v>0.13679281915257799</v>
      </c>
      <c r="K19" s="15">
        <v>0.25482442090382301</v>
      </c>
      <c r="L19" s="15">
        <v>0.108434358288444</v>
      </c>
      <c r="M19" s="15"/>
      <c r="N19" s="15">
        <v>0.14782588644272501</v>
      </c>
      <c r="O19" s="15">
        <v>0.13679281915257799</v>
      </c>
      <c r="P19" s="15"/>
      <c r="Q19" s="15">
        <v>0.14793136332353199</v>
      </c>
      <c r="R19" s="15">
        <v>0.13968511889749299</v>
      </c>
    </row>
    <row r="20" spans="2:18" ht="16" x14ac:dyDescent="0.2">
      <c r="B20" s="18" t="s">
        <v>81</v>
      </c>
      <c r="C20" s="15">
        <v>0.12688542588156401</v>
      </c>
      <c r="D20" s="15">
        <v>0</v>
      </c>
      <c r="E20" s="15">
        <v>0</v>
      </c>
      <c r="F20" s="15">
        <v>0</v>
      </c>
      <c r="G20" s="15">
        <v>0</v>
      </c>
      <c r="H20" s="15"/>
      <c r="I20" s="15">
        <v>0.13446379240904099</v>
      </c>
      <c r="J20" s="15">
        <v>0.131934811613313</v>
      </c>
      <c r="K20" s="15">
        <v>0.14520341005584</v>
      </c>
      <c r="L20" s="15">
        <v>9.2521874138938504E-2</v>
      </c>
      <c r="M20" s="15"/>
      <c r="N20" s="15">
        <v>0.123710199993032</v>
      </c>
      <c r="O20" s="15">
        <v>0.131934811613313</v>
      </c>
      <c r="P20" s="15"/>
      <c r="Q20" s="15">
        <v>0.15398116639033799</v>
      </c>
      <c r="R20" s="15">
        <v>0.10279196755240699</v>
      </c>
    </row>
    <row r="21" spans="2:18" ht="15.75" customHeight="1" x14ac:dyDescent="0.2">
      <c r="B21" s="18" t="s">
        <v>82</v>
      </c>
      <c r="C21" s="19">
        <v>2.0926804932255998E-2</v>
      </c>
      <c r="D21" s="19">
        <v>0</v>
      </c>
      <c r="E21" s="19">
        <v>0</v>
      </c>
      <c r="F21" s="19">
        <v>0</v>
      </c>
      <c r="G21" s="19">
        <v>0</v>
      </c>
      <c r="H21" s="19"/>
      <c r="I21" s="19">
        <v>0</v>
      </c>
      <c r="J21" s="19">
        <v>2.1034428778773501E-2</v>
      </c>
      <c r="K21" s="19">
        <v>5.2134689880754898E-2</v>
      </c>
      <c r="L21" s="19">
        <v>1.7425159476471299E-2</v>
      </c>
      <c r="M21" s="19"/>
      <c r="N21" s="19">
        <v>2.0859127388522899E-2</v>
      </c>
      <c r="O21" s="19">
        <v>2.1034428778773501E-2</v>
      </c>
      <c r="P21" s="19"/>
      <c r="Q21" s="19">
        <v>2.9896992542719599E-2</v>
      </c>
      <c r="R21" s="19">
        <v>1.29505386505709E-2</v>
      </c>
    </row>
    <row r="22" spans="2:18" ht="15.75" customHeight="1" x14ac:dyDescent="0.2">
      <c r="B22" s="20"/>
    </row>
    <row r="23" spans="2:18" ht="15.75" customHeight="1" x14ac:dyDescent="0.2">
      <c r="B23" s="22" t="s">
        <v>435</v>
      </c>
    </row>
    <row r="24" spans="2:18" ht="15.75" customHeight="1" x14ac:dyDescent="0.2">
      <c r="B24" s="22" t="s">
        <v>436</v>
      </c>
    </row>
    <row r="25" spans="2:18" ht="15.75" customHeight="1" x14ac:dyDescent="0.2"/>
    <row r="26" spans="2:18" ht="15.75" customHeight="1" x14ac:dyDescent="0.2">
      <c r="B26" s="6" t="str">
        <f>HYPERLINK("#'Contents'!A1", "Return to Contents")</f>
        <v>Return to Contents</v>
      </c>
    </row>
    <row r="27" spans="2:18" ht="15.75" customHeight="1" x14ac:dyDescent="0.2"/>
    <row r="28" spans="2:18" ht="15.75" customHeight="1" x14ac:dyDescent="0.2"/>
    <row r="29" spans="2:18" ht="15.75" customHeight="1" x14ac:dyDescent="0.2"/>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N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0.6640625" customWidth="1"/>
    <col min="2" max="2" width="25.6640625" customWidth="1"/>
    <col min="3" max="14" width="20.6640625" customWidth="1"/>
    <col min="15" max="26" width="10.6640625" customWidth="1"/>
  </cols>
  <sheetData>
    <row r="2" spans="2:14" ht="39.75" customHeight="1" x14ac:dyDescent="0.2">
      <c r="D2" s="24" t="s">
        <v>437</v>
      </c>
      <c r="E2" s="25"/>
      <c r="F2" s="25"/>
      <c r="G2" s="25"/>
      <c r="H2" s="25"/>
      <c r="I2" s="25"/>
      <c r="J2" s="25"/>
      <c r="K2" s="25"/>
      <c r="L2" s="25"/>
      <c r="M2" s="25"/>
      <c r="N2" s="25"/>
    </row>
    <row r="6" spans="2:14" ht="49.5" customHeight="1" x14ac:dyDescent="0.2">
      <c r="B6" s="21" t="s">
        <v>21</v>
      </c>
      <c r="C6" s="21" t="s">
        <v>438</v>
      </c>
      <c r="D6" s="21" t="s">
        <v>439</v>
      </c>
      <c r="E6" s="21" t="s">
        <v>440</v>
      </c>
      <c r="F6" s="21" t="s">
        <v>441</v>
      </c>
      <c r="G6" s="21" t="s">
        <v>442</v>
      </c>
      <c r="H6" s="21" t="s">
        <v>443</v>
      </c>
      <c r="I6" s="21" t="s">
        <v>444</v>
      </c>
      <c r="J6" s="21" t="s">
        <v>445</v>
      </c>
      <c r="K6" s="21" t="s">
        <v>446</v>
      </c>
      <c r="L6" s="21" t="s">
        <v>447</v>
      </c>
      <c r="M6" s="21" t="s">
        <v>448</v>
      </c>
    </row>
    <row r="7" spans="2:14" ht="16" x14ac:dyDescent="0.2">
      <c r="B7" s="18" t="s">
        <v>84</v>
      </c>
      <c r="C7" s="15">
        <v>7.5573095923191294E-2</v>
      </c>
      <c r="D7" s="15">
        <v>6.9809005651276304E-2</v>
      </c>
      <c r="E7" s="15">
        <v>0.115569093598085</v>
      </c>
      <c r="F7" s="15">
        <v>5.6879988089531201E-2</v>
      </c>
      <c r="G7" s="15">
        <v>3.9900167490532899E-2</v>
      </c>
      <c r="H7" s="15">
        <v>8.1388173395229801E-2</v>
      </c>
      <c r="I7" s="15">
        <v>5.1059609485200198E-2</v>
      </c>
      <c r="J7" s="15">
        <v>9.6460383294432198E-2</v>
      </c>
      <c r="K7" s="15">
        <v>6.6022164502095804E-2</v>
      </c>
      <c r="L7" s="15">
        <v>8.0820264200865397E-2</v>
      </c>
      <c r="M7" s="15">
        <v>3.6466797619047898E-2</v>
      </c>
    </row>
    <row r="8" spans="2:14" ht="16" x14ac:dyDescent="0.2">
      <c r="B8" s="18" t="s">
        <v>85</v>
      </c>
      <c r="C8" s="15">
        <v>0.15175357267511699</v>
      </c>
      <c r="D8" s="15">
        <v>0.21424784425651</v>
      </c>
      <c r="E8" s="15">
        <v>0.266840846856157</v>
      </c>
      <c r="F8" s="15">
        <v>0.24126558998133599</v>
      </c>
      <c r="G8" s="15">
        <v>9.4257929185620898E-2</v>
      </c>
      <c r="H8" s="15">
        <v>7.52367723927026E-2</v>
      </c>
      <c r="I8" s="15">
        <v>0.239731839629171</v>
      </c>
      <c r="J8" s="15">
        <v>0.12665888645694501</v>
      </c>
      <c r="K8" s="15">
        <v>0.19709128833860301</v>
      </c>
      <c r="L8" s="15">
        <v>0.16835681871761901</v>
      </c>
      <c r="M8" s="15">
        <v>0.173083181570478</v>
      </c>
    </row>
    <row r="9" spans="2:14" ht="16" x14ac:dyDescent="0.2">
      <c r="B9" s="18" t="s">
        <v>86</v>
      </c>
      <c r="C9" s="15">
        <v>0.38679090976854802</v>
      </c>
      <c r="D9" s="15">
        <v>0.39902427340796398</v>
      </c>
      <c r="E9" s="15">
        <v>0.38889477404402101</v>
      </c>
      <c r="F9" s="15">
        <v>0.29167307357305799</v>
      </c>
      <c r="G9" s="15">
        <v>0.37034551660618198</v>
      </c>
      <c r="H9" s="15">
        <v>0.40684247012006303</v>
      </c>
      <c r="I9" s="15">
        <v>0.39726036354896399</v>
      </c>
      <c r="J9" s="15">
        <v>0.39132883977889299</v>
      </c>
      <c r="K9" s="15">
        <v>0.40953040575184002</v>
      </c>
      <c r="L9" s="15">
        <v>0.36862209727210998</v>
      </c>
      <c r="M9" s="15">
        <v>0.40258489601664699</v>
      </c>
    </row>
    <row r="10" spans="2:14" ht="16" x14ac:dyDescent="0.2">
      <c r="B10" s="18" t="s">
        <v>87</v>
      </c>
      <c r="C10" s="15">
        <v>0.37086346611666299</v>
      </c>
      <c r="D10" s="15">
        <v>0.30213725113322498</v>
      </c>
      <c r="E10" s="15">
        <v>0.214952691658398</v>
      </c>
      <c r="F10" s="15">
        <v>0.381379330014403</v>
      </c>
      <c r="G10" s="15">
        <v>0.47764397413981402</v>
      </c>
      <c r="H10" s="15">
        <v>0.42860298147397902</v>
      </c>
      <c r="I10" s="15">
        <v>0.28339951319476397</v>
      </c>
      <c r="J10" s="15">
        <v>0.37963887361429599</v>
      </c>
      <c r="K10" s="15">
        <v>0.31544324875352397</v>
      </c>
      <c r="L10" s="15">
        <v>0.36387608480504602</v>
      </c>
      <c r="M10" s="15">
        <v>0.38160396227804</v>
      </c>
    </row>
    <row r="11" spans="2:14" ht="16" x14ac:dyDescent="0.2">
      <c r="B11" s="18" t="s">
        <v>49</v>
      </c>
      <c r="C11" s="15">
        <v>1.50189555164794E-2</v>
      </c>
      <c r="D11" s="15">
        <v>1.4781625551024099E-2</v>
      </c>
      <c r="E11" s="15">
        <v>1.37425938433382E-2</v>
      </c>
      <c r="F11" s="15">
        <v>2.8802018341670201E-2</v>
      </c>
      <c r="G11" s="15">
        <v>1.7852412577848101E-2</v>
      </c>
      <c r="H11" s="15">
        <v>7.9296026180231093E-3</v>
      </c>
      <c r="I11" s="15">
        <v>2.8548674141899402E-2</v>
      </c>
      <c r="J11" s="15">
        <v>5.9130168554312797E-3</v>
      </c>
      <c r="K11" s="15">
        <v>1.1912892653934699E-2</v>
      </c>
      <c r="L11" s="15">
        <v>1.8324735004357801E-2</v>
      </c>
      <c r="M11" s="15">
        <v>6.2611625157861202E-3</v>
      </c>
    </row>
    <row r="12" spans="2:14" x14ac:dyDescent="0.2">
      <c r="B12" s="20"/>
      <c r="C12" s="20"/>
      <c r="D12" s="20"/>
      <c r="E12" s="20"/>
      <c r="F12" s="20"/>
      <c r="G12" s="20"/>
      <c r="H12" s="20"/>
      <c r="I12" s="20"/>
      <c r="J12" s="20"/>
      <c r="K12" s="20"/>
      <c r="L12" s="20"/>
      <c r="M12" s="20"/>
    </row>
    <row r="13" spans="2:14" x14ac:dyDescent="0.2">
      <c r="B13" s="22" t="s">
        <v>435</v>
      </c>
    </row>
    <row r="14" spans="2:14" x14ac:dyDescent="0.2">
      <c r="B14" s="22" t="s">
        <v>436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D2:N2"/>
  </mergeCells>
  <pageMargins left="0.7" right="0.7" top="0.75" bottom="0.75" header="0" footer="0"/>
  <pageSetup paperSize="9"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R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83</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84</v>
      </c>
      <c r="C9" s="15">
        <v>7.5573095923191294E-2</v>
      </c>
      <c r="D9" s="15">
        <v>0</v>
      </c>
      <c r="E9" s="15">
        <v>0</v>
      </c>
      <c r="F9" s="15">
        <v>0</v>
      </c>
      <c r="G9" s="15">
        <v>0</v>
      </c>
      <c r="H9" s="15"/>
      <c r="I9" s="15">
        <v>3.2711725028401903E-2</v>
      </c>
      <c r="J9" s="15">
        <v>0.14658450915280999</v>
      </c>
      <c r="K9" s="15">
        <v>3.4605522571098703E-2</v>
      </c>
      <c r="L9" s="15">
        <v>2.5628102559130499E-2</v>
      </c>
      <c r="M9" s="15"/>
      <c r="N9" s="15">
        <v>3.0918698409011899E-2</v>
      </c>
      <c r="O9" s="15">
        <v>0.14658450915280999</v>
      </c>
      <c r="P9" s="15"/>
      <c r="Q9" s="15">
        <v>2.0275244783347801E-2</v>
      </c>
      <c r="R9" s="15">
        <v>0.124743793867332</v>
      </c>
    </row>
    <row r="10" spans="2:18" ht="16" x14ac:dyDescent="0.2">
      <c r="B10" s="18" t="s">
        <v>85</v>
      </c>
      <c r="C10" s="15">
        <v>0.15175357267511699</v>
      </c>
      <c r="D10" s="15">
        <v>0</v>
      </c>
      <c r="E10" s="15">
        <v>0</v>
      </c>
      <c r="F10" s="15">
        <v>0</v>
      </c>
      <c r="G10" s="15">
        <v>0</v>
      </c>
      <c r="H10" s="15"/>
      <c r="I10" s="15">
        <v>0.17436968936962199</v>
      </c>
      <c r="J10" s="15">
        <v>0.143706725351152</v>
      </c>
      <c r="K10" s="15">
        <v>0.11176747565278899</v>
      </c>
      <c r="L10" s="15">
        <v>0.17610864006775601</v>
      </c>
      <c r="M10" s="15"/>
      <c r="N10" s="15">
        <v>0.156813704600367</v>
      </c>
      <c r="O10" s="15">
        <v>0.143706725351152</v>
      </c>
      <c r="P10" s="15"/>
      <c r="Q10" s="15">
        <v>0.152049289074595</v>
      </c>
      <c r="R10" s="15">
        <v>0.15149062246175299</v>
      </c>
    </row>
    <row r="11" spans="2:18" ht="16" x14ac:dyDescent="0.2">
      <c r="B11" s="18" t="s">
        <v>86</v>
      </c>
      <c r="C11" s="15">
        <v>0.38679090976854802</v>
      </c>
      <c r="D11" s="15">
        <v>0</v>
      </c>
      <c r="E11" s="15">
        <v>0</v>
      </c>
      <c r="F11" s="15">
        <v>0</v>
      </c>
      <c r="G11" s="15">
        <v>0</v>
      </c>
      <c r="H11" s="15"/>
      <c r="I11" s="15">
        <v>0.43230556943659298</v>
      </c>
      <c r="J11" s="15">
        <v>0.35877051183699799</v>
      </c>
      <c r="K11" s="15">
        <v>0.42741197423516403</v>
      </c>
      <c r="L11" s="15">
        <v>0.35220565281552901</v>
      </c>
      <c r="M11" s="15"/>
      <c r="N11" s="15">
        <v>0.404411091241279</v>
      </c>
      <c r="O11" s="15">
        <v>0.35877051183699799</v>
      </c>
      <c r="P11" s="15"/>
      <c r="Q11" s="15">
        <v>0.38040678424991697</v>
      </c>
      <c r="R11" s="15">
        <v>0.39246765671338402</v>
      </c>
    </row>
    <row r="12" spans="2:18" ht="16" x14ac:dyDescent="0.2">
      <c r="B12" s="18" t="s">
        <v>87</v>
      </c>
      <c r="C12" s="15">
        <v>0.37086346611666299</v>
      </c>
      <c r="D12" s="15">
        <v>0</v>
      </c>
      <c r="E12" s="15">
        <v>0</v>
      </c>
      <c r="F12" s="15">
        <v>0</v>
      </c>
      <c r="G12" s="15">
        <v>0</v>
      </c>
      <c r="H12" s="15"/>
      <c r="I12" s="15">
        <v>0.36061301616538299</v>
      </c>
      <c r="J12" s="15">
        <v>0.32709255463067799</v>
      </c>
      <c r="K12" s="15">
        <v>0.42621502754094798</v>
      </c>
      <c r="L12" s="15">
        <v>0.41741341523034697</v>
      </c>
      <c r="M12" s="15"/>
      <c r="N12" s="15">
        <v>0.398388107468793</v>
      </c>
      <c r="O12" s="15">
        <v>0.32709255463067799</v>
      </c>
      <c r="P12" s="15"/>
      <c r="Q12" s="15">
        <v>0.42764355055488101</v>
      </c>
      <c r="R12" s="15">
        <v>0.32037477037885098</v>
      </c>
    </row>
    <row r="13" spans="2:18" ht="16" x14ac:dyDescent="0.2">
      <c r="B13" s="18" t="s">
        <v>49</v>
      </c>
      <c r="C13" s="19">
        <v>1.50189555164794E-2</v>
      </c>
      <c r="D13" s="19">
        <v>0</v>
      </c>
      <c r="E13" s="19">
        <v>0</v>
      </c>
      <c r="F13" s="19">
        <v>0</v>
      </c>
      <c r="G13" s="19">
        <v>0</v>
      </c>
      <c r="H13" s="19"/>
      <c r="I13" s="19">
        <v>0</v>
      </c>
      <c r="J13" s="19">
        <v>2.38456990283623E-2</v>
      </c>
      <c r="K13" s="19">
        <v>0</v>
      </c>
      <c r="L13" s="19">
        <v>2.86441893272379E-2</v>
      </c>
      <c r="M13" s="19"/>
      <c r="N13" s="19">
        <v>9.4683982805487295E-3</v>
      </c>
      <c r="O13" s="19">
        <v>2.38456990283623E-2</v>
      </c>
      <c r="P13" s="19"/>
      <c r="Q13" s="19">
        <v>1.96251313372591E-2</v>
      </c>
      <c r="R13" s="19">
        <v>1.092315657868E-2</v>
      </c>
    </row>
    <row r="14" spans="2:18" x14ac:dyDescent="0.2">
      <c r="B14" s="20"/>
    </row>
    <row r="15" spans="2:18" x14ac:dyDescent="0.2">
      <c r="B15" s="22" t="s">
        <v>435</v>
      </c>
    </row>
    <row r="16" spans="2:18" x14ac:dyDescent="0.2">
      <c r="B16" s="22" t="s">
        <v>436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R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88</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84</v>
      </c>
      <c r="C9" s="15">
        <v>6.9809005651276304E-2</v>
      </c>
      <c r="D9" s="15">
        <v>0</v>
      </c>
      <c r="E9" s="15">
        <v>0</v>
      </c>
      <c r="F9" s="15">
        <v>0</v>
      </c>
      <c r="G9" s="15">
        <v>0</v>
      </c>
      <c r="H9" s="15"/>
      <c r="I9" s="15">
        <v>8.0850432333307007E-2</v>
      </c>
      <c r="J9" s="15">
        <v>6.8495571475933298E-2</v>
      </c>
      <c r="K9" s="15">
        <v>7.7927311472772598E-2</v>
      </c>
      <c r="L9" s="15">
        <v>5.2507240913260901E-2</v>
      </c>
      <c r="M9" s="15"/>
      <c r="N9" s="15">
        <v>7.0634937837484604E-2</v>
      </c>
      <c r="O9" s="15">
        <v>6.8495571475933298E-2</v>
      </c>
      <c r="P9" s="15"/>
      <c r="Q9" s="15">
        <v>5.4065194013836103E-2</v>
      </c>
      <c r="R9" s="15">
        <v>8.3808359885788997E-2</v>
      </c>
    </row>
    <row r="10" spans="2:18" ht="16" x14ac:dyDescent="0.2">
      <c r="B10" s="18" t="s">
        <v>85</v>
      </c>
      <c r="C10" s="15">
        <v>0.21424784425651</v>
      </c>
      <c r="D10" s="15">
        <v>0</v>
      </c>
      <c r="E10" s="15">
        <v>0</v>
      </c>
      <c r="F10" s="15">
        <v>0</v>
      </c>
      <c r="G10" s="15">
        <v>0</v>
      </c>
      <c r="H10" s="15"/>
      <c r="I10" s="15">
        <v>0.14656613256815301</v>
      </c>
      <c r="J10" s="15">
        <v>0.26483210186617201</v>
      </c>
      <c r="K10" s="15">
        <v>0.163994317727642</v>
      </c>
      <c r="L10" s="15">
        <v>0.23981940737091401</v>
      </c>
      <c r="M10" s="15"/>
      <c r="N10" s="15">
        <v>0.182438738585601</v>
      </c>
      <c r="O10" s="15">
        <v>0.26483210186617201</v>
      </c>
      <c r="P10" s="15"/>
      <c r="Q10" s="15">
        <v>0.188706494882247</v>
      </c>
      <c r="R10" s="15">
        <v>0.23695914224151901</v>
      </c>
    </row>
    <row r="11" spans="2:18" ht="16" x14ac:dyDescent="0.2">
      <c r="B11" s="18" t="s">
        <v>86</v>
      </c>
      <c r="C11" s="15">
        <v>0.39902427340796398</v>
      </c>
      <c r="D11" s="15">
        <v>0</v>
      </c>
      <c r="E11" s="15">
        <v>0</v>
      </c>
      <c r="F11" s="15">
        <v>0</v>
      </c>
      <c r="G11" s="15">
        <v>0</v>
      </c>
      <c r="H11" s="15"/>
      <c r="I11" s="15">
        <v>0.49068963525026499</v>
      </c>
      <c r="J11" s="15">
        <v>0.38833665307522602</v>
      </c>
      <c r="K11" s="15">
        <v>0.34697383339333399</v>
      </c>
      <c r="L11" s="15">
        <v>0.35963080911623402</v>
      </c>
      <c r="M11" s="15"/>
      <c r="N11" s="15">
        <v>0.40574501342866298</v>
      </c>
      <c r="O11" s="15">
        <v>0.38833665307522602</v>
      </c>
      <c r="P11" s="15"/>
      <c r="Q11" s="15">
        <v>0.38702344301650898</v>
      </c>
      <c r="R11" s="15">
        <v>0.40969537895897001</v>
      </c>
    </row>
    <row r="12" spans="2:18" ht="16" x14ac:dyDescent="0.2">
      <c r="B12" s="18" t="s">
        <v>87</v>
      </c>
      <c r="C12" s="15">
        <v>0.30213725113322498</v>
      </c>
      <c r="D12" s="15">
        <v>0</v>
      </c>
      <c r="E12" s="15">
        <v>0</v>
      </c>
      <c r="F12" s="15">
        <v>0</v>
      </c>
      <c r="G12" s="15">
        <v>0</v>
      </c>
      <c r="H12" s="15"/>
      <c r="I12" s="15">
        <v>0.28189379984827501</v>
      </c>
      <c r="J12" s="15">
        <v>0.26946651912514902</v>
      </c>
      <c r="K12" s="15">
        <v>0.368182466401831</v>
      </c>
      <c r="L12" s="15">
        <v>0.32968375672074801</v>
      </c>
      <c r="M12" s="15"/>
      <c r="N12" s="15">
        <v>0.32268172120947203</v>
      </c>
      <c r="O12" s="15">
        <v>0.26946651912514902</v>
      </c>
      <c r="P12" s="15"/>
      <c r="Q12" s="15">
        <v>0.35335755627461801</v>
      </c>
      <c r="R12" s="15">
        <v>0.25659229593514798</v>
      </c>
    </row>
    <row r="13" spans="2:18" ht="16" x14ac:dyDescent="0.2">
      <c r="B13" s="18" t="s">
        <v>49</v>
      </c>
      <c r="C13" s="19">
        <v>1.4781625551024099E-2</v>
      </c>
      <c r="D13" s="19">
        <v>0</v>
      </c>
      <c r="E13" s="19">
        <v>0</v>
      </c>
      <c r="F13" s="19">
        <v>0</v>
      </c>
      <c r="G13" s="19">
        <v>0</v>
      </c>
      <c r="H13" s="19"/>
      <c r="I13" s="19">
        <v>0</v>
      </c>
      <c r="J13" s="19">
        <v>8.8691544575201509E-3</v>
      </c>
      <c r="K13" s="19">
        <v>4.2922071004420401E-2</v>
      </c>
      <c r="L13" s="19">
        <v>1.8358785878843001E-2</v>
      </c>
      <c r="M13" s="19"/>
      <c r="N13" s="19">
        <v>1.84995889387785E-2</v>
      </c>
      <c r="O13" s="19">
        <v>8.8691544575201509E-3</v>
      </c>
      <c r="P13" s="19"/>
      <c r="Q13" s="19">
        <v>1.6847311812789801E-2</v>
      </c>
      <c r="R13" s="19">
        <v>1.2944822978573699E-2</v>
      </c>
    </row>
    <row r="14" spans="2:18" x14ac:dyDescent="0.2">
      <c r="B14" s="20"/>
    </row>
    <row r="15" spans="2:18" x14ac:dyDescent="0.2">
      <c r="B15" s="22" t="s">
        <v>435</v>
      </c>
    </row>
    <row r="16" spans="2:18" x14ac:dyDescent="0.2">
      <c r="B16" s="22" t="s">
        <v>436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R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89</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84</v>
      </c>
      <c r="C9" s="15">
        <v>0.115569093598085</v>
      </c>
      <c r="D9" s="15">
        <v>0</v>
      </c>
      <c r="E9" s="15">
        <v>0</v>
      </c>
      <c r="F9" s="15">
        <v>0</v>
      </c>
      <c r="G9" s="15">
        <v>0</v>
      </c>
      <c r="H9" s="15"/>
      <c r="I9" s="15">
        <v>0.102937823528745</v>
      </c>
      <c r="J9" s="15">
        <v>0.13507365629683099</v>
      </c>
      <c r="K9" s="15">
        <v>0.14520288770432599</v>
      </c>
      <c r="L9" s="15">
        <v>6.7014187558328595E-2</v>
      </c>
      <c r="M9" s="15"/>
      <c r="N9" s="15">
        <v>0.10330395963611499</v>
      </c>
      <c r="O9" s="15">
        <v>0.13507365629683099</v>
      </c>
      <c r="P9" s="15"/>
      <c r="Q9" s="15">
        <v>8.8312356874316503E-2</v>
      </c>
      <c r="R9" s="15">
        <v>0.139805709321145</v>
      </c>
    </row>
    <row r="10" spans="2:18" ht="16" x14ac:dyDescent="0.2">
      <c r="B10" s="18" t="s">
        <v>85</v>
      </c>
      <c r="C10" s="15">
        <v>0.266840846856157</v>
      </c>
      <c r="D10" s="15">
        <v>0</v>
      </c>
      <c r="E10" s="15">
        <v>0</v>
      </c>
      <c r="F10" s="15">
        <v>0</v>
      </c>
      <c r="G10" s="15">
        <v>0</v>
      </c>
      <c r="H10" s="15"/>
      <c r="I10" s="15">
        <v>0.207157568887087</v>
      </c>
      <c r="J10" s="15">
        <v>0.32484523617730399</v>
      </c>
      <c r="K10" s="15">
        <v>0.20306747315367299</v>
      </c>
      <c r="L10" s="15">
        <v>0.280951403552815</v>
      </c>
      <c r="M10" s="15"/>
      <c r="N10" s="15">
        <v>0.230365709402712</v>
      </c>
      <c r="O10" s="15">
        <v>0.32484523617730399</v>
      </c>
      <c r="P10" s="15"/>
      <c r="Q10" s="15">
        <v>0.224673446102336</v>
      </c>
      <c r="R10" s="15">
        <v>0.30433598424065</v>
      </c>
    </row>
    <row r="11" spans="2:18" ht="16" x14ac:dyDescent="0.2">
      <c r="B11" s="18" t="s">
        <v>86</v>
      </c>
      <c r="C11" s="15">
        <v>0.38889477404402101</v>
      </c>
      <c r="D11" s="15">
        <v>0</v>
      </c>
      <c r="E11" s="15">
        <v>0</v>
      </c>
      <c r="F11" s="15">
        <v>0</v>
      </c>
      <c r="G11" s="15">
        <v>0</v>
      </c>
      <c r="H11" s="15"/>
      <c r="I11" s="15">
        <v>0.55580544491337802</v>
      </c>
      <c r="J11" s="15">
        <v>0.26557223511151101</v>
      </c>
      <c r="K11" s="15">
        <v>0.445200870866308</v>
      </c>
      <c r="L11" s="15">
        <v>0.38237425047040502</v>
      </c>
      <c r="M11" s="15"/>
      <c r="N11" s="15">
        <v>0.46644419075740801</v>
      </c>
      <c r="O11" s="15">
        <v>0.26557223511151101</v>
      </c>
      <c r="P11" s="15"/>
      <c r="Q11" s="15">
        <v>0.394295759272283</v>
      </c>
      <c r="R11" s="15">
        <v>0.384092232755608</v>
      </c>
    </row>
    <row r="12" spans="2:18" ht="16" x14ac:dyDescent="0.2">
      <c r="B12" s="18" t="s">
        <v>87</v>
      </c>
      <c r="C12" s="15">
        <v>0.214952691658398</v>
      </c>
      <c r="D12" s="15">
        <v>0</v>
      </c>
      <c r="E12" s="15">
        <v>0</v>
      </c>
      <c r="F12" s="15">
        <v>0</v>
      </c>
      <c r="G12" s="15">
        <v>0</v>
      </c>
      <c r="H12" s="15"/>
      <c r="I12" s="15">
        <v>0.13409916267079</v>
      </c>
      <c r="J12" s="15">
        <v>0.265639717956833</v>
      </c>
      <c r="K12" s="15">
        <v>0.18118934957940999</v>
      </c>
      <c r="L12" s="15">
        <v>0.24101596909121401</v>
      </c>
      <c r="M12" s="15"/>
      <c r="N12" s="15">
        <v>0.183078961532466</v>
      </c>
      <c r="O12" s="15">
        <v>0.265639717956833</v>
      </c>
      <c r="P12" s="15"/>
      <c r="Q12" s="15">
        <v>0.26352078753477098</v>
      </c>
      <c r="R12" s="15">
        <v>0.171766073682597</v>
      </c>
    </row>
    <row r="13" spans="2:18" ht="16" x14ac:dyDescent="0.2">
      <c r="B13" s="18" t="s">
        <v>49</v>
      </c>
      <c r="C13" s="19">
        <v>1.37425938433382E-2</v>
      </c>
      <c r="D13" s="19">
        <v>0</v>
      </c>
      <c r="E13" s="19">
        <v>0</v>
      </c>
      <c r="F13" s="19">
        <v>0</v>
      </c>
      <c r="G13" s="19">
        <v>0</v>
      </c>
      <c r="H13" s="19"/>
      <c r="I13" s="19">
        <v>0</v>
      </c>
      <c r="J13" s="19">
        <v>8.8691544575201509E-3</v>
      </c>
      <c r="K13" s="19">
        <v>2.5339418696283401E-2</v>
      </c>
      <c r="L13" s="19">
        <v>2.86441893272379E-2</v>
      </c>
      <c r="M13" s="19"/>
      <c r="N13" s="19">
        <v>1.6807178671299501E-2</v>
      </c>
      <c r="O13" s="19">
        <v>8.8691544575201509E-3</v>
      </c>
      <c r="P13" s="19"/>
      <c r="Q13" s="19">
        <v>2.91976502162936E-2</v>
      </c>
      <c r="R13" s="19">
        <v>0</v>
      </c>
    </row>
    <row r="14" spans="2:18" x14ac:dyDescent="0.2">
      <c r="B14" s="20"/>
    </row>
    <row r="15" spans="2:18" x14ac:dyDescent="0.2">
      <c r="B15" s="22" t="s">
        <v>435</v>
      </c>
    </row>
    <row r="16" spans="2:18" x14ac:dyDescent="0.2">
      <c r="B16" s="22" t="s">
        <v>436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R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90</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84</v>
      </c>
      <c r="C9" s="15">
        <v>5.6879988089531201E-2</v>
      </c>
      <c r="D9" s="15">
        <v>0</v>
      </c>
      <c r="E9" s="15">
        <v>0</v>
      </c>
      <c r="F9" s="15">
        <v>0</v>
      </c>
      <c r="G9" s="15">
        <v>0</v>
      </c>
      <c r="H9" s="15"/>
      <c r="I9" s="15">
        <v>8.1916058348776896E-2</v>
      </c>
      <c r="J9" s="15">
        <v>6.4256875088587698E-2</v>
      </c>
      <c r="K9" s="15">
        <v>1.47175963775196E-2</v>
      </c>
      <c r="L9" s="15">
        <v>5.1019425819756999E-2</v>
      </c>
      <c r="M9" s="15"/>
      <c r="N9" s="15">
        <v>5.2241150056440901E-2</v>
      </c>
      <c r="O9" s="15">
        <v>6.4256875088587698E-2</v>
      </c>
      <c r="P9" s="15"/>
      <c r="Q9" s="15">
        <v>5.3093773749396701E-2</v>
      </c>
      <c r="R9" s="15">
        <v>6.0246679522073902E-2</v>
      </c>
    </row>
    <row r="10" spans="2:18" ht="16" x14ac:dyDescent="0.2">
      <c r="B10" s="18" t="s">
        <v>85</v>
      </c>
      <c r="C10" s="15">
        <v>0.24126558998133599</v>
      </c>
      <c r="D10" s="15">
        <v>0</v>
      </c>
      <c r="E10" s="15">
        <v>0</v>
      </c>
      <c r="F10" s="15">
        <v>0</v>
      </c>
      <c r="G10" s="15">
        <v>0</v>
      </c>
      <c r="H10" s="15"/>
      <c r="I10" s="15">
        <v>0.173501624780002</v>
      </c>
      <c r="J10" s="15">
        <v>0.29023177871453898</v>
      </c>
      <c r="K10" s="15">
        <v>0.2080021231883</v>
      </c>
      <c r="L10" s="15">
        <v>0.25512369961585102</v>
      </c>
      <c r="M10" s="15"/>
      <c r="N10" s="15">
        <v>0.210473981182107</v>
      </c>
      <c r="O10" s="15">
        <v>0.29023177871453898</v>
      </c>
      <c r="P10" s="15"/>
      <c r="Q10" s="15">
        <v>0.18795183040258001</v>
      </c>
      <c r="R10" s="15">
        <v>0.28867203913763401</v>
      </c>
    </row>
    <row r="11" spans="2:18" ht="16" x14ac:dyDescent="0.2">
      <c r="B11" s="18" t="s">
        <v>86</v>
      </c>
      <c r="C11" s="15">
        <v>0.29167307357305799</v>
      </c>
      <c r="D11" s="15">
        <v>0</v>
      </c>
      <c r="E11" s="15">
        <v>0</v>
      </c>
      <c r="F11" s="15">
        <v>0</v>
      </c>
      <c r="G11" s="15">
        <v>0</v>
      </c>
      <c r="H11" s="15"/>
      <c r="I11" s="15">
        <v>0.36397948019915999</v>
      </c>
      <c r="J11" s="15">
        <v>0.27797917231882202</v>
      </c>
      <c r="K11" s="15">
        <v>0.266322788290418</v>
      </c>
      <c r="L11" s="15">
        <v>0.25684973115840498</v>
      </c>
      <c r="M11" s="15"/>
      <c r="N11" s="15">
        <v>0.30028426552539</v>
      </c>
      <c r="O11" s="15">
        <v>0.27797917231882202</v>
      </c>
      <c r="P11" s="15"/>
      <c r="Q11" s="15">
        <v>0.26349696136467299</v>
      </c>
      <c r="R11" s="15">
        <v>0.31672719546172001</v>
      </c>
    </row>
    <row r="12" spans="2:18" ht="16" x14ac:dyDescent="0.2">
      <c r="B12" s="18" t="s">
        <v>87</v>
      </c>
      <c r="C12" s="15">
        <v>0.381379330014403</v>
      </c>
      <c r="D12" s="15">
        <v>0</v>
      </c>
      <c r="E12" s="15">
        <v>0</v>
      </c>
      <c r="F12" s="15">
        <v>0</v>
      </c>
      <c r="G12" s="15">
        <v>0</v>
      </c>
      <c r="H12" s="15"/>
      <c r="I12" s="15">
        <v>0.36938067996496199</v>
      </c>
      <c r="J12" s="15">
        <v>0.34840470503974103</v>
      </c>
      <c r="K12" s="15">
        <v>0.44563317646634498</v>
      </c>
      <c r="L12" s="15">
        <v>0.40159961063567401</v>
      </c>
      <c r="M12" s="15"/>
      <c r="N12" s="15">
        <v>0.402114898348163</v>
      </c>
      <c r="O12" s="15">
        <v>0.34840470503974103</v>
      </c>
      <c r="P12" s="15"/>
      <c r="Q12" s="15">
        <v>0.46307184261190598</v>
      </c>
      <c r="R12" s="15">
        <v>0.30873857131527599</v>
      </c>
    </row>
    <row r="13" spans="2:18" ht="16" x14ac:dyDescent="0.2">
      <c r="B13" s="18" t="s">
        <v>49</v>
      </c>
      <c r="C13" s="19">
        <v>2.8802018341670201E-2</v>
      </c>
      <c r="D13" s="19">
        <v>0</v>
      </c>
      <c r="E13" s="19">
        <v>0</v>
      </c>
      <c r="F13" s="19">
        <v>0</v>
      </c>
      <c r="G13" s="19">
        <v>0</v>
      </c>
      <c r="H13" s="19"/>
      <c r="I13" s="19">
        <v>1.12221567070982E-2</v>
      </c>
      <c r="J13" s="19">
        <v>1.9127468838310301E-2</v>
      </c>
      <c r="K13" s="19">
        <v>6.5324315677417005E-2</v>
      </c>
      <c r="L13" s="19">
        <v>3.5407532770313797E-2</v>
      </c>
      <c r="M13" s="19"/>
      <c r="N13" s="19">
        <v>3.4885704887897898E-2</v>
      </c>
      <c r="O13" s="19">
        <v>1.9127468838310301E-2</v>
      </c>
      <c r="P13" s="19"/>
      <c r="Q13" s="19">
        <v>3.2385591871444103E-2</v>
      </c>
      <c r="R13" s="19">
        <v>2.5615514563295302E-2</v>
      </c>
    </row>
    <row r="14" spans="2:18" x14ac:dyDescent="0.2">
      <c r="B14" s="20"/>
    </row>
    <row r="15" spans="2:18" x14ac:dyDescent="0.2">
      <c r="B15" s="22" t="s">
        <v>435</v>
      </c>
    </row>
    <row r="16" spans="2:18" x14ac:dyDescent="0.2">
      <c r="B16" s="22" t="s">
        <v>436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R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91</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84</v>
      </c>
      <c r="C9" s="15">
        <v>3.9900167490532899E-2</v>
      </c>
      <c r="D9" s="15">
        <v>0</v>
      </c>
      <c r="E9" s="15">
        <v>0</v>
      </c>
      <c r="F9" s="15">
        <v>0</v>
      </c>
      <c r="G9" s="15">
        <v>0</v>
      </c>
      <c r="H9" s="15"/>
      <c r="I9" s="15">
        <v>7.0816761359687397E-2</v>
      </c>
      <c r="J9" s="15">
        <v>1.70367278179826E-2</v>
      </c>
      <c r="K9" s="15">
        <v>3.5121331588647803E-2</v>
      </c>
      <c r="L9" s="15">
        <v>5.2056622276147699E-2</v>
      </c>
      <c r="M9" s="15"/>
      <c r="N9" s="15">
        <v>5.42774778023025E-2</v>
      </c>
      <c r="O9" s="15">
        <v>1.70367278179826E-2</v>
      </c>
      <c r="P9" s="15"/>
      <c r="Q9" s="15">
        <v>4.6813214075057598E-2</v>
      </c>
      <c r="R9" s="15">
        <v>3.3753105380980003E-2</v>
      </c>
    </row>
    <row r="10" spans="2:18" ht="16" x14ac:dyDescent="0.2">
      <c r="B10" s="18" t="s">
        <v>85</v>
      </c>
      <c r="C10" s="15">
        <v>9.4257929185620898E-2</v>
      </c>
      <c r="D10" s="15">
        <v>0</v>
      </c>
      <c r="E10" s="15">
        <v>0</v>
      </c>
      <c r="F10" s="15">
        <v>0</v>
      </c>
      <c r="G10" s="15">
        <v>0</v>
      </c>
      <c r="H10" s="15"/>
      <c r="I10" s="15">
        <v>9.2612125560786004E-2</v>
      </c>
      <c r="J10" s="15">
        <v>0.10061593631661001</v>
      </c>
      <c r="K10" s="15">
        <v>6.0695396615835402E-2</v>
      </c>
      <c r="L10" s="15">
        <v>0.113460174232522</v>
      </c>
      <c r="M10" s="15"/>
      <c r="N10" s="15">
        <v>9.0259797548567805E-2</v>
      </c>
      <c r="O10" s="15">
        <v>0.10061593631661001</v>
      </c>
      <c r="P10" s="15"/>
      <c r="Q10" s="15">
        <v>6.0536571495345401E-2</v>
      </c>
      <c r="R10" s="15">
        <v>0.12424286818554101</v>
      </c>
    </row>
    <row r="11" spans="2:18" ht="16" x14ac:dyDescent="0.2">
      <c r="B11" s="18" t="s">
        <v>86</v>
      </c>
      <c r="C11" s="15">
        <v>0.37034551660618198</v>
      </c>
      <c r="D11" s="15">
        <v>0</v>
      </c>
      <c r="E11" s="15">
        <v>0</v>
      </c>
      <c r="F11" s="15">
        <v>0</v>
      </c>
      <c r="G11" s="15">
        <v>0</v>
      </c>
      <c r="H11" s="15"/>
      <c r="I11" s="15">
        <v>0.33263078475006602</v>
      </c>
      <c r="J11" s="15">
        <v>0.402255860846015</v>
      </c>
      <c r="K11" s="15">
        <v>0.32326172001871101</v>
      </c>
      <c r="L11" s="15">
        <v>0.39423038436326102</v>
      </c>
      <c r="M11" s="15"/>
      <c r="N11" s="15">
        <v>0.35027920428125803</v>
      </c>
      <c r="O11" s="15">
        <v>0.402255860846015</v>
      </c>
      <c r="P11" s="15"/>
      <c r="Q11" s="15">
        <v>0.31154226032569099</v>
      </c>
      <c r="R11" s="15">
        <v>0.42263321121094799</v>
      </c>
    </row>
    <row r="12" spans="2:18" ht="16" x14ac:dyDescent="0.2">
      <c r="B12" s="18" t="s">
        <v>87</v>
      </c>
      <c r="C12" s="15">
        <v>0.47764397413981402</v>
      </c>
      <c r="D12" s="15">
        <v>0</v>
      </c>
      <c r="E12" s="15">
        <v>0</v>
      </c>
      <c r="F12" s="15">
        <v>0</v>
      </c>
      <c r="G12" s="15">
        <v>0</v>
      </c>
      <c r="H12" s="15"/>
      <c r="I12" s="15">
        <v>0.50394032832946001</v>
      </c>
      <c r="J12" s="15">
        <v>0.46228451667509401</v>
      </c>
      <c r="K12" s="15">
        <v>0.53317988840752595</v>
      </c>
      <c r="L12" s="15">
        <v>0.42798819828210999</v>
      </c>
      <c r="M12" s="15"/>
      <c r="N12" s="15">
        <v>0.48730252461836998</v>
      </c>
      <c r="O12" s="15">
        <v>0.46228451667509401</v>
      </c>
      <c r="P12" s="15"/>
      <c r="Q12" s="15">
        <v>0.55692954067706202</v>
      </c>
      <c r="R12" s="15">
        <v>0.407143465292302</v>
      </c>
    </row>
    <row r="13" spans="2:18" ht="16" x14ac:dyDescent="0.2">
      <c r="B13" s="18" t="s">
        <v>49</v>
      </c>
      <c r="C13" s="19">
        <v>1.7852412577848101E-2</v>
      </c>
      <c r="D13" s="19">
        <v>0</v>
      </c>
      <c r="E13" s="19">
        <v>0</v>
      </c>
      <c r="F13" s="19">
        <v>0</v>
      </c>
      <c r="G13" s="19">
        <v>0</v>
      </c>
      <c r="H13" s="19"/>
      <c r="I13" s="19">
        <v>0</v>
      </c>
      <c r="J13" s="19">
        <v>1.78069583442979E-2</v>
      </c>
      <c r="K13" s="19">
        <v>4.7741663369279999E-2</v>
      </c>
      <c r="L13" s="19">
        <v>1.2264620845960399E-2</v>
      </c>
      <c r="M13" s="19"/>
      <c r="N13" s="19">
        <v>1.7880995749501E-2</v>
      </c>
      <c r="O13" s="19">
        <v>1.78069583442979E-2</v>
      </c>
      <c r="P13" s="19"/>
      <c r="Q13" s="19">
        <v>2.4178413426844101E-2</v>
      </c>
      <c r="R13" s="19">
        <v>1.22273499302287E-2</v>
      </c>
    </row>
    <row r="14" spans="2:18" x14ac:dyDescent="0.2">
      <c r="B14" s="20"/>
    </row>
    <row r="15" spans="2:18" x14ac:dyDescent="0.2">
      <c r="B15" s="22" t="s">
        <v>435</v>
      </c>
    </row>
    <row r="16" spans="2:18" x14ac:dyDescent="0.2">
      <c r="B16" s="22" t="s">
        <v>436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R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92</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84</v>
      </c>
      <c r="C9" s="15">
        <v>8.1388173395229801E-2</v>
      </c>
      <c r="D9" s="15">
        <v>0</v>
      </c>
      <c r="E9" s="15">
        <v>0</v>
      </c>
      <c r="F9" s="15">
        <v>0</v>
      </c>
      <c r="G9" s="15">
        <v>0</v>
      </c>
      <c r="H9" s="15"/>
      <c r="I9" s="15">
        <v>6.0633496710738699E-2</v>
      </c>
      <c r="J9" s="15">
        <v>0.15270647850382299</v>
      </c>
      <c r="K9" s="15">
        <v>0</v>
      </c>
      <c r="L9" s="15">
        <v>4.0872365478468099E-2</v>
      </c>
      <c r="M9" s="15"/>
      <c r="N9" s="15">
        <v>3.6540791805191E-2</v>
      </c>
      <c r="O9" s="15">
        <v>0.15270647850382299</v>
      </c>
      <c r="P9" s="15"/>
      <c r="Q9" s="15">
        <v>3.74830141020275E-2</v>
      </c>
      <c r="R9" s="15">
        <v>0.12042852091860599</v>
      </c>
    </row>
    <row r="10" spans="2:18" ht="16" x14ac:dyDescent="0.2">
      <c r="B10" s="18" t="s">
        <v>85</v>
      </c>
      <c r="C10" s="15">
        <v>7.52367723927026E-2</v>
      </c>
      <c r="D10" s="15">
        <v>0</v>
      </c>
      <c r="E10" s="15">
        <v>0</v>
      </c>
      <c r="F10" s="15">
        <v>0</v>
      </c>
      <c r="G10" s="15">
        <v>0</v>
      </c>
      <c r="H10" s="15"/>
      <c r="I10" s="15">
        <v>3.83756206653105E-2</v>
      </c>
      <c r="J10" s="15">
        <v>5.8952154691539901E-2</v>
      </c>
      <c r="K10" s="15">
        <v>9.6179579217570005E-2</v>
      </c>
      <c r="L10" s="15">
        <v>0.130222981540697</v>
      </c>
      <c r="M10" s="15"/>
      <c r="N10" s="15">
        <v>8.5477095167899406E-2</v>
      </c>
      <c r="O10" s="15">
        <v>5.8952154691539901E-2</v>
      </c>
      <c r="P10" s="15"/>
      <c r="Q10" s="15">
        <v>9.9727239941560797E-2</v>
      </c>
      <c r="R10" s="15">
        <v>5.3459915651736099E-2</v>
      </c>
    </row>
    <row r="11" spans="2:18" ht="16" x14ac:dyDescent="0.2">
      <c r="B11" s="18" t="s">
        <v>86</v>
      </c>
      <c r="C11" s="15">
        <v>0.40684247012006303</v>
      </c>
      <c r="D11" s="15">
        <v>0</v>
      </c>
      <c r="E11" s="15">
        <v>0</v>
      </c>
      <c r="F11" s="15">
        <v>0</v>
      </c>
      <c r="G11" s="15">
        <v>0</v>
      </c>
      <c r="H11" s="15"/>
      <c r="I11" s="15">
        <v>0.43622221724412502</v>
      </c>
      <c r="J11" s="15">
        <v>0.37460352102008199</v>
      </c>
      <c r="K11" s="15">
        <v>0.51879418802066102</v>
      </c>
      <c r="L11" s="15">
        <v>0.33632506189649197</v>
      </c>
      <c r="M11" s="15"/>
      <c r="N11" s="15">
        <v>0.42711542038363498</v>
      </c>
      <c r="O11" s="15">
        <v>0.37460352102008199</v>
      </c>
      <c r="P11" s="15"/>
      <c r="Q11" s="15">
        <v>0.452791220889043</v>
      </c>
      <c r="R11" s="15">
        <v>0.36598496664748997</v>
      </c>
    </row>
    <row r="12" spans="2:18" ht="16" x14ac:dyDescent="0.2">
      <c r="B12" s="18" t="s">
        <v>87</v>
      </c>
      <c r="C12" s="15">
        <v>0.42860298147397902</v>
      </c>
      <c r="D12" s="15">
        <v>0</v>
      </c>
      <c r="E12" s="15">
        <v>0</v>
      </c>
      <c r="F12" s="15">
        <v>0</v>
      </c>
      <c r="G12" s="15">
        <v>0</v>
      </c>
      <c r="H12" s="15"/>
      <c r="I12" s="15">
        <v>0.46476866537982597</v>
      </c>
      <c r="J12" s="15">
        <v>0.40486869132703501</v>
      </c>
      <c r="K12" s="15">
        <v>0.38502623276176901</v>
      </c>
      <c r="L12" s="15">
        <v>0.47037800970647298</v>
      </c>
      <c r="M12" s="15"/>
      <c r="N12" s="15">
        <v>0.44352791225252303</v>
      </c>
      <c r="O12" s="15">
        <v>0.40486869132703501</v>
      </c>
      <c r="P12" s="15"/>
      <c r="Q12" s="15">
        <v>0.40272373213361401</v>
      </c>
      <c r="R12" s="15">
        <v>0.45161473918438699</v>
      </c>
    </row>
    <row r="13" spans="2:18" ht="16" x14ac:dyDescent="0.2">
      <c r="B13" s="18" t="s">
        <v>49</v>
      </c>
      <c r="C13" s="19">
        <v>7.9296026180231093E-3</v>
      </c>
      <c r="D13" s="19">
        <v>0</v>
      </c>
      <c r="E13" s="19">
        <v>0</v>
      </c>
      <c r="F13" s="19">
        <v>0</v>
      </c>
      <c r="G13" s="19">
        <v>0</v>
      </c>
      <c r="H13" s="19"/>
      <c r="I13" s="19">
        <v>0</v>
      </c>
      <c r="J13" s="19">
        <v>8.8691544575201509E-3</v>
      </c>
      <c r="K13" s="19">
        <v>0</v>
      </c>
      <c r="L13" s="19">
        <v>2.2201581377870001E-2</v>
      </c>
      <c r="M13" s="19"/>
      <c r="N13" s="19">
        <v>7.3387803907508002E-3</v>
      </c>
      <c r="O13" s="19">
        <v>8.8691544575201509E-3</v>
      </c>
      <c r="P13" s="19"/>
      <c r="Q13" s="19">
        <v>7.2747929337553903E-3</v>
      </c>
      <c r="R13" s="19">
        <v>8.5118575977799708E-3</v>
      </c>
    </row>
    <row r="14" spans="2:18" x14ac:dyDescent="0.2">
      <c r="B14" s="20"/>
    </row>
    <row r="15" spans="2:18" x14ac:dyDescent="0.2">
      <c r="B15" s="22" t="s">
        <v>435</v>
      </c>
    </row>
    <row r="16" spans="2:18" x14ac:dyDescent="0.2">
      <c r="B16" s="22" t="s">
        <v>436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R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93</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84</v>
      </c>
      <c r="C9" s="15">
        <v>5.1059609485200198E-2</v>
      </c>
      <c r="D9" s="15">
        <v>0</v>
      </c>
      <c r="E9" s="15">
        <v>0</v>
      </c>
      <c r="F9" s="15">
        <v>0</v>
      </c>
      <c r="G9" s="15">
        <v>0</v>
      </c>
      <c r="H9" s="15"/>
      <c r="I9" s="15">
        <v>3.2711725028401903E-2</v>
      </c>
      <c r="J9" s="15">
        <v>1.48297662216037E-2</v>
      </c>
      <c r="K9" s="15">
        <v>0.139754957116523</v>
      </c>
      <c r="L9" s="15">
        <v>6.3353417714171606E-2</v>
      </c>
      <c r="M9" s="15"/>
      <c r="N9" s="15">
        <v>7.3842170053847994E-2</v>
      </c>
      <c r="O9" s="15">
        <v>1.48297662216037E-2</v>
      </c>
      <c r="P9" s="15"/>
      <c r="Q9" s="15">
        <v>6.7479806600557204E-2</v>
      </c>
      <c r="R9" s="15">
        <v>3.6458815134247501E-2</v>
      </c>
    </row>
    <row r="10" spans="2:18" ht="16" x14ac:dyDescent="0.2">
      <c r="B10" s="18" t="s">
        <v>85</v>
      </c>
      <c r="C10" s="15">
        <v>0.239731839629171</v>
      </c>
      <c r="D10" s="15">
        <v>0</v>
      </c>
      <c r="E10" s="15">
        <v>0</v>
      </c>
      <c r="F10" s="15">
        <v>0</v>
      </c>
      <c r="G10" s="15">
        <v>0</v>
      </c>
      <c r="H10" s="15"/>
      <c r="I10" s="15">
        <v>0.14182239891145301</v>
      </c>
      <c r="J10" s="15">
        <v>0.382844937519352</v>
      </c>
      <c r="K10" s="15">
        <v>7.5838124601455503E-2</v>
      </c>
      <c r="L10" s="15">
        <v>0.223580615258167</v>
      </c>
      <c r="M10" s="15"/>
      <c r="N10" s="15">
        <v>0.14973744475620401</v>
      </c>
      <c r="O10" s="15">
        <v>0.382844937519352</v>
      </c>
      <c r="P10" s="15"/>
      <c r="Q10" s="15">
        <v>0.166678092014755</v>
      </c>
      <c r="R10" s="15">
        <v>0.30469103214013998</v>
      </c>
    </row>
    <row r="11" spans="2:18" ht="16" x14ac:dyDescent="0.2">
      <c r="B11" s="18" t="s">
        <v>86</v>
      </c>
      <c r="C11" s="15">
        <v>0.39726036354896399</v>
      </c>
      <c r="D11" s="15">
        <v>0</v>
      </c>
      <c r="E11" s="15">
        <v>0</v>
      </c>
      <c r="F11" s="15">
        <v>0</v>
      </c>
      <c r="G11" s="15">
        <v>0</v>
      </c>
      <c r="H11" s="15"/>
      <c r="I11" s="15">
        <v>0.58059043614907402</v>
      </c>
      <c r="J11" s="15">
        <v>0.27168027390315003</v>
      </c>
      <c r="K11" s="15">
        <v>0.377931994555883</v>
      </c>
      <c r="L11" s="15">
        <v>0.44243592719915098</v>
      </c>
      <c r="M11" s="15"/>
      <c r="N11" s="15">
        <v>0.47622940511384199</v>
      </c>
      <c r="O11" s="15">
        <v>0.27168027390315003</v>
      </c>
      <c r="P11" s="15"/>
      <c r="Q11" s="15">
        <v>0.40166507115783801</v>
      </c>
      <c r="R11" s="15">
        <v>0.39334370959399501</v>
      </c>
    </row>
    <row r="12" spans="2:18" ht="16" x14ac:dyDescent="0.2">
      <c r="B12" s="18" t="s">
        <v>87</v>
      </c>
      <c r="C12" s="15">
        <v>0.28339951319476397</v>
      </c>
      <c r="D12" s="15">
        <v>0</v>
      </c>
      <c r="E12" s="15">
        <v>0</v>
      </c>
      <c r="F12" s="15">
        <v>0</v>
      </c>
      <c r="G12" s="15">
        <v>0</v>
      </c>
      <c r="H12" s="15"/>
      <c r="I12" s="15">
        <v>0.22612052552040801</v>
      </c>
      <c r="J12" s="15">
        <v>0.31151755351758398</v>
      </c>
      <c r="K12" s="15">
        <v>0.35873326035685899</v>
      </c>
      <c r="L12" s="15">
        <v>0.229721229655312</v>
      </c>
      <c r="M12" s="15"/>
      <c r="N12" s="15">
        <v>0.265717930857641</v>
      </c>
      <c r="O12" s="15">
        <v>0.31151755351758398</v>
      </c>
      <c r="P12" s="15"/>
      <c r="Q12" s="15">
        <v>0.33497938001055599</v>
      </c>
      <c r="R12" s="15">
        <v>0.23753483673953599</v>
      </c>
    </row>
    <row r="13" spans="2:18" ht="16" x14ac:dyDescent="0.2">
      <c r="B13" s="18" t="s">
        <v>49</v>
      </c>
      <c r="C13" s="19">
        <v>2.8548674141899402E-2</v>
      </c>
      <c r="D13" s="19">
        <v>0</v>
      </c>
      <c r="E13" s="19">
        <v>0</v>
      </c>
      <c r="F13" s="19">
        <v>0</v>
      </c>
      <c r="G13" s="19">
        <v>0</v>
      </c>
      <c r="H13" s="19"/>
      <c r="I13" s="19">
        <v>1.8754914390662299E-2</v>
      </c>
      <c r="J13" s="19">
        <v>1.9127468838310301E-2</v>
      </c>
      <c r="K13" s="19">
        <v>4.7741663369279999E-2</v>
      </c>
      <c r="L13" s="19">
        <v>4.09088101731983E-2</v>
      </c>
      <c r="M13" s="19"/>
      <c r="N13" s="19">
        <v>3.4473049218463801E-2</v>
      </c>
      <c r="O13" s="19">
        <v>1.9127468838310301E-2</v>
      </c>
      <c r="P13" s="19"/>
      <c r="Q13" s="19">
        <v>2.91976502162936E-2</v>
      </c>
      <c r="R13" s="19">
        <v>2.7971606392081998E-2</v>
      </c>
    </row>
    <row r="14" spans="2:18" x14ac:dyDescent="0.2">
      <c r="B14" s="20"/>
    </row>
    <row r="15" spans="2:18" x14ac:dyDescent="0.2">
      <c r="B15" s="22" t="s">
        <v>435</v>
      </c>
    </row>
    <row r="16" spans="2:18" x14ac:dyDescent="0.2">
      <c r="B16" s="22" t="s">
        <v>436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R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94</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84</v>
      </c>
      <c r="C9" s="15">
        <v>9.6460383294432198E-2</v>
      </c>
      <c r="D9" s="15">
        <v>0</v>
      </c>
      <c r="E9" s="15">
        <v>0</v>
      </c>
      <c r="F9" s="15">
        <v>0</v>
      </c>
      <c r="G9" s="15">
        <v>0</v>
      </c>
      <c r="H9" s="15"/>
      <c r="I9" s="15">
        <v>4.4878177930689898E-2</v>
      </c>
      <c r="J9" s="15">
        <v>0.170384206266709</v>
      </c>
      <c r="K9" s="15">
        <v>5.1753209908784202E-2</v>
      </c>
      <c r="L9" s="15">
        <v>5.4272291886368403E-2</v>
      </c>
      <c r="M9" s="15"/>
      <c r="N9" s="15">
        <v>4.9974563246071101E-2</v>
      </c>
      <c r="O9" s="15">
        <v>0.170384206266709</v>
      </c>
      <c r="P9" s="15"/>
      <c r="Q9" s="15">
        <v>6.6392667942883496E-2</v>
      </c>
      <c r="R9" s="15">
        <v>0.123196513522758</v>
      </c>
    </row>
    <row r="10" spans="2:18" ht="16" x14ac:dyDescent="0.2">
      <c r="B10" s="18" t="s">
        <v>85</v>
      </c>
      <c r="C10" s="15">
        <v>0.12665888645694501</v>
      </c>
      <c r="D10" s="15">
        <v>0</v>
      </c>
      <c r="E10" s="15">
        <v>0</v>
      </c>
      <c r="F10" s="15">
        <v>0</v>
      </c>
      <c r="G10" s="15">
        <v>0</v>
      </c>
      <c r="H10" s="15"/>
      <c r="I10" s="15">
        <v>6.9107270217736105E-2</v>
      </c>
      <c r="J10" s="15">
        <v>8.0207587752518406E-2</v>
      </c>
      <c r="K10" s="15">
        <v>0.13180009600624401</v>
      </c>
      <c r="L10" s="15">
        <v>0.27665314591173401</v>
      </c>
      <c r="M10" s="15"/>
      <c r="N10" s="15">
        <v>0.15586904667006701</v>
      </c>
      <c r="O10" s="15">
        <v>8.0207587752518406E-2</v>
      </c>
      <c r="P10" s="15"/>
      <c r="Q10" s="15">
        <v>9.6735106261658294E-2</v>
      </c>
      <c r="R10" s="15">
        <v>0.153267029938115</v>
      </c>
    </row>
    <row r="11" spans="2:18" ht="16" x14ac:dyDescent="0.2">
      <c r="B11" s="18" t="s">
        <v>86</v>
      </c>
      <c r="C11" s="15">
        <v>0.39132883977889299</v>
      </c>
      <c r="D11" s="15">
        <v>0</v>
      </c>
      <c r="E11" s="15">
        <v>0</v>
      </c>
      <c r="F11" s="15">
        <v>0</v>
      </c>
      <c r="G11" s="15">
        <v>0</v>
      </c>
      <c r="H11" s="15"/>
      <c r="I11" s="15">
        <v>0.52841578925689403</v>
      </c>
      <c r="J11" s="15">
        <v>0.36510008688482098</v>
      </c>
      <c r="K11" s="15">
        <v>0.44358595200530399</v>
      </c>
      <c r="L11" s="15">
        <v>0.23791677806516201</v>
      </c>
      <c r="M11" s="15"/>
      <c r="N11" s="15">
        <v>0.40782237377244901</v>
      </c>
      <c r="O11" s="15">
        <v>0.36510008688482098</v>
      </c>
      <c r="P11" s="15"/>
      <c r="Q11" s="15">
        <v>0.42692031068588199</v>
      </c>
      <c r="R11" s="15">
        <v>0.35968100122311703</v>
      </c>
    </row>
    <row r="12" spans="2:18" ht="16" x14ac:dyDescent="0.2">
      <c r="B12" s="18" t="s">
        <v>87</v>
      </c>
      <c r="C12" s="15">
        <v>0.37963887361429599</v>
      </c>
      <c r="D12" s="15">
        <v>0</v>
      </c>
      <c r="E12" s="15">
        <v>0</v>
      </c>
      <c r="F12" s="15">
        <v>0</v>
      </c>
      <c r="G12" s="15">
        <v>0</v>
      </c>
      <c r="H12" s="15"/>
      <c r="I12" s="15">
        <v>0.35759876259467999</v>
      </c>
      <c r="J12" s="15">
        <v>0.37543896463843202</v>
      </c>
      <c r="K12" s="15">
        <v>0.37286074207966802</v>
      </c>
      <c r="L12" s="15">
        <v>0.41889316329077497</v>
      </c>
      <c r="M12" s="15"/>
      <c r="N12" s="15">
        <v>0.38227991955891499</v>
      </c>
      <c r="O12" s="15">
        <v>0.37543896463843202</v>
      </c>
      <c r="P12" s="15"/>
      <c r="Q12" s="15">
        <v>0.40267712217582102</v>
      </c>
      <c r="R12" s="15">
        <v>0.359153326023742</v>
      </c>
    </row>
    <row r="13" spans="2:18" ht="16" x14ac:dyDescent="0.2">
      <c r="B13" s="18" t="s">
        <v>49</v>
      </c>
      <c r="C13" s="19">
        <v>5.9130168554312797E-3</v>
      </c>
      <c r="D13" s="19">
        <v>0</v>
      </c>
      <c r="E13" s="19">
        <v>0</v>
      </c>
      <c r="F13" s="19">
        <v>0</v>
      </c>
      <c r="G13" s="19">
        <v>0</v>
      </c>
      <c r="H13" s="19"/>
      <c r="I13" s="19">
        <v>0</v>
      </c>
      <c r="J13" s="19">
        <v>8.8691544575201509E-3</v>
      </c>
      <c r="K13" s="19">
        <v>0</v>
      </c>
      <c r="L13" s="19">
        <v>1.2264620845960399E-2</v>
      </c>
      <c r="M13" s="19"/>
      <c r="N13" s="19">
        <v>4.0540967524973198E-3</v>
      </c>
      <c r="O13" s="19">
        <v>8.8691544575201509E-3</v>
      </c>
      <c r="P13" s="19"/>
      <c r="Q13" s="19">
        <v>7.2747929337553903E-3</v>
      </c>
      <c r="R13" s="19">
        <v>4.7021292922690998E-3</v>
      </c>
    </row>
    <row r="14" spans="2:18" x14ac:dyDescent="0.2">
      <c r="B14" s="20"/>
    </row>
    <row r="15" spans="2:18" x14ac:dyDescent="0.2">
      <c r="B15" s="22" t="s">
        <v>435</v>
      </c>
    </row>
    <row r="16" spans="2:18" x14ac:dyDescent="0.2">
      <c r="B16" s="22" t="s">
        <v>436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95</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84</v>
      </c>
      <c r="C9" s="15">
        <v>6.6022164502095804E-2</v>
      </c>
      <c r="D9" s="15">
        <v>0</v>
      </c>
      <c r="E9" s="15">
        <v>0</v>
      </c>
      <c r="F9" s="15">
        <v>0</v>
      </c>
      <c r="G9" s="15">
        <v>0</v>
      </c>
      <c r="H9" s="15"/>
      <c r="I9" s="15">
        <v>6.6403004086510203E-2</v>
      </c>
      <c r="J9" s="15">
        <v>5.4486545452846702E-2</v>
      </c>
      <c r="K9" s="15">
        <v>2.5876559607247399E-2</v>
      </c>
      <c r="L9" s="15">
        <v>0.122703907559891</v>
      </c>
      <c r="M9" s="15"/>
      <c r="N9" s="15">
        <v>7.3276155025163797E-2</v>
      </c>
      <c r="O9" s="15">
        <v>5.4486545452846702E-2</v>
      </c>
      <c r="P9" s="15"/>
      <c r="Q9" s="15">
        <v>7.4087064869039307E-2</v>
      </c>
      <c r="R9" s="15">
        <v>5.8850877160573301E-2</v>
      </c>
    </row>
    <row r="10" spans="2:18" ht="16" x14ac:dyDescent="0.2">
      <c r="B10" s="18" t="s">
        <v>85</v>
      </c>
      <c r="C10" s="15">
        <v>0.19709128833860301</v>
      </c>
      <c r="D10" s="15">
        <v>0</v>
      </c>
      <c r="E10" s="15">
        <v>0</v>
      </c>
      <c r="F10" s="15">
        <v>0</v>
      </c>
      <c r="G10" s="15">
        <v>0</v>
      </c>
      <c r="H10" s="15"/>
      <c r="I10" s="15">
        <v>0.12206896258316199</v>
      </c>
      <c r="J10" s="15">
        <v>0.22061213142566</v>
      </c>
      <c r="K10" s="15">
        <v>0.18942384066475601</v>
      </c>
      <c r="L10" s="15">
        <v>0.24526996721733499</v>
      </c>
      <c r="M10" s="15"/>
      <c r="N10" s="15">
        <v>0.18230058034801899</v>
      </c>
      <c r="O10" s="15">
        <v>0.22061213142566</v>
      </c>
      <c r="P10" s="15"/>
      <c r="Q10" s="15">
        <v>0.164528253912476</v>
      </c>
      <c r="R10" s="15">
        <v>0.226046249461101</v>
      </c>
    </row>
    <row r="11" spans="2:18" ht="16" x14ac:dyDescent="0.2">
      <c r="B11" s="18" t="s">
        <v>86</v>
      </c>
      <c r="C11" s="15">
        <v>0.40953040575184002</v>
      </c>
      <c r="D11" s="15">
        <v>0</v>
      </c>
      <c r="E11" s="15">
        <v>0</v>
      </c>
      <c r="F11" s="15">
        <v>0</v>
      </c>
      <c r="G11" s="15">
        <v>0</v>
      </c>
      <c r="H11" s="15"/>
      <c r="I11" s="15">
        <v>0.45852220648319297</v>
      </c>
      <c r="J11" s="15">
        <v>0.38851745892919498</v>
      </c>
      <c r="K11" s="15">
        <v>0.41044873092091999</v>
      </c>
      <c r="L11" s="15">
        <v>0.39240511889601898</v>
      </c>
      <c r="M11" s="15"/>
      <c r="N11" s="15">
        <v>0.42274406307377899</v>
      </c>
      <c r="O11" s="15">
        <v>0.38851745892919498</v>
      </c>
      <c r="P11" s="15"/>
      <c r="Q11" s="15">
        <v>0.34806903264538003</v>
      </c>
      <c r="R11" s="15">
        <v>0.46418169056591602</v>
      </c>
    </row>
    <row r="12" spans="2:18" ht="16" x14ac:dyDescent="0.2">
      <c r="B12" s="18" t="s">
        <v>87</v>
      </c>
      <c r="C12" s="15">
        <v>0.31544324875352397</v>
      </c>
      <c r="D12" s="15">
        <v>0</v>
      </c>
      <c r="E12" s="15">
        <v>0</v>
      </c>
      <c r="F12" s="15">
        <v>0</v>
      </c>
      <c r="G12" s="15">
        <v>0</v>
      </c>
      <c r="H12" s="15"/>
      <c r="I12" s="15">
        <v>0.353005826847135</v>
      </c>
      <c r="J12" s="15">
        <v>0.32751470973477798</v>
      </c>
      <c r="K12" s="15">
        <v>0.32650920543779699</v>
      </c>
      <c r="L12" s="15">
        <v>0.23962100632675601</v>
      </c>
      <c r="M12" s="15"/>
      <c r="N12" s="15">
        <v>0.30785230255603402</v>
      </c>
      <c r="O12" s="15">
        <v>0.32751470973477798</v>
      </c>
      <c r="P12" s="15"/>
      <c r="Q12" s="15">
        <v>0.39646833676031501</v>
      </c>
      <c r="R12" s="15">
        <v>0.24339596217445</v>
      </c>
    </row>
    <row r="13" spans="2:18" ht="16" x14ac:dyDescent="0.2">
      <c r="B13" s="18" t="s">
        <v>49</v>
      </c>
      <c r="C13" s="19">
        <v>1.1912892653934699E-2</v>
      </c>
      <c r="D13" s="19">
        <v>0</v>
      </c>
      <c r="E13" s="19">
        <v>0</v>
      </c>
      <c r="F13" s="19">
        <v>0</v>
      </c>
      <c r="G13" s="19">
        <v>0</v>
      </c>
      <c r="H13" s="19"/>
      <c r="I13" s="19">
        <v>0</v>
      </c>
      <c r="J13" s="19">
        <v>8.8691544575201509E-3</v>
      </c>
      <c r="K13" s="19">
        <v>4.7741663369279999E-2</v>
      </c>
      <c r="L13" s="19">
        <v>0</v>
      </c>
      <c r="M13" s="19"/>
      <c r="N13" s="19">
        <v>1.3826898997003701E-2</v>
      </c>
      <c r="O13" s="19">
        <v>8.8691544575201509E-3</v>
      </c>
      <c r="P13" s="19"/>
      <c r="Q13" s="19">
        <v>1.6847311812789801E-2</v>
      </c>
      <c r="R13" s="19">
        <v>7.52522063795962E-3</v>
      </c>
    </row>
    <row r="14" spans="2:18" x14ac:dyDescent="0.2">
      <c r="B14" s="20"/>
    </row>
    <row r="15" spans="2:18" x14ac:dyDescent="0.2">
      <c r="B15" s="22" t="s">
        <v>435</v>
      </c>
    </row>
    <row r="16" spans="2:18" x14ac:dyDescent="0.2">
      <c r="B16" s="22" t="s">
        <v>436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96</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84</v>
      </c>
      <c r="C9" s="15">
        <v>8.0820264200865397E-2</v>
      </c>
      <c r="D9" s="15">
        <v>0</v>
      </c>
      <c r="E9" s="15">
        <v>0</v>
      </c>
      <c r="F9" s="15">
        <v>0</v>
      </c>
      <c r="G9" s="15">
        <v>0</v>
      </c>
      <c r="H9" s="15"/>
      <c r="I9" s="15">
        <v>0.108795364155011</v>
      </c>
      <c r="J9" s="15">
        <v>7.7946589094746194E-2</v>
      </c>
      <c r="K9" s="15">
        <v>5.2703983896784698E-2</v>
      </c>
      <c r="L9" s="15">
        <v>7.8776202474250004E-2</v>
      </c>
      <c r="M9" s="15"/>
      <c r="N9" s="15">
        <v>8.2627329075075501E-2</v>
      </c>
      <c r="O9" s="15">
        <v>7.7946589094746194E-2</v>
      </c>
      <c r="P9" s="15"/>
      <c r="Q9" s="15">
        <v>6.5182207519186505E-2</v>
      </c>
      <c r="R9" s="15">
        <v>9.4725581418050306E-2</v>
      </c>
    </row>
    <row r="10" spans="2:18" ht="16" x14ac:dyDescent="0.2">
      <c r="B10" s="18" t="s">
        <v>85</v>
      </c>
      <c r="C10" s="15">
        <v>0.16835681871761901</v>
      </c>
      <c r="D10" s="15">
        <v>0</v>
      </c>
      <c r="E10" s="15">
        <v>0</v>
      </c>
      <c r="F10" s="15">
        <v>0</v>
      </c>
      <c r="G10" s="15">
        <v>0</v>
      </c>
      <c r="H10" s="15"/>
      <c r="I10" s="15">
        <v>0.119179512733674</v>
      </c>
      <c r="J10" s="15">
        <v>0.19729796415462</v>
      </c>
      <c r="K10" s="15">
        <v>0.1330953013915</v>
      </c>
      <c r="L10" s="15">
        <v>0.20070325637302699</v>
      </c>
      <c r="M10" s="15"/>
      <c r="N10" s="15">
        <v>0.15015763982392999</v>
      </c>
      <c r="O10" s="15">
        <v>0.19729796415462</v>
      </c>
      <c r="P10" s="15"/>
      <c r="Q10" s="15">
        <v>0.156712826894158</v>
      </c>
      <c r="R10" s="15">
        <v>0.17871062439023999</v>
      </c>
    </row>
    <row r="11" spans="2:18" ht="16" x14ac:dyDescent="0.2">
      <c r="B11" s="18" t="s">
        <v>86</v>
      </c>
      <c r="C11" s="15">
        <v>0.36862209727210998</v>
      </c>
      <c r="D11" s="15">
        <v>0</v>
      </c>
      <c r="E11" s="15">
        <v>0</v>
      </c>
      <c r="F11" s="15">
        <v>0</v>
      </c>
      <c r="G11" s="15">
        <v>0</v>
      </c>
      <c r="H11" s="15"/>
      <c r="I11" s="15">
        <v>0.36240599873928597</v>
      </c>
      <c r="J11" s="15">
        <v>0.40574261518935401</v>
      </c>
      <c r="K11" s="15">
        <v>0.35287833344473601</v>
      </c>
      <c r="L11" s="15">
        <v>0.31894188990586803</v>
      </c>
      <c r="M11" s="15"/>
      <c r="N11" s="15">
        <v>0.345279450116943</v>
      </c>
      <c r="O11" s="15">
        <v>0.40574261518935401</v>
      </c>
      <c r="P11" s="15"/>
      <c r="Q11" s="15">
        <v>0.31821576208847702</v>
      </c>
      <c r="R11" s="15">
        <v>0.41344327261069003</v>
      </c>
    </row>
    <row r="12" spans="2:18" ht="16" x14ac:dyDescent="0.2">
      <c r="B12" s="18" t="s">
        <v>87</v>
      </c>
      <c r="C12" s="15">
        <v>0.36387608480504602</v>
      </c>
      <c r="D12" s="15">
        <v>0</v>
      </c>
      <c r="E12" s="15">
        <v>0</v>
      </c>
      <c r="F12" s="15">
        <v>0</v>
      </c>
      <c r="G12" s="15">
        <v>0</v>
      </c>
      <c r="H12" s="15"/>
      <c r="I12" s="15">
        <v>0.40961912437202902</v>
      </c>
      <c r="J12" s="15">
        <v>0.29776270585924902</v>
      </c>
      <c r="K12" s="15">
        <v>0.41840031026255903</v>
      </c>
      <c r="L12" s="15">
        <v>0.38931403040089502</v>
      </c>
      <c r="M12" s="15"/>
      <c r="N12" s="15">
        <v>0.40545043138092701</v>
      </c>
      <c r="O12" s="15">
        <v>0.29776270585924902</v>
      </c>
      <c r="P12" s="15"/>
      <c r="Q12" s="15">
        <v>0.44304189168538899</v>
      </c>
      <c r="R12" s="15">
        <v>0.29348206591680298</v>
      </c>
    </row>
    <row r="13" spans="2:18" ht="16" x14ac:dyDescent="0.2">
      <c r="B13" s="18" t="s">
        <v>49</v>
      </c>
      <c r="C13" s="19">
        <v>1.8324735004357801E-2</v>
      </c>
      <c r="D13" s="19">
        <v>0</v>
      </c>
      <c r="E13" s="19">
        <v>0</v>
      </c>
      <c r="F13" s="19">
        <v>0</v>
      </c>
      <c r="G13" s="19">
        <v>0</v>
      </c>
      <c r="H13" s="19"/>
      <c r="I13" s="19">
        <v>0</v>
      </c>
      <c r="J13" s="19">
        <v>2.1250125702031501E-2</v>
      </c>
      <c r="K13" s="19">
        <v>4.2922071004420401E-2</v>
      </c>
      <c r="L13" s="19">
        <v>1.2264620845960399E-2</v>
      </c>
      <c r="M13" s="19"/>
      <c r="N13" s="19">
        <v>1.6485149603123899E-2</v>
      </c>
      <c r="O13" s="19">
        <v>2.1250125702031501E-2</v>
      </c>
      <c r="P13" s="19"/>
      <c r="Q13" s="19">
        <v>1.6847311812789801E-2</v>
      </c>
      <c r="R13" s="19">
        <v>1.96384556642176E-2</v>
      </c>
    </row>
    <row r="14" spans="2:18" x14ac:dyDescent="0.2">
      <c r="B14" s="20"/>
    </row>
    <row r="15" spans="2:18" x14ac:dyDescent="0.2">
      <c r="B15" s="22" t="s">
        <v>435</v>
      </c>
    </row>
    <row r="16" spans="2:18" x14ac:dyDescent="0.2">
      <c r="B16" s="22" t="s">
        <v>436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97</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84</v>
      </c>
      <c r="C9" s="15">
        <v>3.6466797619047898E-2</v>
      </c>
      <c r="D9" s="15">
        <v>0</v>
      </c>
      <c r="E9" s="15">
        <v>0</v>
      </c>
      <c r="F9" s="15">
        <v>0</v>
      </c>
      <c r="G9" s="15">
        <v>0</v>
      </c>
      <c r="H9" s="15"/>
      <c r="I9" s="15">
        <v>1.8479487452866299E-2</v>
      </c>
      <c r="J9" s="15">
        <v>1.32254187891967E-2</v>
      </c>
      <c r="K9" s="15">
        <v>0.127904840881987</v>
      </c>
      <c r="L9" s="15">
        <v>2.12342899311103E-2</v>
      </c>
      <c r="M9" s="15"/>
      <c r="N9" s="15">
        <v>5.1081768957386697E-2</v>
      </c>
      <c r="O9" s="15">
        <v>1.32254187891967E-2</v>
      </c>
      <c r="P9" s="15"/>
      <c r="Q9" s="15">
        <v>5.5521100129785297E-2</v>
      </c>
      <c r="R9" s="15">
        <v>1.9523763957172601E-2</v>
      </c>
    </row>
    <row r="10" spans="2:18" ht="16" x14ac:dyDescent="0.2">
      <c r="B10" s="18" t="s">
        <v>85</v>
      </c>
      <c r="C10" s="15">
        <v>0.173083181570478</v>
      </c>
      <c r="D10" s="15">
        <v>0</v>
      </c>
      <c r="E10" s="15">
        <v>0</v>
      </c>
      <c r="F10" s="15">
        <v>0</v>
      </c>
      <c r="G10" s="15">
        <v>0</v>
      </c>
      <c r="H10" s="15"/>
      <c r="I10" s="15">
        <v>0.13710485691084001</v>
      </c>
      <c r="J10" s="15">
        <v>0.24225441058792799</v>
      </c>
      <c r="K10" s="15">
        <v>6.0287439472264601E-2</v>
      </c>
      <c r="L10" s="15">
        <v>0.18166330686797799</v>
      </c>
      <c r="M10" s="15"/>
      <c r="N10" s="15">
        <v>0.12958595462328601</v>
      </c>
      <c r="O10" s="15">
        <v>0.24225441058792799</v>
      </c>
      <c r="P10" s="15"/>
      <c r="Q10" s="15">
        <v>0.136537428186464</v>
      </c>
      <c r="R10" s="15">
        <v>0.205579565494005</v>
      </c>
    </row>
    <row r="11" spans="2:18" ht="16" x14ac:dyDescent="0.2">
      <c r="B11" s="18" t="s">
        <v>86</v>
      </c>
      <c r="C11" s="15">
        <v>0.40258489601664699</v>
      </c>
      <c r="D11" s="15">
        <v>0</v>
      </c>
      <c r="E11" s="15">
        <v>0</v>
      </c>
      <c r="F11" s="15">
        <v>0</v>
      </c>
      <c r="G11" s="15">
        <v>0</v>
      </c>
      <c r="H11" s="15"/>
      <c r="I11" s="15">
        <v>0.46008548342783001</v>
      </c>
      <c r="J11" s="15">
        <v>0.38149365946021002</v>
      </c>
      <c r="K11" s="15">
        <v>0.37629552262079802</v>
      </c>
      <c r="L11" s="15">
        <v>0.39966983195205802</v>
      </c>
      <c r="M11" s="15"/>
      <c r="N11" s="15">
        <v>0.41584778459219701</v>
      </c>
      <c r="O11" s="15">
        <v>0.38149365946021002</v>
      </c>
      <c r="P11" s="15"/>
      <c r="Q11" s="15">
        <v>0.35361593456391599</v>
      </c>
      <c r="R11" s="15">
        <v>0.44612796256621901</v>
      </c>
    </row>
    <row r="12" spans="2:18" ht="16" x14ac:dyDescent="0.2">
      <c r="B12" s="18" t="s">
        <v>87</v>
      </c>
      <c r="C12" s="15">
        <v>0.38160396227804</v>
      </c>
      <c r="D12" s="15">
        <v>0</v>
      </c>
      <c r="E12" s="15">
        <v>0</v>
      </c>
      <c r="F12" s="15">
        <v>0</v>
      </c>
      <c r="G12" s="15">
        <v>0</v>
      </c>
      <c r="H12" s="15"/>
      <c r="I12" s="15">
        <v>0.37216371930617598</v>
      </c>
      <c r="J12" s="15">
        <v>0.35415735670514498</v>
      </c>
      <c r="K12" s="15">
        <v>0.43551219702495098</v>
      </c>
      <c r="L12" s="15">
        <v>0.39743257124885401</v>
      </c>
      <c r="M12" s="15"/>
      <c r="N12" s="15">
        <v>0.398863323554289</v>
      </c>
      <c r="O12" s="15">
        <v>0.35415735670514498</v>
      </c>
      <c r="P12" s="15"/>
      <c r="Q12" s="15">
        <v>0.44705074418607899</v>
      </c>
      <c r="R12" s="15">
        <v>0.32340886286128401</v>
      </c>
    </row>
    <row r="13" spans="2:18" ht="16" x14ac:dyDescent="0.2">
      <c r="B13" s="18" t="s">
        <v>49</v>
      </c>
      <c r="C13" s="19">
        <v>6.2611625157861202E-3</v>
      </c>
      <c r="D13" s="19">
        <v>0</v>
      </c>
      <c r="E13" s="19">
        <v>0</v>
      </c>
      <c r="F13" s="19">
        <v>0</v>
      </c>
      <c r="G13" s="19">
        <v>0</v>
      </c>
      <c r="H13" s="19"/>
      <c r="I13" s="19">
        <v>1.21664529022879E-2</v>
      </c>
      <c r="J13" s="19">
        <v>8.8691544575201509E-3</v>
      </c>
      <c r="K13" s="19">
        <v>0</v>
      </c>
      <c r="L13" s="19">
        <v>0</v>
      </c>
      <c r="M13" s="19"/>
      <c r="N13" s="19">
        <v>4.6211682728410702E-3</v>
      </c>
      <c r="O13" s="19">
        <v>8.8691544575201509E-3</v>
      </c>
      <c r="P13" s="19"/>
      <c r="Q13" s="19">
        <v>7.2747929337553903E-3</v>
      </c>
      <c r="R13" s="19">
        <v>5.3598451213196499E-3</v>
      </c>
    </row>
    <row r="14" spans="2:18" x14ac:dyDescent="0.2">
      <c r="B14" s="20"/>
    </row>
    <row r="15" spans="2:18" x14ac:dyDescent="0.2">
      <c r="B15" s="22" t="s">
        <v>435</v>
      </c>
    </row>
    <row r="16" spans="2:18" x14ac:dyDescent="0.2">
      <c r="B16" s="22" t="s">
        <v>436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98</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32" x14ac:dyDescent="0.2">
      <c r="B9" s="18" t="s">
        <v>99</v>
      </c>
      <c r="C9" s="15">
        <v>6.7924041692129705E-2</v>
      </c>
      <c r="D9" s="15">
        <v>0</v>
      </c>
      <c r="E9" s="15">
        <v>0</v>
      </c>
      <c r="F9" s="15">
        <v>0</v>
      </c>
      <c r="G9" s="15">
        <v>0</v>
      </c>
      <c r="H9" s="15"/>
      <c r="I9" s="15">
        <v>5.7145958741922603E-2</v>
      </c>
      <c r="J9" s="15">
        <v>5.1972631552000999E-2</v>
      </c>
      <c r="K9" s="15">
        <v>0.127094410336271</v>
      </c>
      <c r="L9" s="15">
        <v>5.8811244475669301E-2</v>
      </c>
      <c r="M9" s="15"/>
      <c r="N9" s="15">
        <v>7.7954832193450493E-2</v>
      </c>
      <c r="O9" s="15">
        <v>5.1972631552000999E-2</v>
      </c>
      <c r="P9" s="15"/>
      <c r="Q9" s="15">
        <v>7.8330621756801305E-2</v>
      </c>
      <c r="R9" s="15">
        <v>5.8670539169989502E-2</v>
      </c>
    </row>
    <row r="10" spans="2:18" ht="32" x14ac:dyDescent="0.2">
      <c r="B10" s="18" t="s">
        <v>100</v>
      </c>
      <c r="C10" s="15">
        <v>0.21119351675107001</v>
      </c>
      <c r="D10" s="15">
        <v>0</v>
      </c>
      <c r="E10" s="15">
        <v>0</v>
      </c>
      <c r="F10" s="15">
        <v>0</v>
      </c>
      <c r="G10" s="15">
        <v>0</v>
      </c>
      <c r="H10" s="15"/>
      <c r="I10" s="15">
        <v>0.23312113862990799</v>
      </c>
      <c r="J10" s="15">
        <v>0.17928582044180799</v>
      </c>
      <c r="K10" s="15">
        <v>0.19657999838075499</v>
      </c>
      <c r="L10" s="15">
        <v>0.25950135928558299</v>
      </c>
      <c r="M10" s="15"/>
      <c r="N10" s="15">
        <v>0.23125816396698001</v>
      </c>
      <c r="O10" s="15">
        <v>0.17928582044180799</v>
      </c>
      <c r="P10" s="15"/>
      <c r="Q10" s="15">
        <v>0.248971946320758</v>
      </c>
      <c r="R10" s="15">
        <v>0.17760104053572201</v>
      </c>
    </row>
    <row r="11" spans="2:18" ht="32" x14ac:dyDescent="0.2">
      <c r="B11" s="18" t="s">
        <v>101</v>
      </c>
      <c r="C11" s="15">
        <v>0.24995302217892801</v>
      </c>
      <c r="D11" s="15">
        <v>0</v>
      </c>
      <c r="E11" s="15">
        <v>0</v>
      </c>
      <c r="F11" s="15">
        <v>0</v>
      </c>
      <c r="G11" s="15">
        <v>0</v>
      </c>
      <c r="H11" s="15"/>
      <c r="I11" s="15">
        <v>0.164164854175191</v>
      </c>
      <c r="J11" s="15">
        <v>0.33536378698955299</v>
      </c>
      <c r="K11" s="15">
        <v>0.228705961159755</v>
      </c>
      <c r="L11" s="15">
        <v>0.20466263404908699</v>
      </c>
      <c r="M11" s="15"/>
      <c r="N11" s="15">
        <v>0.196243821497186</v>
      </c>
      <c r="O11" s="15">
        <v>0.33536378698955299</v>
      </c>
      <c r="P11" s="15"/>
      <c r="Q11" s="15">
        <v>0.159676925468901</v>
      </c>
      <c r="R11" s="15">
        <v>0.33022628038708401</v>
      </c>
    </row>
    <row r="12" spans="2:18" ht="32" x14ac:dyDescent="0.2">
      <c r="B12" s="18" t="s">
        <v>102</v>
      </c>
      <c r="C12" s="15">
        <v>0.26708929405267301</v>
      </c>
      <c r="D12" s="15">
        <v>0</v>
      </c>
      <c r="E12" s="15">
        <v>0</v>
      </c>
      <c r="F12" s="15">
        <v>0</v>
      </c>
      <c r="G12" s="15">
        <v>0</v>
      </c>
      <c r="H12" s="15"/>
      <c r="I12" s="15">
        <v>0.32455656193118998</v>
      </c>
      <c r="J12" s="15">
        <v>0.20832357909319099</v>
      </c>
      <c r="K12" s="15">
        <v>0.28526469652361702</v>
      </c>
      <c r="L12" s="15">
        <v>0.29692489434814101</v>
      </c>
      <c r="M12" s="15"/>
      <c r="N12" s="15">
        <v>0.30404317902212702</v>
      </c>
      <c r="O12" s="15">
        <v>0.20832357909319099</v>
      </c>
      <c r="P12" s="15"/>
      <c r="Q12" s="15">
        <v>0.268766386781497</v>
      </c>
      <c r="R12" s="15">
        <v>0.265598027786562</v>
      </c>
    </row>
    <row r="13" spans="2:18" ht="32" x14ac:dyDescent="0.2">
      <c r="B13" s="18" t="s">
        <v>103</v>
      </c>
      <c r="C13" s="19">
        <v>0.20384012532519799</v>
      </c>
      <c r="D13" s="19">
        <v>0</v>
      </c>
      <c r="E13" s="19">
        <v>0</v>
      </c>
      <c r="F13" s="19">
        <v>0</v>
      </c>
      <c r="G13" s="19">
        <v>0</v>
      </c>
      <c r="H13" s="19"/>
      <c r="I13" s="19">
        <v>0.22101148652178901</v>
      </c>
      <c r="J13" s="19">
        <v>0.22505418192344701</v>
      </c>
      <c r="K13" s="19">
        <v>0.16235493359960201</v>
      </c>
      <c r="L13" s="19">
        <v>0.18009986784151999</v>
      </c>
      <c r="M13" s="19"/>
      <c r="N13" s="19">
        <v>0.19050000332025499</v>
      </c>
      <c r="O13" s="19">
        <v>0.22505418192344701</v>
      </c>
      <c r="P13" s="19"/>
      <c r="Q13" s="19">
        <v>0.244254119672043</v>
      </c>
      <c r="R13" s="19">
        <v>0.16790411212064299</v>
      </c>
    </row>
    <row r="14" spans="2:18" x14ac:dyDescent="0.2">
      <c r="B14" s="20"/>
    </row>
    <row r="15" spans="2:18" x14ac:dyDescent="0.2">
      <c r="B15" s="22" t="s">
        <v>435</v>
      </c>
    </row>
    <row r="16" spans="2:18" x14ac:dyDescent="0.2">
      <c r="B16" s="22" t="s">
        <v>436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N1000"/>
  <sheetViews>
    <sheetView showGridLines="0" workbookViewId="0">
      <pane xSplit="2" topLeftCell="C1" activePane="topRight" state="frozen"/>
      <selection pane="topRight" activeCell="D2" sqref="D2:N2"/>
    </sheetView>
  </sheetViews>
  <sheetFormatPr baseColWidth="10" defaultColWidth="14.5" defaultRowHeight="15" customHeight="1" x14ac:dyDescent="0.2"/>
  <cols>
    <col min="1" max="1" width="10.6640625" customWidth="1"/>
    <col min="2" max="2" width="25.6640625" customWidth="1"/>
    <col min="3" max="14" width="20.6640625" customWidth="1"/>
    <col min="15" max="26" width="10.6640625" customWidth="1"/>
  </cols>
  <sheetData>
    <row r="2" spans="2:14" ht="39.75" customHeight="1" x14ac:dyDescent="0.2">
      <c r="D2" s="24" t="s">
        <v>449</v>
      </c>
      <c r="E2" s="25"/>
      <c r="F2" s="25"/>
      <c r="G2" s="25"/>
      <c r="H2" s="25"/>
      <c r="I2" s="25"/>
      <c r="J2" s="25"/>
      <c r="K2" s="25"/>
      <c r="L2" s="25"/>
      <c r="M2" s="25"/>
      <c r="N2" s="25"/>
    </row>
    <row r="6" spans="2:14" ht="49.5" customHeight="1" x14ac:dyDescent="0.2">
      <c r="B6" s="21" t="s">
        <v>21</v>
      </c>
      <c r="C6" s="21" t="s">
        <v>450</v>
      </c>
      <c r="D6" s="21" t="s">
        <v>451</v>
      </c>
      <c r="E6" s="21" t="s">
        <v>452</v>
      </c>
      <c r="F6" s="21" t="s">
        <v>453</v>
      </c>
      <c r="G6" s="21" t="s">
        <v>454</v>
      </c>
      <c r="H6" s="21" t="s">
        <v>455</v>
      </c>
      <c r="I6" s="21" t="s">
        <v>456</v>
      </c>
      <c r="J6" s="21" t="s">
        <v>457</v>
      </c>
      <c r="K6" s="21" t="s">
        <v>458</v>
      </c>
      <c r="L6" s="21" t="s">
        <v>459</v>
      </c>
      <c r="M6" s="21" t="s">
        <v>460</v>
      </c>
    </row>
    <row r="7" spans="2:14" ht="16" x14ac:dyDescent="0.2">
      <c r="B7" s="18" t="s">
        <v>105</v>
      </c>
      <c r="C7" s="15" t="e">
        <v>#NUM!</v>
      </c>
      <c r="D7" s="15">
        <v>9.9426104176511501E-2</v>
      </c>
      <c r="E7" s="15">
        <v>5.55511341420446E-2</v>
      </c>
      <c r="F7" s="15">
        <v>4.29335603678557E-2</v>
      </c>
      <c r="G7" s="15">
        <v>6.7714722687440804E-2</v>
      </c>
      <c r="H7" s="15">
        <v>0.11363369212989</v>
      </c>
      <c r="I7" s="15">
        <v>9.9629328574248402E-2</v>
      </c>
      <c r="J7" s="15">
        <v>7.97108345891646E-2</v>
      </c>
      <c r="K7" s="15">
        <v>6.2037705487109102E-2</v>
      </c>
      <c r="L7" s="15">
        <v>8.3593364584978597E-2</v>
      </c>
      <c r="M7" s="15">
        <v>0.116055198270777</v>
      </c>
    </row>
    <row r="8" spans="2:14" ht="16" x14ac:dyDescent="0.2">
      <c r="B8" s="18" t="s">
        <v>107</v>
      </c>
      <c r="C8" s="15" t="e">
        <v>#NUM!</v>
      </c>
      <c r="D8" s="15">
        <v>0.154409452712647</v>
      </c>
      <c r="E8" s="15">
        <v>0.12771651113145999</v>
      </c>
      <c r="F8" s="15">
        <v>9.2718534431834906E-2</v>
      </c>
      <c r="G8" s="15">
        <v>8.2015391003723903E-2</v>
      </c>
      <c r="H8" s="15">
        <v>6.2361726162053398E-2</v>
      </c>
      <c r="I8" s="15">
        <v>7.1808933953559195E-2</v>
      </c>
      <c r="J8" s="15">
        <v>0.116119568173319</v>
      </c>
      <c r="K8" s="15">
        <v>0.132157175893171</v>
      </c>
      <c r="L8" s="15">
        <v>5.9821023615031298E-2</v>
      </c>
      <c r="M8" s="15">
        <v>0.126461003304181</v>
      </c>
    </row>
    <row r="9" spans="2:14" ht="16" x14ac:dyDescent="0.2">
      <c r="B9" s="18" t="s">
        <v>108</v>
      </c>
      <c r="C9" s="15" t="e">
        <v>#NUM!</v>
      </c>
      <c r="D9" s="15">
        <v>0.101800451517298</v>
      </c>
      <c r="E9" s="15">
        <v>8.4276888270050102E-2</v>
      </c>
      <c r="F9" s="15">
        <v>8.7513000942484098E-2</v>
      </c>
      <c r="G9" s="15">
        <v>0.153699656897551</v>
      </c>
      <c r="H9" s="15">
        <v>8.8590354688778003E-2</v>
      </c>
      <c r="I9" s="15">
        <v>0.102410516285521</v>
      </c>
      <c r="J9" s="15">
        <v>9.9364281689333603E-2</v>
      </c>
      <c r="K9" s="15">
        <v>9.2328622148783707E-2</v>
      </c>
      <c r="L9" s="15">
        <v>0.129058600255848</v>
      </c>
      <c r="M9" s="15">
        <v>8.6070418288206399E-2</v>
      </c>
    </row>
    <row r="10" spans="2:14" ht="16" x14ac:dyDescent="0.2">
      <c r="B10" s="18" t="s">
        <v>109</v>
      </c>
      <c r="C10" s="15" t="e">
        <v>#NUM!</v>
      </c>
      <c r="D10" s="15">
        <v>0.14684589557129099</v>
      </c>
      <c r="E10" s="15">
        <v>0.16336834006706699</v>
      </c>
      <c r="F10" s="15">
        <v>0.100780782223891</v>
      </c>
      <c r="G10" s="15">
        <v>0.134502148790104</v>
      </c>
      <c r="H10" s="15">
        <v>9.9851119819722306E-2</v>
      </c>
      <c r="I10" s="15">
        <v>0.10578854233656999</v>
      </c>
      <c r="J10" s="15">
        <v>0.12583451635787701</v>
      </c>
      <c r="K10" s="15">
        <v>8.5698745869390705E-2</v>
      </c>
      <c r="L10" s="15">
        <v>0.13751644450011899</v>
      </c>
      <c r="M10" s="15">
        <v>0.109805100440953</v>
      </c>
    </row>
    <row r="11" spans="2:14" ht="16" x14ac:dyDescent="0.2">
      <c r="B11" s="18" t="s">
        <v>110</v>
      </c>
      <c r="C11" s="15" t="e">
        <v>#NUM!</v>
      </c>
      <c r="D11" s="15">
        <v>0.114228477272387</v>
      </c>
      <c r="E11" s="15">
        <v>9.4014430847175201E-2</v>
      </c>
      <c r="F11" s="15">
        <v>0.106812039749906</v>
      </c>
      <c r="G11" s="15">
        <v>9.6964247690160196E-2</v>
      </c>
      <c r="H11" s="15">
        <v>0.117712733262303</v>
      </c>
      <c r="I11" s="15">
        <v>0.123581323943314</v>
      </c>
      <c r="J11" s="15">
        <v>9.4764791780498195E-2</v>
      </c>
      <c r="K11" s="15">
        <v>0.11367815280539401</v>
      </c>
      <c r="L11" s="15">
        <v>0.13904365542403599</v>
      </c>
      <c r="M11" s="15">
        <v>0.14016098775479099</v>
      </c>
    </row>
    <row r="12" spans="2:14" ht="16" x14ac:dyDescent="0.2">
      <c r="B12" s="18" t="s">
        <v>111</v>
      </c>
      <c r="C12" s="15" t="e">
        <v>#NUM!</v>
      </c>
      <c r="D12" s="15">
        <v>0.108849190252686</v>
      </c>
      <c r="E12" s="15">
        <v>9.9258434103616705E-2</v>
      </c>
      <c r="F12" s="15">
        <v>0.12580553462181099</v>
      </c>
      <c r="G12" s="15">
        <v>0.131605686205752</v>
      </c>
      <c r="H12" s="15">
        <v>0.139069918570944</v>
      </c>
      <c r="I12" s="15">
        <v>0.15171815113655299</v>
      </c>
      <c r="J12" s="15">
        <v>0.14068867536693899</v>
      </c>
      <c r="K12" s="15">
        <v>0.15379148529044501</v>
      </c>
      <c r="L12" s="15">
        <v>0.112506281817613</v>
      </c>
      <c r="M12" s="15">
        <v>9.7194276643501804E-2</v>
      </c>
    </row>
    <row r="13" spans="2:14" ht="16" x14ac:dyDescent="0.2">
      <c r="B13" s="18" t="s">
        <v>112</v>
      </c>
      <c r="C13" s="15" t="e">
        <v>#NUM!</v>
      </c>
      <c r="D13" s="15">
        <v>8.0813286521080302E-2</v>
      </c>
      <c r="E13" s="15">
        <v>0.110676440253175</v>
      </c>
      <c r="F13" s="15">
        <v>0.159722911735242</v>
      </c>
      <c r="G13" s="15">
        <v>0.15139770763888699</v>
      </c>
      <c r="H13" s="15">
        <v>9.7487597845362303E-2</v>
      </c>
      <c r="I13" s="15">
        <v>6.8069296173085395E-2</v>
      </c>
      <c r="J13" s="15">
        <v>0.11892431274117</v>
      </c>
      <c r="K13" s="15">
        <v>8.0839708152693507E-2</v>
      </c>
      <c r="L13" s="15">
        <v>0.109639618550618</v>
      </c>
      <c r="M13" s="15">
        <v>0.105446637582628</v>
      </c>
    </row>
    <row r="14" spans="2:14" ht="16" x14ac:dyDescent="0.2">
      <c r="B14" s="18" t="s">
        <v>113</v>
      </c>
      <c r="C14" s="15" t="e">
        <v>#NUM!</v>
      </c>
      <c r="D14" s="15">
        <v>9.2155224345075698E-2</v>
      </c>
      <c r="E14" s="15">
        <v>0.13183344090094701</v>
      </c>
      <c r="F14" s="15">
        <v>0.129822032940866</v>
      </c>
      <c r="G14" s="15">
        <v>9.3599171337269804E-2</v>
      </c>
      <c r="H14" s="15">
        <v>9.7143615879933101E-2</v>
      </c>
      <c r="I14" s="15">
        <v>0.12250072715322401</v>
      </c>
      <c r="J14" s="15">
        <v>8.0871384704027299E-2</v>
      </c>
      <c r="K14" s="15">
        <v>0.12333917401700099</v>
      </c>
      <c r="L14" s="15">
        <v>9.5656796353684501E-2</v>
      </c>
      <c r="M14" s="15">
        <v>8.7230669469007802E-2</v>
      </c>
    </row>
    <row r="15" spans="2:14" ht="16" x14ac:dyDescent="0.2">
      <c r="B15" s="18" t="s">
        <v>114</v>
      </c>
      <c r="C15" s="15" t="e">
        <v>#NUM!</v>
      </c>
      <c r="D15" s="15">
        <v>5.5921083171392799E-2</v>
      </c>
      <c r="E15" s="15">
        <v>6.8671020396426502E-2</v>
      </c>
      <c r="F15" s="15">
        <v>6.28538724184389E-2</v>
      </c>
      <c r="G15" s="15">
        <v>6.0587630945783802E-2</v>
      </c>
      <c r="H15" s="15">
        <v>9.3379985775604996E-2</v>
      </c>
      <c r="I15" s="15">
        <v>6.3532490723640006E-2</v>
      </c>
      <c r="J15" s="15">
        <v>6.7803015227979394E-2</v>
      </c>
      <c r="K15" s="15">
        <v>6.6960746147236905E-2</v>
      </c>
      <c r="L15" s="15">
        <v>7.7370455058709306E-2</v>
      </c>
      <c r="M15" s="15">
        <v>7.4654665598970896E-2</v>
      </c>
    </row>
    <row r="16" spans="2:14" ht="16" x14ac:dyDescent="0.2">
      <c r="B16" s="18" t="s">
        <v>115</v>
      </c>
      <c r="C16" s="15" t="e">
        <v>#NUM!</v>
      </c>
      <c r="D16" s="15">
        <v>2.98161418904376E-2</v>
      </c>
      <c r="E16" s="15">
        <v>3.6806882392451501E-2</v>
      </c>
      <c r="F16" s="15">
        <v>4.4911301779568702E-2</v>
      </c>
      <c r="G16" s="15">
        <v>2.37812650697019E-2</v>
      </c>
      <c r="H16" s="15">
        <v>5.3035781669755602E-2</v>
      </c>
      <c r="I16" s="15">
        <v>5.7935928614703897E-2</v>
      </c>
      <c r="J16" s="15">
        <v>5.5144847757321099E-2</v>
      </c>
      <c r="K16" s="15">
        <v>4.3679443806630899E-2</v>
      </c>
      <c r="L16" s="15">
        <v>5.0528660977480697E-2</v>
      </c>
      <c r="M16" s="15">
        <v>3.3793314935529499E-2</v>
      </c>
    </row>
    <row r="17" spans="2:13" ht="16" x14ac:dyDescent="0.2">
      <c r="B17" s="18" t="s">
        <v>116</v>
      </c>
      <c r="C17" s="15" t="e">
        <v>#NUM!</v>
      </c>
      <c r="D17" s="15">
        <v>1.5734692569192601E-2</v>
      </c>
      <c r="E17" s="15">
        <v>2.7826477495585599E-2</v>
      </c>
      <c r="F17" s="15">
        <v>4.6126428788101199E-2</v>
      </c>
      <c r="G17" s="15">
        <v>4.1323717336248103E-3</v>
      </c>
      <c r="H17" s="15">
        <v>3.77334741956529E-2</v>
      </c>
      <c r="I17" s="15">
        <v>3.3024761105580801E-2</v>
      </c>
      <c r="J17" s="15">
        <v>2.07737716123702E-2</v>
      </c>
      <c r="K17" s="15">
        <v>4.5489040382143797E-2</v>
      </c>
      <c r="L17" s="15">
        <v>5.2650988618819696E-3</v>
      </c>
      <c r="M17" s="15">
        <v>2.3127727711451902E-2</v>
      </c>
    </row>
    <row r="18" spans="2:13" x14ac:dyDescent="0.2">
      <c r="B18" s="20" t="s">
        <v>16</v>
      </c>
      <c r="C18" s="20"/>
      <c r="D18" s="20"/>
      <c r="E18" s="20"/>
      <c r="F18" s="20"/>
      <c r="G18" s="20"/>
      <c r="H18" s="20"/>
      <c r="I18" s="20"/>
      <c r="J18" s="20"/>
      <c r="K18" s="20"/>
      <c r="L18" s="20"/>
      <c r="M18" s="20"/>
    </row>
    <row r="19" spans="2:13" x14ac:dyDescent="0.2">
      <c r="B19" s="22" t="s">
        <v>435</v>
      </c>
    </row>
    <row r="20" spans="2:13" x14ac:dyDescent="0.2">
      <c r="B20" s="22" t="s">
        <v>436</v>
      </c>
    </row>
    <row r="21" spans="2:13" ht="15.75" customHeight="1" x14ac:dyDescent="0.2"/>
    <row r="22" spans="2:13" ht="15.75" customHeight="1" x14ac:dyDescent="0.2"/>
    <row r="23" spans="2:13" ht="15.75" customHeight="1" x14ac:dyDescent="0.2"/>
    <row r="24" spans="2:13" ht="15.75" customHeight="1" x14ac:dyDescent="0.2">
      <c r="B24" s="6" t="str">
        <f>HYPERLINK("#'Contents'!A1", "Return to Contents")</f>
        <v>Return to Contents</v>
      </c>
    </row>
    <row r="25" spans="2:13" ht="15.75" customHeight="1" x14ac:dyDescent="0.2"/>
    <row r="26" spans="2:13" ht="15.75" customHeight="1" x14ac:dyDescent="0.2"/>
    <row r="27" spans="2:13" ht="15.75" customHeight="1" x14ac:dyDescent="0.2"/>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D2:N2"/>
  </mergeCells>
  <pageMargins left="0.7" right="0.7" top="0.75" bottom="0.75" header="0" footer="0"/>
  <pageSetup paperSize="9" orientation="portrait"/>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104</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t="s">
        <v>382</v>
      </c>
      <c r="D7" s="12">
        <v>0</v>
      </c>
      <c r="E7" s="12">
        <v>0</v>
      </c>
      <c r="F7" s="12">
        <v>0</v>
      </c>
      <c r="G7" s="12">
        <v>0</v>
      </c>
      <c r="H7" s="12"/>
      <c r="I7" s="12">
        <v>0</v>
      </c>
      <c r="J7" s="12">
        <v>0</v>
      </c>
      <c r="K7" s="12">
        <v>0</v>
      </c>
      <c r="L7" s="12">
        <v>0</v>
      </c>
      <c r="M7" s="12"/>
      <c r="N7" s="12">
        <v>0</v>
      </c>
      <c r="O7" s="12">
        <v>0</v>
      </c>
      <c r="P7" s="12"/>
      <c r="Q7" s="12">
        <v>0</v>
      </c>
      <c r="R7" s="12">
        <v>0</v>
      </c>
    </row>
    <row r="8" spans="2:18" ht="30" customHeight="1" x14ac:dyDescent="0.2">
      <c r="B8" s="13" t="s">
        <v>31</v>
      </c>
      <c r="C8" s="13" t="s">
        <v>382</v>
      </c>
      <c r="D8" s="13">
        <v>0</v>
      </c>
      <c r="E8" s="13">
        <v>0</v>
      </c>
      <c r="F8" s="13">
        <v>0</v>
      </c>
      <c r="G8" s="13">
        <v>0</v>
      </c>
      <c r="H8" s="13"/>
      <c r="I8" s="13">
        <v>0</v>
      </c>
      <c r="J8" s="13">
        <v>0</v>
      </c>
      <c r="K8" s="13">
        <v>0</v>
      </c>
      <c r="L8" s="13">
        <v>0</v>
      </c>
      <c r="M8" s="13"/>
      <c r="N8" s="13">
        <v>0</v>
      </c>
      <c r="O8" s="13">
        <v>0</v>
      </c>
      <c r="P8" s="13"/>
      <c r="Q8" s="13">
        <v>0</v>
      </c>
      <c r="R8" s="13">
        <v>0</v>
      </c>
    </row>
    <row r="9" spans="2:18" ht="16" x14ac:dyDescent="0.2">
      <c r="B9" s="18" t="s">
        <v>105</v>
      </c>
      <c r="C9" s="15" t="s">
        <v>106</v>
      </c>
      <c r="D9" s="15">
        <v>0</v>
      </c>
      <c r="E9" s="15">
        <v>0</v>
      </c>
      <c r="F9" s="15">
        <v>0</v>
      </c>
      <c r="G9" s="15">
        <v>0</v>
      </c>
      <c r="H9" s="15"/>
      <c r="I9" s="15">
        <v>0</v>
      </c>
      <c r="J9" s="15">
        <v>0</v>
      </c>
      <c r="K9" s="15">
        <v>0</v>
      </c>
      <c r="L9" s="15">
        <v>0</v>
      </c>
      <c r="M9" s="15"/>
      <c r="N9" s="15">
        <v>0</v>
      </c>
      <c r="O9" s="15">
        <v>0</v>
      </c>
      <c r="P9" s="15"/>
      <c r="Q9" s="15">
        <v>0</v>
      </c>
      <c r="R9" s="15">
        <v>0</v>
      </c>
    </row>
    <row r="10" spans="2:18" ht="16" x14ac:dyDescent="0.2">
      <c r="B10" s="18" t="s">
        <v>107</v>
      </c>
      <c r="C10" s="15" t="s">
        <v>106</v>
      </c>
      <c r="D10" s="15">
        <v>0</v>
      </c>
      <c r="E10" s="15">
        <v>0</v>
      </c>
      <c r="F10" s="15">
        <v>0</v>
      </c>
      <c r="G10" s="15">
        <v>0</v>
      </c>
      <c r="H10" s="15"/>
      <c r="I10" s="15">
        <v>0</v>
      </c>
      <c r="J10" s="15">
        <v>0</v>
      </c>
      <c r="K10" s="15">
        <v>0</v>
      </c>
      <c r="L10" s="15">
        <v>0</v>
      </c>
      <c r="M10" s="15"/>
      <c r="N10" s="15">
        <v>0</v>
      </c>
      <c r="O10" s="15">
        <v>0</v>
      </c>
      <c r="P10" s="15"/>
      <c r="Q10" s="15">
        <v>0</v>
      </c>
      <c r="R10" s="15">
        <v>0</v>
      </c>
    </row>
    <row r="11" spans="2:18" ht="16" x14ac:dyDescent="0.2">
      <c r="B11" s="18" t="s">
        <v>108</v>
      </c>
      <c r="C11" s="15" t="s">
        <v>106</v>
      </c>
      <c r="D11" s="15">
        <v>0</v>
      </c>
      <c r="E11" s="15">
        <v>0</v>
      </c>
      <c r="F11" s="15">
        <v>0</v>
      </c>
      <c r="G11" s="15">
        <v>0</v>
      </c>
      <c r="H11" s="15"/>
      <c r="I11" s="15">
        <v>0</v>
      </c>
      <c r="J11" s="15">
        <v>0</v>
      </c>
      <c r="K11" s="15">
        <v>0</v>
      </c>
      <c r="L11" s="15">
        <v>0</v>
      </c>
      <c r="M11" s="15"/>
      <c r="N11" s="15">
        <v>0</v>
      </c>
      <c r="O11" s="15">
        <v>0</v>
      </c>
      <c r="P11" s="15"/>
      <c r="Q11" s="15">
        <v>0</v>
      </c>
      <c r="R11" s="15">
        <v>0</v>
      </c>
    </row>
    <row r="12" spans="2:18" ht="16" x14ac:dyDescent="0.2">
      <c r="B12" s="18" t="s">
        <v>109</v>
      </c>
      <c r="C12" s="15" t="s">
        <v>106</v>
      </c>
      <c r="D12" s="15">
        <v>0</v>
      </c>
      <c r="E12" s="15">
        <v>0</v>
      </c>
      <c r="F12" s="15">
        <v>0</v>
      </c>
      <c r="G12" s="15">
        <v>0</v>
      </c>
      <c r="H12" s="15"/>
      <c r="I12" s="15">
        <v>0</v>
      </c>
      <c r="J12" s="15">
        <v>0</v>
      </c>
      <c r="K12" s="15">
        <v>0</v>
      </c>
      <c r="L12" s="15">
        <v>0</v>
      </c>
      <c r="M12" s="15"/>
      <c r="N12" s="15">
        <v>0</v>
      </c>
      <c r="O12" s="15">
        <v>0</v>
      </c>
      <c r="P12" s="15"/>
      <c r="Q12" s="15">
        <v>0</v>
      </c>
      <c r="R12" s="15">
        <v>0</v>
      </c>
    </row>
    <row r="13" spans="2:18" ht="16" x14ac:dyDescent="0.2">
      <c r="B13" s="18" t="s">
        <v>110</v>
      </c>
      <c r="C13" s="15" t="s">
        <v>106</v>
      </c>
      <c r="D13" s="15">
        <v>0</v>
      </c>
      <c r="E13" s="15">
        <v>0</v>
      </c>
      <c r="F13" s="15">
        <v>0</v>
      </c>
      <c r="G13" s="15">
        <v>0</v>
      </c>
      <c r="H13" s="15"/>
      <c r="I13" s="15">
        <v>0</v>
      </c>
      <c r="J13" s="15">
        <v>0</v>
      </c>
      <c r="K13" s="15">
        <v>0</v>
      </c>
      <c r="L13" s="15">
        <v>0</v>
      </c>
      <c r="M13" s="15"/>
      <c r="N13" s="15">
        <v>0</v>
      </c>
      <c r="O13" s="15">
        <v>0</v>
      </c>
      <c r="P13" s="15"/>
      <c r="Q13" s="15">
        <v>0</v>
      </c>
      <c r="R13" s="15">
        <v>0</v>
      </c>
    </row>
    <row r="14" spans="2:18" ht="16" x14ac:dyDescent="0.2">
      <c r="B14" s="18" t="s">
        <v>111</v>
      </c>
      <c r="C14" s="15" t="s">
        <v>106</v>
      </c>
      <c r="D14" s="15">
        <v>0</v>
      </c>
      <c r="E14" s="15">
        <v>0</v>
      </c>
      <c r="F14" s="15">
        <v>0</v>
      </c>
      <c r="G14" s="15">
        <v>0</v>
      </c>
      <c r="H14" s="15"/>
      <c r="I14" s="15">
        <v>0</v>
      </c>
      <c r="J14" s="15">
        <v>0</v>
      </c>
      <c r="K14" s="15">
        <v>0</v>
      </c>
      <c r="L14" s="15">
        <v>0</v>
      </c>
      <c r="M14" s="15"/>
      <c r="N14" s="15">
        <v>0</v>
      </c>
      <c r="O14" s="15">
        <v>0</v>
      </c>
      <c r="P14" s="15"/>
      <c r="Q14" s="15">
        <v>0</v>
      </c>
      <c r="R14" s="15">
        <v>0</v>
      </c>
    </row>
    <row r="15" spans="2:18" ht="16" x14ac:dyDescent="0.2">
      <c r="B15" s="18" t="s">
        <v>112</v>
      </c>
      <c r="C15" s="15" t="s">
        <v>106</v>
      </c>
      <c r="D15" s="15">
        <v>0</v>
      </c>
      <c r="E15" s="15">
        <v>0</v>
      </c>
      <c r="F15" s="15">
        <v>0</v>
      </c>
      <c r="G15" s="15">
        <v>0</v>
      </c>
      <c r="H15" s="15"/>
      <c r="I15" s="15">
        <v>0</v>
      </c>
      <c r="J15" s="15">
        <v>0</v>
      </c>
      <c r="K15" s="15">
        <v>0</v>
      </c>
      <c r="L15" s="15">
        <v>0</v>
      </c>
      <c r="M15" s="15"/>
      <c r="N15" s="15">
        <v>0</v>
      </c>
      <c r="O15" s="15">
        <v>0</v>
      </c>
      <c r="P15" s="15"/>
      <c r="Q15" s="15">
        <v>0</v>
      </c>
      <c r="R15" s="15">
        <v>0</v>
      </c>
    </row>
    <row r="16" spans="2:18" ht="16" x14ac:dyDescent="0.2">
      <c r="B16" s="18" t="s">
        <v>113</v>
      </c>
      <c r="C16" s="15" t="s">
        <v>106</v>
      </c>
      <c r="D16" s="15">
        <v>0</v>
      </c>
      <c r="E16" s="15">
        <v>0</v>
      </c>
      <c r="F16" s="15">
        <v>0</v>
      </c>
      <c r="G16" s="15">
        <v>0</v>
      </c>
      <c r="H16" s="15"/>
      <c r="I16" s="15">
        <v>0</v>
      </c>
      <c r="J16" s="15">
        <v>0</v>
      </c>
      <c r="K16" s="15">
        <v>0</v>
      </c>
      <c r="L16" s="15">
        <v>0</v>
      </c>
      <c r="M16" s="15"/>
      <c r="N16" s="15">
        <v>0</v>
      </c>
      <c r="O16" s="15">
        <v>0</v>
      </c>
      <c r="P16" s="15"/>
      <c r="Q16" s="15">
        <v>0</v>
      </c>
      <c r="R16" s="15">
        <v>0</v>
      </c>
    </row>
    <row r="17" spans="2:18" ht="16" x14ac:dyDescent="0.2">
      <c r="B17" s="18" t="s">
        <v>114</v>
      </c>
      <c r="C17" s="15" t="s">
        <v>106</v>
      </c>
      <c r="D17" s="15">
        <v>0</v>
      </c>
      <c r="E17" s="15">
        <v>0</v>
      </c>
      <c r="F17" s="15">
        <v>0</v>
      </c>
      <c r="G17" s="15">
        <v>0</v>
      </c>
      <c r="H17" s="15"/>
      <c r="I17" s="15">
        <v>0</v>
      </c>
      <c r="J17" s="15">
        <v>0</v>
      </c>
      <c r="K17" s="15">
        <v>0</v>
      </c>
      <c r="L17" s="15">
        <v>0</v>
      </c>
      <c r="M17" s="15"/>
      <c r="N17" s="15">
        <v>0</v>
      </c>
      <c r="O17" s="15">
        <v>0</v>
      </c>
      <c r="P17" s="15"/>
      <c r="Q17" s="15">
        <v>0</v>
      </c>
      <c r="R17" s="15">
        <v>0</v>
      </c>
    </row>
    <row r="18" spans="2:18" ht="16" x14ac:dyDescent="0.2">
      <c r="B18" s="18" t="s">
        <v>115</v>
      </c>
      <c r="C18" s="15" t="s">
        <v>106</v>
      </c>
      <c r="D18" s="15">
        <v>0</v>
      </c>
      <c r="E18" s="15">
        <v>0</v>
      </c>
      <c r="F18" s="15">
        <v>0</v>
      </c>
      <c r="G18" s="15">
        <v>0</v>
      </c>
      <c r="H18" s="15"/>
      <c r="I18" s="15">
        <v>0</v>
      </c>
      <c r="J18" s="15">
        <v>0</v>
      </c>
      <c r="K18" s="15">
        <v>0</v>
      </c>
      <c r="L18" s="15">
        <v>0</v>
      </c>
      <c r="M18" s="15"/>
      <c r="N18" s="15">
        <v>0</v>
      </c>
      <c r="O18" s="15">
        <v>0</v>
      </c>
      <c r="P18" s="15"/>
      <c r="Q18" s="15">
        <v>0</v>
      </c>
      <c r="R18" s="15">
        <v>0</v>
      </c>
    </row>
    <row r="19" spans="2:18" ht="16" x14ac:dyDescent="0.2">
      <c r="B19" s="18" t="s">
        <v>116</v>
      </c>
      <c r="C19" s="19" t="s">
        <v>106</v>
      </c>
      <c r="D19" s="19">
        <v>0</v>
      </c>
      <c r="E19" s="19">
        <v>0</v>
      </c>
      <c r="F19" s="19">
        <v>0</v>
      </c>
      <c r="G19" s="19">
        <v>0</v>
      </c>
      <c r="H19" s="19"/>
      <c r="I19" s="19">
        <v>0</v>
      </c>
      <c r="J19" s="19">
        <v>0</v>
      </c>
      <c r="K19" s="19">
        <v>0</v>
      </c>
      <c r="L19" s="19">
        <v>0</v>
      </c>
      <c r="M19" s="19"/>
      <c r="N19" s="19">
        <v>0</v>
      </c>
      <c r="O19" s="19">
        <v>0</v>
      </c>
      <c r="P19" s="19"/>
      <c r="Q19" s="19">
        <v>0</v>
      </c>
      <c r="R19" s="19">
        <v>0</v>
      </c>
    </row>
    <row r="20" spans="2:18" x14ac:dyDescent="0.2">
      <c r="B20" s="20" t="s">
        <v>16</v>
      </c>
    </row>
    <row r="21" spans="2:18" ht="15.75" customHeight="1" x14ac:dyDescent="0.2">
      <c r="B21" s="22" t="s">
        <v>435</v>
      </c>
    </row>
    <row r="22" spans="2:18" ht="15.75" customHeight="1" x14ac:dyDescent="0.2">
      <c r="B22" s="22" t="s">
        <v>436</v>
      </c>
    </row>
    <row r="23" spans="2:18" ht="15.75" customHeight="1" x14ac:dyDescent="0.2"/>
    <row r="24" spans="2:18" ht="15.75" customHeight="1" x14ac:dyDescent="0.2">
      <c r="B24" s="6" t="str">
        <f>HYPERLINK("#'Contents'!A1", "Return to Contents")</f>
        <v>Return to Contents</v>
      </c>
    </row>
    <row r="25" spans="2:18" ht="15.75" customHeight="1" x14ac:dyDescent="0.2"/>
    <row r="26" spans="2:18" ht="15.75" customHeight="1" x14ac:dyDescent="0.2"/>
    <row r="27" spans="2:18" ht="15.75" customHeight="1" x14ac:dyDescent="0.2"/>
    <row r="28" spans="2:18" ht="15.75" customHeight="1" x14ac:dyDescent="0.2"/>
    <row r="29" spans="2:18" ht="15.75" customHeight="1" x14ac:dyDescent="0.2"/>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117</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192</v>
      </c>
      <c r="D7" s="12">
        <v>0</v>
      </c>
      <c r="E7" s="12">
        <v>0</v>
      </c>
      <c r="F7" s="12">
        <v>0</v>
      </c>
      <c r="G7" s="12">
        <v>0</v>
      </c>
      <c r="H7" s="12"/>
      <c r="I7" s="12">
        <v>48</v>
      </c>
      <c r="J7" s="12">
        <v>74</v>
      </c>
      <c r="K7" s="12">
        <v>35</v>
      </c>
      <c r="L7" s="12">
        <v>35</v>
      </c>
      <c r="M7" s="12"/>
      <c r="N7" s="12">
        <v>118</v>
      </c>
      <c r="O7" s="12">
        <v>74</v>
      </c>
      <c r="P7" s="12"/>
      <c r="Q7" s="12">
        <v>98</v>
      </c>
      <c r="R7" s="12">
        <v>94</v>
      </c>
    </row>
    <row r="8" spans="2:18" ht="30" customHeight="1" x14ac:dyDescent="0.2">
      <c r="B8" s="13" t="s">
        <v>31</v>
      </c>
      <c r="C8" s="13">
        <v>194</v>
      </c>
      <c r="D8" s="13">
        <v>0</v>
      </c>
      <c r="E8" s="13">
        <v>0</v>
      </c>
      <c r="F8" s="13">
        <v>0</v>
      </c>
      <c r="G8" s="13">
        <v>0</v>
      </c>
      <c r="H8" s="13"/>
      <c r="I8" s="13">
        <v>50</v>
      </c>
      <c r="J8" s="13">
        <v>78</v>
      </c>
      <c r="K8" s="13">
        <v>33</v>
      </c>
      <c r="L8" s="13">
        <v>33</v>
      </c>
      <c r="M8" s="13"/>
      <c r="N8" s="13">
        <v>116</v>
      </c>
      <c r="O8" s="13">
        <v>78</v>
      </c>
      <c r="P8" s="13"/>
      <c r="Q8" s="13">
        <v>94</v>
      </c>
      <c r="R8" s="13">
        <v>100</v>
      </c>
    </row>
    <row r="9" spans="2:18" ht="16" x14ac:dyDescent="0.2">
      <c r="B9" s="18" t="s">
        <v>105</v>
      </c>
      <c r="C9" s="15">
        <v>9.9426104176511501E-2</v>
      </c>
      <c r="D9" s="15">
        <v>0</v>
      </c>
      <c r="E9" s="15">
        <v>0</v>
      </c>
      <c r="F9" s="15">
        <v>0</v>
      </c>
      <c r="G9" s="15">
        <v>0</v>
      </c>
      <c r="H9" s="15"/>
      <c r="I9" s="15">
        <v>0.111865181933161</v>
      </c>
      <c r="J9" s="15">
        <v>7.6564114360891999E-2</v>
      </c>
      <c r="K9" s="15">
        <v>0.118660574164153</v>
      </c>
      <c r="L9" s="15">
        <v>0.11546762729478099</v>
      </c>
      <c r="M9" s="15"/>
      <c r="N9" s="15">
        <v>0.114802296758482</v>
      </c>
      <c r="O9" s="15">
        <v>7.6564114360891999E-2</v>
      </c>
      <c r="P9" s="15"/>
      <c r="Q9" s="15">
        <v>0.102273928379607</v>
      </c>
      <c r="R9" s="15">
        <v>9.6743071604336206E-2</v>
      </c>
    </row>
    <row r="10" spans="2:18" ht="16" x14ac:dyDescent="0.2">
      <c r="B10" s="18" t="s">
        <v>107</v>
      </c>
      <c r="C10" s="15">
        <v>0.154409452712647</v>
      </c>
      <c r="D10" s="15">
        <v>0</v>
      </c>
      <c r="E10" s="15">
        <v>0</v>
      </c>
      <c r="F10" s="15">
        <v>0</v>
      </c>
      <c r="G10" s="15">
        <v>0</v>
      </c>
      <c r="H10" s="15"/>
      <c r="I10" s="15">
        <v>5.8949300286137297E-2</v>
      </c>
      <c r="J10" s="15">
        <v>0.26043017439273303</v>
      </c>
      <c r="K10" s="15">
        <v>7.3078471568051098E-2</v>
      </c>
      <c r="L10" s="15">
        <v>0.12965701216185899</v>
      </c>
      <c r="M10" s="15"/>
      <c r="N10" s="15">
        <v>8.3103540699743197E-2</v>
      </c>
      <c r="O10" s="15">
        <v>0.26043017439273303</v>
      </c>
      <c r="P10" s="15"/>
      <c r="Q10" s="15">
        <v>0.124443706620674</v>
      </c>
      <c r="R10" s="15">
        <v>0.182641206880231</v>
      </c>
    </row>
    <row r="11" spans="2:18" ht="16" x14ac:dyDescent="0.2">
      <c r="B11" s="18" t="s">
        <v>108</v>
      </c>
      <c r="C11" s="15">
        <v>0.101800451517298</v>
      </c>
      <c r="D11" s="15">
        <v>0</v>
      </c>
      <c r="E11" s="15">
        <v>0</v>
      </c>
      <c r="F11" s="15">
        <v>0</v>
      </c>
      <c r="G11" s="15">
        <v>0</v>
      </c>
      <c r="H11" s="15"/>
      <c r="I11" s="15">
        <v>0.13326360600697801</v>
      </c>
      <c r="J11" s="15">
        <v>9.43253492832445E-2</v>
      </c>
      <c r="K11" s="15">
        <v>0.17459247437711201</v>
      </c>
      <c r="L11" s="15">
        <v>0</v>
      </c>
      <c r="M11" s="15"/>
      <c r="N11" s="15">
        <v>0.106827949668058</v>
      </c>
      <c r="O11" s="15">
        <v>9.43253492832445E-2</v>
      </c>
      <c r="P11" s="15"/>
      <c r="Q11" s="15">
        <v>0.12686123387244799</v>
      </c>
      <c r="R11" s="15">
        <v>7.8189831427066495E-2</v>
      </c>
    </row>
    <row r="12" spans="2:18" ht="16" x14ac:dyDescent="0.2">
      <c r="B12" s="18" t="s">
        <v>109</v>
      </c>
      <c r="C12" s="15">
        <v>0.14684589557129099</v>
      </c>
      <c r="D12" s="15">
        <v>0</v>
      </c>
      <c r="E12" s="15">
        <v>0</v>
      </c>
      <c r="F12" s="15">
        <v>0</v>
      </c>
      <c r="G12" s="15">
        <v>0</v>
      </c>
      <c r="H12" s="15"/>
      <c r="I12" s="15">
        <v>0.12351340369780001</v>
      </c>
      <c r="J12" s="15">
        <v>0.18292260314018</v>
      </c>
      <c r="K12" s="15">
        <v>4.7735820848046603E-2</v>
      </c>
      <c r="L12" s="15">
        <v>0.19480709104564101</v>
      </c>
      <c r="M12" s="15"/>
      <c r="N12" s="15">
        <v>0.122581935707059</v>
      </c>
      <c r="O12" s="15">
        <v>0.18292260314018</v>
      </c>
      <c r="P12" s="15"/>
      <c r="Q12" s="15">
        <v>0.108374477637403</v>
      </c>
      <c r="R12" s="15">
        <v>0.18309113405974101</v>
      </c>
    </row>
    <row r="13" spans="2:18" ht="16" x14ac:dyDescent="0.2">
      <c r="B13" s="18" t="s">
        <v>110</v>
      </c>
      <c r="C13" s="15">
        <v>0.114228477272387</v>
      </c>
      <c r="D13" s="15">
        <v>0</v>
      </c>
      <c r="E13" s="15">
        <v>0</v>
      </c>
      <c r="F13" s="15">
        <v>0</v>
      </c>
      <c r="G13" s="15">
        <v>0</v>
      </c>
      <c r="H13" s="15"/>
      <c r="I13" s="15">
        <v>0.103802927464865</v>
      </c>
      <c r="J13" s="15">
        <v>0.10437153609521101</v>
      </c>
      <c r="K13" s="15">
        <v>0.250328533048432</v>
      </c>
      <c r="L13" s="15">
        <v>1.9379887320539399E-2</v>
      </c>
      <c r="M13" s="15"/>
      <c r="N13" s="15">
        <v>0.120857918849071</v>
      </c>
      <c r="O13" s="15">
        <v>0.10437153609521101</v>
      </c>
      <c r="P13" s="15"/>
      <c r="Q13" s="15">
        <v>0.13046488536401801</v>
      </c>
      <c r="R13" s="15">
        <v>9.8931601953460901E-2</v>
      </c>
    </row>
    <row r="14" spans="2:18" ht="16" x14ac:dyDescent="0.2">
      <c r="B14" s="18" t="s">
        <v>111</v>
      </c>
      <c r="C14" s="15">
        <v>0.108849190252686</v>
      </c>
      <c r="D14" s="15">
        <v>0</v>
      </c>
      <c r="E14" s="15">
        <v>0</v>
      </c>
      <c r="F14" s="15">
        <v>0</v>
      </c>
      <c r="G14" s="15">
        <v>0</v>
      </c>
      <c r="H14" s="15"/>
      <c r="I14" s="15">
        <v>0.13787211759534901</v>
      </c>
      <c r="J14" s="15">
        <v>5.8416618162437303E-2</v>
      </c>
      <c r="K14" s="15">
        <v>7.8974727936639996E-2</v>
      </c>
      <c r="L14" s="15">
        <v>0.21297152968504399</v>
      </c>
      <c r="M14" s="15"/>
      <c r="N14" s="15">
        <v>0.14276841369377</v>
      </c>
      <c r="O14" s="15">
        <v>5.8416618162437303E-2</v>
      </c>
      <c r="P14" s="15"/>
      <c r="Q14" s="15">
        <v>0.12503584339872301</v>
      </c>
      <c r="R14" s="15">
        <v>9.3599190769534199E-2</v>
      </c>
    </row>
    <row r="15" spans="2:18" ht="16" x14ac:dyDescent="0.2">
      <c r="B15" s="18" t="s">
        <v>112</v>
      </c>
      <c r="C15" s="15">
        <v>8.0813286521080302E-2</v>
      </c>
      <c r="D15" s="15">
        <v>0</v>
      </c>
      <c r="E15" s="15">
        <v>0</v>
      </c>
      <c r="F15" s="15">
        <v>0</v>
      </c>
      <c r="G15" s="15">
        <v>0</v>
      </c>
      <c r="H15" s="15"/>
      <c r="I15" s="15">
        <v>7.3185202540221095E-2</v>
      </c>
      <c r="J15" s="15">
        <v>6.5328418646689299E-2</v>
      </c>
      <c r="K15" s="15">
        <v>0.17788747834695401</v>
      </c>
      <c r="L15" s="15">
        <v>3.3371284179223998E-2</v>
      </c>
      <c r="M15" s="15"/>
      <c r="N15" s="15">
        <v>9.1227879146798904E-2</v>
      </c>
      <c r="O15" s="15">
        <v>6.5328418646689299E-2</v>
      </c>
      <c r="P15" s="15"/>
      <c r="Q15" s="15">
        <v>9.5149354086045093E-2</v>
      </c>
      <c r="R15" s="15">
        <v>6.7306787000536702E-2</v>
      </c>
    </row>
    <row r="16" spans="2:18" ht="16" x14ac:dyDescent="0.2">
      <c r="B16" s="18" t="s">
        <v>113</v>
      </c>
      <c r="C16" s="15">
        <v>9.2155224345075698E-2</v>
      </c>
      <c r="D16" s="15">
        <v>0</v>
      </c>
      <c r="E16" s="15">
        <v>0</v>
      </c>
      <c r="F16" s="15">
        <v>0</v>
      </c>
      <c r="G16" s="15">
        <v>0</v>
      </c>
      <c r="H16" s="15"/>
      <c r="I16" s="15">
        <v>0.13260275192285001</v>
      </c>
      <c r="J16" s="15">
        <v>6.8817348676342496E-2</v>
      </c>
      <c r="K16" s="15">
        <v>4.73896339290788E-2</v>
      </c>
      <c r="L16" s="15">
        <v>0.129742217942032</v>
      </c>
      <c r="M16" s="15"/>
      <c r="N16" s="15">
        <v>0.107851481478886</v>
      </c>
      <c r="O16" s="15">
        <v>6.8817348676342496E-2</v>
      </c>
      <c r="P16" s="15"/>
      <c r="Q16" s="15">
        <v>0.111123454970951</v>
      </c>
      <c r="R16" s="15">
        <v>7.4284605593246997E-2</v>
      </c>
    </row>
    <row r="17" spans="2:18" ht="16" x14ac:dyDescent="0.2">
      <c r="B17" s="18" t="s">
        <v>114</v>
      </c>
      <c r="C17" s="15">
        <v>5.5921083171392799E-2</v>
      </c>
      <c r="D17" s="15">
        <v>0</v>
      </c>
      <c r="E17" s="15">
        <v>0</v>
      </c>
      <c r="F17" s="15">
        <v>0</v>
      </c>
      <c r="G17" s="15">
        <v>0</v>
      </c>
      <c r="H17" s="15"/>
      <c r="I17" s="15">
        <v>9.1750539065210496E-2</v>
      </c>
      <c r="J17" s="15">
        <v>5.4403096711055601E-2</v>
      </c>
      <c r="K17" s="15">
        <v>0</v>
      </c>
      <c r="L17" s="15">
        <v>6.0092861716264698E-2</v>
      </c>
      <c r="M17" s="15"/>
      <c r="N17" s="15">
        <v>5.6942028956917697E-2</v>
      </c>
      <c r="O17" s="15">
        <v>5.4403096711055601E-2</v>
      </c>
      <c r="P17" s="15"/>
      <c r="Q17" s="15">
        <v>4.7678254301022099E-2</v>
      </c>
      <c r="R17" s="15">
        <v>6.3686934140013002E-2</v>
      </c>
    </row>
    <row r="18" spans="2:18" ht="16" x14ac:dyDescent="0.2">
      <c r="B18" s="18" t="s">
        <v>115</v>
      </c>
      <c r="C18" s="15">
        <v>2.98161418904376E-2</v>
      </c>
      <c r="D18" s="15">
        <v>0</v>
      </c>
      <c r="E18" s="15">
        <v>0</v>
      </c>
      <c r="F18" s="15">
        <v>0</v>
      </c>
      <c r="G18" s="15">
        <v>0</v>
      </c>
      <c r="H18" s="15"/>
      <c r="I18" s="15">
        <v>3.31949694874294E-2</v>
      </c>
      <c r="J18" s="15">
        <v>2.14026207439326E-2</v>
      </c>
      <c r="K18" s="15">
        <v>0</v>
      </c>
      <c r="L18" s="15">
        <v>7.3840947613203103E-2</v>
      </c>
      <c r="M18" s="15"/>
      <c r="N18" s="15">
        <v>3.54747885123846E-2</v>
      </c>
      <c r="O18" s="15">
        <v>2.14026207439326E-2</v>
      </c>
      <c r="P18" s="15"/>
      <c r="Q18" s="15">
        <v>1.7741281723930399E-2</v>
      </c>
      <c r="R18" s="15">
        <v>4.1192280591689799E-2</v>
      </c>
    </row>
    <row r="19" spans="2:18" ht="16" x14ac:dyDescent="0.2">
      <c r="B19" s="18" t="s">
        <v>116</v>
      </c>
      <c r="C19" s="19">
        <v>1.5734692569192601E-2</v>
      </c>
      <c r="D19" s="19">
        <v>0</v>
      </c>
      <c r="E19" s="19">
        <v>0</v>
      </c>
      <c r="F19" s="19">
        <v>0</v>
      </c>
      <c r="G19" s="19">
        <v>0</v>
      </c>
      <c r="H19" s="19"/>
      <c r="I19" s="19">
        <v>0</v>
      </c>
      <c r="J19" s="19">
        <v>1.30181197872817E-2</v>
      </c>
      <c r="K19" s="19">
        <v>3.1352285781533401E-2</v>
      </c>
      <c r="L19" s="19">
        <v>3.0669541041412E-2</v>
      </c>
      <c r="M19" s="19"/>
      <c r="N19" s="19">
        <v>1.7561766528829501E-2</v>
      </c>
      <c r="O19" s="19">
        <v>1.30181197872817E-2</v>
      </c>
      <c r="P19" s="19"/>
      <c r="Q19" s="19">
        <v>1.08535796451783E-2</v>
      </c>
      <c r="R19" s="19">
        <v>2.0333355980143301E-2</v>
      </c>
    </row>
    <row r="20" spans="2:18" x14ac:dyDescent="0.2">
      <c r="B20" s="20" t="s">
        <v>16</v>
      </c>
    </row>
    <row r="21" spans="2:18" ht="15.75" customHeight="1" x14ac:dyDescent="0.2">
      <c r="B21" s="22" t="s">
        <v>435</v>
      </c>
    </row>
    <row r="22" spans="2:18" ht="15.75" customHeight="1" x14ac:dyDescent="0.2">
      <c r="B22" s="22" t="s">
        <v>436</v>
      </c>
    </row>
    <row r="23" spans="2:18" ht="15.75" customHeight="1" x14ac:dyDescent="0.2"/>
    <row r="24" spans="2:18" ht="15.75" customHeight="1" x14ac:dyDescent="0.2">
      <c r="B24" s="6" t="str">
        <f>HYPERLINK("#'Contents'!A1", "Return to Contents")</f>
        <v>Return to Contents</v>
      </c>
    </row>
    <row r="25" spans="2:18" ht="15.75" customHeight="1" x14ac:dyDescent="0.2"/>
    <row r="26" spans="2:18" ht="15.75" customHeight="1" x14ac:dyDescent="0.2"/>
    <row r="27" spans="2:18" ht="15.75" customHeight="1" x14ac:dyDescent="0.2"/>
    <row r="28" spans="2:18" ht="15.75" customHeight="1" x14ac:dyDescent="0.2"/>
    <row r="29" spans="2:18" ht="15.75" customHeight="1" x14ac:dyDescent="0.2"/>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118</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192</v>
      </c>
      <c r="D7" s="12">
        <v>0</v>
      </c>
      <c r="E7" s="12">
        <v>0</v>
      </c>
      <c r="F7" s="12">
        <v>0</v>
      </c>
      <c r="G7" s="12">
        <v>0</v>
      </c>
      <c r="H7" s="12"/>
      <c r="I7" s="12">
        <v>48</v>
      </c>
      <c r="J7" s="12">
        <v>74</v>
      </c>
      <c r="K7" s="12">
        <v>35</v>
      </c>
      <c r="L7" s="12">
        <v>35</v>
      </c>
      <c r="M7" s="12"/>
      <c r="N7" s="12">
        <v>118</v>
      </c>
      <c r="O7" s="12">
        <v>74</v>
      </c>
      <c r="P7" s="12"/>
      <c r="Q7" s="12">
        <v>98</v>
      </c>
      <c r="R7" s="12">
        <v>94</v>
      </c>
    </row>
    <row r="8" spans="2:18" ht="30" customHeight="1" x14ac:dyDescent="0.2">
      <c r="B8" s="13" t="s">
        <v>31</v>
      </c>
      <c r="C8" s="13">
        <v>194</v>
      </c>
      <c r="D8" s="13">
        <v>0</v>
      </c>
      <c r="E8" s="13">
        <v>0</v>
      </c>
      <c r="F8" s="13">
        <v>0</v>
      </c>
      <c r="G8" s="13">
        <v>0</v>
      </c>
      <c r="H8" s="13"/>
      <c r="I8" s="13">
        <v>50</v>
      </c>
      <c r="J8" s="13">
        <v>78</v>
      </c>
      <c r="K8" s="13">
        <v>33</v>
      </c>
      <c r="L8" s="13">
        <v>33</v>
      </c>
      <c r="M8" s="13"/>
      <c r="N8" s="13">
        <v>116</v>
      </c>
      <c r="O8" s="13">
        <v>78</v>
      </c>
      <c r="P8" s="13"/>
      <c r="Q8" s="13">
        <v>94</v>
      </c>
      <c r="R8" s="13">
        <v>100</v>
      </c>
    </row>
    <row r="9" spans="2:18" ht="16" x14ac:dyDescent="0.2">
      <c r="B9" s="18" t="s">
        <v>105</v>
      </c>
      <c r="C9" s="15">
        <v>5.55511341420446E-2</v>
      </c>
      <c r="D9" s="15">
        <v>0</v>
      </c>
      <c r="E9" s="15">
        <v>0</v>
      </c>
      <c r="F9" s="15">
        <v>0</v>
      </c>
      <c r="G9" s="15">
        <v>0</v>
      </c>
      <c r="H9" s="15"/>
      <c r="I9" s="15">
        <v>0.104610749833662</v>
      </c>
      <c r="J9" s="15">
        <v>1.0824250374806299E-2</v>
      </c>
      <c r="K9" s="15">
        <v>6.8318792609588203E-2</v>
      </c>
      <c r="L9" s="15">
        <v>7.3840947613203103E-2</v>
      </c>
      <c r="M9" s="15"/>
      <c r="N9" s="15">
        <v>8.5632906723650704E-2</v>
      </c>
      <c r="O9" s="15">
        <v>1.0824250374806299E-2</v>
      </c>
      <c r="P9" s="15"/>
      <c r="Q9" s="15">
        <v>5.1507294984302301E-2</v>
      </c>
      <c r="R9" s="15">
        <v>5.9360973304541501E-2</v>
      </c>
    </row>
    <row r="10" spans="2:18" ht="16" x14ac:dyDescent="0.2">
      <c r="B10" s="18" t="s">
        <v>107</v>
      </c>
      <c r="C10" s="15">
        <v>0.12771651113145999</v>
      </c>
      <c r="D10" s="15">
        <v>0</v>
      </c>
      <c r="E10" s="15">
        <v>0</v>
      </c>
      <c r="F10" s="15">
        <v>0</v>
      </c>
      <c r="G10" s="15">
        <v>0</v>
      </c>
      <c r="H10" s="15"/>
      <c r="I10" s="15">
        <v>4.4066075753254899E-2</v>
      </c>
      <c r="J10" s="15">
        <v>0.22385422511296199</v>
      </c>
      <c r="K10" s="15">
        <v>8.5583833975468801E-2</v>
      </c>
      <c r="L10" s="15">
        <v>6.9742111415167798E-2</v>
      </c>
      <c r="M10" s="15"/>
      <c r="N10" s="15">
        <v>6.3057572146192203E-2</v>
      </c>
      <c r="O10" s="15">
        <v>0.22385422511296199</v>
      </c>
      <c r="P10" s="15"/>
      <c r="Q10" s="15">
        <v>7.1120674057137998E-2</v>
      </c>
      <c r="R10" s="15">
        <v>0.181037384714479</v>
      </c>
    </row>
    <row r="11" spans="2:18" ht="16" x14ac:dyDescent="0.2">
      <c r="B11" s="18" t="s">
        <v>108</v>
      </c>
      <c r="C11" s="15">
        <v>8.4276888270050102E-2</v>
      </c>
      <c r="D11" s="15">
        <v>0</v>
      </c>
      <c r="E11" s="15">
        <v>0</v>
      </c>
      <c r="F11" s="15">
        <v>0</v>
      </c>
      <c r="G11" s="15">
        <v>0</v>
      </c>
      <c r="H11" s="15"/>
      <c r="I11" s="15">
        <v>7.0370337734448701E-2</v>
      </c>
      <c r="J11" s="15">
        <v>8.0403231670213501E-2</v>
      </c>
      <c r="K11" s="15">
        <v>4.97330595599553E-2</v>
      </c>
      <c r="L11" s="15">
        <v>0.14851392140751801</v>
      </c>
      <c r="M11" s="15"/>
      <c r="N11" s="15">
        <v>8.6882177239027594E-2</v>
      </c>
      <c r="O11" s="15">
        <v>8.0403231670213501E-2</v>
      </c>
      <c r="P11" s="15"/>
      <c r="Q11" s="15">
        <v>9.9343634001328604E-2</v>
      </c>
      <c r="R11" s="15">
        <v>7.0081991861150106E-2</v>
      </c>
    </row>
    <row r="12" spans="2:18" ht="16" x14ac:dyDescent="0.2">
      <c r="B12" s="18" t="s">
        <v>109</v>
      </c>
      <c r="C12" s="15">
        <v>0.16336834006706699</v>
      </c>
      <c r="D12" s="15">
        <v>0</v>
      </c>
      <c r="E12" s="15">
        <v>0</v>
      </c>
      <c r="F12" s="15">
        <v>0</v>
      </c>
      <c r="G12" s="15">
        <v>0</v>
      </c>
      <c r="H12" s="15"/>
      <c r="I12" s="15">
        <v>0.20511340275934201</v>
      </c>
      <c r="J12" s="15">
        <v>0.19063978262369299</v>
      </c>
      <c r="K12" s="15">
        <v>9.5954081820611006E-2</v>
      </c>
      <c r="L12" s="15">
        <v>0.10203701654318301</v>
      </c>
      <c r="M12" s="15"/>
      <c r="N12" s="15">
        <v>0.14502650035317</v>
      </c>
      <c r="O12" s="15">
        <v>0.19063978262369299</v>
      </c>
      <c r="P12" s="15"/>
      <c r="Q12" s="15">
        <v>0.150929518420574</v>
      </c>
      <c r="R12" s="15">
        <v>0.175087379325438</v>
      </c>
    </row>
    <row r="13" spans="2:18" ht="16" x14ac:dyDescent="0.2">
      <c r="B13" s="18" t="s">
        <v>110</v>
      </c>
      <c r="C13" s="15">
        <v>9.4014430847175201E-2</v>
      </c>
      <c r="D13" s="15">
        <v>0</v>
      </c>
      <c r="E13" s="15">
        <v>0</v>
      </c>
      <c r="F13" s="15">
        <v>0</v>
      </c>
      <c r="G13" s="15">
        <v>0</v>
      </c>
      <c r="H13" s="15"/>
      <c r="I13" s="15">
        <v>9.4229763787458898E-2</v>
      </c>
      <c r="J13" s="15">
        <v>0.115769387540403</v>
      </c>
      <c r="K13" s="15">
        <v>0.13714400800839199</v>
      </c>
      <c r="L13" s="15">
        <v>0</v>
      </c>
      <c r="M13" s="15"/>
      <c r="N13" s="15">
        <v>7.93827908882178E-2</v>
      </c>
      <c r="O13" s="15">
        <v>0.115769387540403</v>
      </c>
      <c r="P13" s="15"/>
      <c r="Q13" s="15">
        <v>0.10196808808850601</v>
      </c>
      <c r="R13" s="15">
        <v>8.6521018359420596E-2</v>
      </c>
    </row>
    <row r="14" spans="2:18" ht="16" x14ac:dyDescent="0.2">
      <c r="B14" s="18" t="s">
        <v>111</v>
      </c>
      <c r="C14" s="15">
        <v>9.9258434103616705E-2</v>
      </c>
      <c r="D14" s="15">
        <v>0</v>
      </c>
      <c r="E14" s="15">
        <v>0</v>
      </c>
      <c r="F14" s="15">
        <v>0</v>
      </c>
      <c r="G14" s="15">
        <v>0</v>
      </c>
      <c r="H14" s="15"/>
      <c r="I14" s="15">
        <v>4.4583333026073098E-2</v>
      </c>
      <c r="J14" s="15">
        <v>8.9880697999965203E-2</v>
      </c>
      <c r="K14" s="15">
        <v>0.21895720749716599</v>
      </c>
      <c r="L14" s="15">
        <v>8.6632308035941505E-2</v>
      </c>
      <c r="M14" s="15"/>
      <c r="N14" s="15">
        <v>0.10556557873431401</v>
      </c>
      <c r="O14" s="15">
        <v>8.9880697999965203E-2</v>
      </c>
      <c r="P14" s="15"/>
      <c r="Q14" s="15">
        <v>0.104210790151589</v>
      </c>
      <c r="R14" s="15">
        <v>9.4592650109199206E-2</v>
      </c>
    </row>
    <row r="15" spans="2:18" ht="16" x14ac:dyDescent="0.2">
      <c r="B15" s="18" t="s">
        <v>112</v>
      </c>
      <c r="C15" s="15">
        <v>0.110676440253175</v>
      </c>
      <c r="D15" s="15">
        <v>0</v>
      </c>
      <c r="E15" s="15">
        <v>0</v>
      </c>
      <c r="F15" s="15">
        <v>0</v>
      </c>
      <c r="G15" s="15">
        <v>0</v>
      </c>
      <c r="H15" s="15"/>
      <c r="I15" s="15">
        <v>0.13563736897879</v>
      </c>
      <c r="J15" s="15">
        <v>8.5154097839983706E-2</v>
      </c>
      <c r="K15" s="15">
        <v>0.12606105481911201</v>
      </c>
      <c r="L15" s="15">
        <v>0.117752824956422</v>
      </c>
      <c r="M15" s="15"/>
      <c r="N15" s="15">
        <v>0.12784189502125101</v>
      </c>
      <c r="O15" s="15">
        <v>8.5154097839983706E-2</v>
      </c>
      <c r="P15" s="15"/>
      <c r="Q15" s="15">
        <v>0.107724114844567</v>
      </c>
      <c r="R15" s="15">
        <v>0.11345792698481599</v>
      </c>
    </row>
    <row r="16" spans="2:18" ht="16" x14ac:dyDescent="0.2">
      <c r="B16" s="18" t="s">
        <v>113</v>
      </c>
      <c r="C16" s="15">
        <v>0.13183344090094701</v>
      </c>
      <c r="D16" s="15">
        <v>0</v>
      </c>
      <c r="E16" s="15">
        <v>0</v>
      </c>
      <c r="F16" s="15">
        <v>0</v>
      </c>
      <c r="G16" s="15">
        <v>0</v>
      </c>
      <c r="H16" s="15"/>
      <c r="I16" s="15">
        <v>0.163880025378351</v>
      </c>
      <c r="J16" s="15">
        <v>8.9732601504218301E-2</v>
      </c>
      <c r="K16" s="15">
        <v>0.18382459696711201</v>
      </c>
      <c r="L16" s="15">
        <v>0.13118762860908501</v>
      </c>
      <c r="M16" s="15"/>
      <c r="N16" s="15">
        <v>0.16014902583679699</v>
      </c>
      <c r="O16" s="15">
        <v>8.9732601504218301E-2</v>
      </c>
      <c r="P16" s="15"/>
      <c r="Q16" s="15">
        <v>0.14222886251089101</v>
      </c>
      <c r="R16" s="15">
        <v>0.122039558697596</v>
      </c>
    </row>
    <row r="17" spans="2:18" ht="16" x14ac:dyDescent="0.2">
      <c r="B17" s="18" t="s">
        <v>114</v>
      </c>
      <c r="C17" s="15">
        <v>6.8671020396426502E-2</v>
      </c>
      <c r="D17" s="15">
        <v>0</v>
      </c>
      <c r="E17" s="15">
        <v>0</v>
      </c>
      <c r="F17" s="15">
        <v>0</v>
      </c>
      <c r="G17" s="15">
        <v>0</v>
      </c>
      <c r="H17" s="15"/>
      <c r="I17" s="15">
        <v>5.1568414669647601E-2</v>
      </c>
      <c r="J17" s="15">
        <v>6.5156071988423395E-2</v>
      </c>
      <c r="K17" s="15">
        <v>0</v>
      </c>
      <c r="L17" s="15">
        <v>0.170494995863544</v>
      </c>
      <c r="M17" s="15"/>
      <c r="N17" s="15">
        <v>7.1035054501639106E-2</v>
      </c>
      <c r="O17" s="15">
        <v>6.5156071988423395E-2</v>
      </c>
      <c r="P17" s="15"/>
      <c r="Q17" s="15">
        <v>0.10167431774484501</v>
      </c>
      <c r="R17" s="15">
        <v>3.7577485311383399E-2</v>
      </c>
    </row>
    <row r="18" spans="2:18" ht="16" x14ac:dyDescent="0.2">
      <c r="B18" s="18" t="s">
        <v>115</v>
      </c>
      <c r="C18" s="15">
        <v>3.6806882392451501E-2</v>
      </c>
      <c r="D18" s="15">
        <v>0</v>
      </c>
      <c r="E18" s="15">
        <v>0</v>
      </c>
      <c r="F18" s="15">
        <v>0</v>
      </c>
      <c r="G18" s="15">
        <v>0</v>
      </c>
      <c r="H18" s="15"/>
      <c r="I18" s="15">
        <v>5.2189363275254697E-2</v>
      </c>
      <c r="J18" s="15">
        <v>1.41649128141162E-2</v>
      </c>
      <c r="K18" s="15">
        <v>3.4423364742595101E-2</v>
      </c>
      <c r="L18" s="15">
        <v>6.9128704514523298E-2</v>
      </c>
      <c r="M18" s="15"/>
      <c r="N18" s="15">
        <v>5.2035096886438398E-2</v>
      </c>
      <c r="O18" s="15">
        <v>1.41649128141162E-2</v>
      </c>
      <c r="P18" s="15"/>
      <c r="Q18" s="15">
        <v>4.1399737943811202E-2</v>
      </c>
      <c r="R18" s="15">
        <v>3.2479796110159699E-2</v>
      </c>
    </row>
    <row r="19" spans="2:18" ht="16" x14ac:dyDescent="0.2">
      <c r="B19" s="18" t="s">
        <v>116</v>
      </c>
      <c r="C19" s="19">
        <v>2.7826477495585599E-2</v>
      </c>
      <c r="D19" s="19">
        <v>0</v>
      </c>
      <c r="E19" s="19">
        <v>0</v>
      </c>
      <c r="F19" s="19">
        <v>0</v>
      </c>
      <c r="G19" s="19">
        <v>0</v>
      </c>
      <c r="H19" s="19"/>
      <c r="I19" s="19">
        <v>3.3751164803717003E-2</v>
      </c>
      <c r="J19" s="19">
        <v>3.44207405312143E-2</v>
      </c>
      <c r="K19" s="19">
        <v>0</v>
      </c>
      <c r="L19" s="19">
        <v>3.0669541041412E-2</v>
      </c>
      <c r="M19" s="19"/>
      <c r="N19" s="19">
        <v>2.3391401669301998E-2</v>
      </c>
      <c r="O19" s="19">
        <v>3.44207405312143E-2</v>
      </c>
      <c r="P19" s="19"/>
      <c r="Q19" s="19">
        <v>2.7892967252446801E-2</v>
      </c>
      <c r="R19" s="19">
        <v>2.7763835221817201E-2</v>
      </c>
    </row>
    <row r="20" spans="2:18" x14ac:dyDescent="0.2">
      <c r="B20" s="20" t="s">
        <v>16</v>
      </c>
    </row>
    <row r="21" spans="2:18" ht="15.75" customHeight="1" x14ac:dyDescent="0.2">
      <c r="B21" s="22" t="s">
        <v>435</v>
      </c>
    </row>
    <row r="22" spans="2:18" ht="15.75" customHeight="1" x14ac:dyDescent="0.2">
      <c r="B22" s="22" t="s">
        <v>436</v>
      </c>
    </row>
    <row r="23" spans="2:18" ht="15.75" customHeight="1" x14ac:dyDescent="0.2"/>
    <row r="24" spans="2:18" ht="15.75" customHeight="1" x14ac:dyDescent="0.2">
      <c r="B24" s="6" t="str">
        <f>HYPERLINK("#'Contents'!A1", "Return to Contents")</f>
        <v>Return to Contents</v>
      </c>
    </row>
    <row r="25" spans="2:18" ht="15.75" customHeight="1" x14ac:dyDescent="0.2"/>
    <row r="26" spans="2:18" ht="15.75" customHeight="1" x14ac:dyDescent="0.2"/>
    <row r="27" spans="2:18" ht="15.75" customHeight="1" x14ac:dyDescent="0.2"/>
    <row r="28" spans="2:18" ht="15.75" customHeight="1" x14ac:dyDescent="0.2"/>
    <row r="29" spans="2:18" ht="15.75" customHeight="1" x14ac:dyDescent="0.2"/>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119</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192</v>
      </c>
      <c r="D7" s="12">
        <v>0</v>
      </c>
      <c r="E7" s="12">
        <v>0</v>
      </c>
      <c r="F7" s="12">
        <v>0</v>
      </c>
      <c r="G7" s="12">
        <v>0</v>
      </c>
      <c r="H7" s="12"/>
      <c r="I7" s="12">
        <v>48</v>
      </c>
      <c r="J7" s="12">
        <v>74</v>
      </c>
      <c r="K7" s="12">
        <v>35</v>
      </c>
      <c r="L7" s="12">
        <v>35</v>
      </c>
      <c r="M7" s="12"/>
      <c r="N7" s="12">
        <v>118</v>
      </c>
      <c r="O7" s="12">
        <v>74</v>
      </c>
      <c r="P7" s="12"/>
      <c r="Q7" s="12">
        <v>98</v>
      </c>
      <c r="R7" s="12">
        <v>94</v>
      </c>
    </row>
    <row r="8" spans="2:18" ht="30" customHeight="1" x14ac:dyDescent="0.2">
      <c r="B8" s="13" t="s">
        <v>31</v>
      </c>
      <c r="C8" s="13">
        <v>194</v>
      </c>
      <c r="D8" s="13">
        <v>0</v>
      </c>
      <c r="E8" s="13">
        <v>0</v>
      </c>
      <c r="F8" s="13">
        <v>0</v>
      </c>
      <c r="G8" s="13">
        <v>0</v>
      </c>
      <c r="H8" s="13"/>
      <c r="I8" s="13">
        <v>50</v>
      </c>
      <c r="J8" s="13">
        <v>78</v>
      </c>
      <c r="K8" s="13">
        <v>33</v>
      </c>
      <c r="L8" s="13">
        <v>33</v>
      </c>
      <c r="M8" s="13"/>
      <c r="N8" s="13">
        <v>116</v>
      </c>
      <c r="O8" s="13">
        <v>78</v>
      </c>
      <c r="P8" s="13"/>
      <c r="Q8" s="13">
        <v>94</v>
      </c>
      <c r="R8" s="13">
        <v>100</v>
      </c>
    </row>
    <row r="9" spans="2:18" ht="16" x14ac:dyDescent="0.2">
      <c r="B9" s="18" t="s">
        <v>105</v>
      </c>
      <c r="C9" s="15">
        <v>4.29335603678557E-2</v>
      </c>
      <c r="D9" s="15">
        <v>0</v>
      </c>
      <c r="E9" s="15">
        <v>0</v>
      </c>
      <c r="F9" s="15">
        <v>0</v>
      </c>
      <c r="G9" s="15">
        <v>0</v>
      </c>
      <c r="H9" s="15"/>
      <c r="I9" s="15">
        <v>8.2641297854750495E-2</v>
      </c>
      <c r="J9" s="15">
        <v>0</v>
      </c>
      <c r="K9" s="15">
        <v>8.7135085795189096E-2</v>
      </c>
      <c r="L9" s="15">
        <v>4.02764912907227E-2</v>
      </c>
      <c r="M9" s="15"/>
      <c r="N9" s="15">
        <v>7.1809204953908898E-2</v>
      </c>
      <c r="O9" s="15">
        <v>0</v>
      </c>
      <c r="P9" s="15"/>
      <c r="Q9" s="15">
        <v>5.7133000206161202E-2</v>
      </c>
      <c r="R9" s="15">
        <v>2.9555782501018899E-2</v>
      </c>
    </row>
    <row r="10" spans="2:18" ht="16" x14ac:dyDescent="0.2">
      <c r="B10" s="18" t="s">
        <v>107</v>
      </c>
      <c r="C10" s="15">
        <v>9.2718534431834906E-2</v>
      </c>
      <c r="D10" s="15">
        <v>0</v>
      </c>
      <c r="E10" s="15">
        <v>0</v>
      </c>
      <c r="F10" s="15">
        <v>0</v>
      </c>
      <c r="G10" s="15">
        <v>0</v>
      </c>
      <c r="H10" s="15"/>
      <c r="I10" s="15">
        <v>0</v>
      </c>
      <c r="J10" s="15">
        <v>0.21632956407999199</v>
      </c>
      <c r="K10" s="15">
        <v>0</v>
      </c>
      <c r="L10" s="15">
        <v>3.35644563224805E-2</v>
      </c>
      <c r="M10" s="15"/>
      <c r="N10" s="15">
        <v>9.5819827819366207E-3</v>
      </c>
      <c r="O10" s="15">
        <v>0.21632956407999199</v>
      </c>
      <c r="P10" s="15"/>
      <c r="Q10" s="15">
        <v>2.1377152916393801E-2</v>
      </c>
      <c r="R10" s="15">
        <v>0.15993168970379101</v>
      </c>
    </row>
    <row r="11" spans="2:18" ht="16" x14ac:dyDescent="0.2">
      <c r="B11" s="18" t="s">
        <v>108</v>
      </c>
      <c r="C11" s="15">
        <v>8.7513000942484098E-2</v>
      </c>
      <c r="D11" s="15">
        <v>0</v>
      </c>
      <c r="E11" s="15">
        <v>0</v>
      </c>
      <c r="F11" s="15">
        <v>0</v>
      </c>
      <c r="G11" s="15">
        <v>0</v>
      </c>
      <c r="H11" s="15"/>
      <c r="I11" s="15">
        <v>0.22324582433704299</v>
      </c>
      <c r="J11" s="15">
        <v>4.9875791899381801E-2</v>
      </c>
      <c r="K11" s="15">
        <v>5.7028492906405402E-2</v>
      </c>
      <c r="L11" s="15">
        <v>0</v>
      </c>
      <c r="M11" s="15"/>
      <c r="N11" s="15">
        <v>0.112826500736768</v>
      </c>
      <c r="O11" s="15">
        <v>4.9875791899381801E-2</v>
      </c>
      <c r="P11" s="15"/>
      <c r="Q11" s="15">
        <v>0.109414218571789</v>
      </c>
      <c r="R11" s="15">
        <v>6.6879114831871797E-2</v>
      </c>
    </row>
    <row r="12" spans="2:18" ht="16" x14ac:dyDescent="0.2">
      <c r="B12" s="18" t="s">
        <v>109</v>
      </c>
      <c r="C12" s="15">
        <v>0.100780782223891</v>
      </c>
      <c r="D12" s="15">
        <v>0</v>
      </c>
      <c r="E12" s="15">
        <v>0</v>
      </c>
      <c r="F12" s="15">
        <v>0</v>
      </c>
      <c r="G12" s="15">
        <v>0</v>
      </c>
      <c r="H12" s="15"/>
      <c r="I12" s="15">
        <v>5.5827327400551803E-2</v>
      </c>
      <c r="J12" s="15">
        <v>0.13138059923478901</v>
      </c>
      <c r="K12" s="15">
        <v>4.9157816852956497E-2</v>
      </c>
      <c r="L12" s="15">
        <v>0.14776508229329299</v>
      </c>
      <c r="M12" s="15"/>
      <c r="N12" s="15">
        <v>8.0200391666146495E-2</v>
      </c>
      <c r="O12" s="15">
        <v>0.13138059923478901</v>
      </c>
      <c r="P12" s="15"/>
      <c r="Q12" s="15">
        <v>0.11219306916324701</v>
      </c>
      <c r="R12" s="15">
        <v>9.0028876418744394E-2</v>
      </c>
    </row>
    <row r="13" spans="2:18" ht="16" x14ac:dyDescent="0.2">
      <c r="B13" s="18" t="s">
        <v>110</v>
      </c>
      <c r="C13" s="15">
        <v>0.106812039749906</v>
      </c>
      <c r="D13" s="15">
        <v>0</v>
      </c>
      <c r="E13" s="15">
        <v>0</v>
      </c>
      <c r="F13" s="15">
        <v>0</v>
      </c>
      <c r="G13" s="15">
        <v>0</v>
      </c>
      <c r="H13" s="15"/>
      <c r="I13" s="15">
        <v>7.6329865831471402E-2</v>
      </c>
      <c r="J13" s="15">
        <v>0.137688387375967</v>
      </c>
      <c r="K13" s="15">
        <v>0.13028475954385499</v>
      </c>
      <c r="L13" s="15">
        <v>5.7277598176493298E-2</v>
      </c>
      <c r="M13" s="15"/>
      <c r="N13" s="15">
        <v>8.6045664156395696E-2</v>
      </c>
      <c r="O13" s="15">
        <v>0.137688387375967</v>
      </c>
      <c r="P13" s="15"/>
      <c r="Q13" s="15">
        <v>0.101368506718575</v>
      </c>
      <c r="R13" s="15">
        <v>0.111940578377712</v>
      </c>
    </row>
    <row r="14" spans="2:18" ht="16" x14ac:dyDescent="0.2">
      <c r="B14" s="18" t="s">
        <v>111</v>
      </c>
      <c r="C14" s="15">
        <v>0.12580553462181099</v>
      </c>
      <c r="D14" s="15">
        <v>0</v>
      </c>
      <c r="E14" s="15">
        <v>0</v>
      </c>
      <c r="F14" s="15">
        <v>0</v>
      </c>
      <c r="G14" s="15">
        <v>0</v>
      </c>
      <c r="H14" s="15"/>
      <c r="I14" s="15">
        <v>9.4621603988418304E-2</v>
      </c>
      <c r="J14" s="15">
        <v>8.4858241188910596E-2</v>
      </c>
      <c r="K14" s="15">
        <v>0.174020705602007</v>
      </c>
      <c r="L14" s="15">
        <v>0.22220345911842801</v>
      </c>
      <c r="M14" s="15"/>
      <c r="N14" s="15">
        <v>0.15334528398800901</v>
      </c>
      <c r="O14" s="15">
        <v>8.4858241188910596E-2</v>
      </c>
      <c r="P14" s="15"/>
      <c r="Q14" s="15">
        <v>0.15149520846335701</v>
      </c>
      <c r="R14" s="15">
        <v>0.101602414355294</v>
      </c>
    </row>
    <row r="15" spans="2:18" ht="16" x14ac:dyDescent="0.2">
      <c r="B15" s="18" t="s">
        <v>112</v>
      </c>
      <c r="C15" s="15">
        <v>0.159722911735242</v>
      </c>
      <c r="D15" s="15">
        <v>0</v>
      </c>
      <c r="E15" s="15">
        <v>0</v>
      </c>
      <c r="F15" s="15">
        <v>0</v>
      </c>
      <c r="G15" s="15">
        <v>0</v>
      </c>
      <c r="H15" s="15"/>
      <c r="I15" s="15">
        <v>0.21084648942783299</v>
      </c>
      <c r="J15" s="15">
        <v>8.11734908628019E-2</v>
      </c>
      <c r="K15" s="15">
        <v>0.30901725576803102</v>
      </c>
      <c r="L15" s="15">
        <v>0.120233818346742</v>
      </c>
      <c r="M15" s="15"/>
      <c r="N15" s="15">
        <v>0.21255256620878701</v>
      </c>
      <c r="O15" s="15">
        <v>8.11734908628019E-2</v>
      </c>
      <c r="P15" s="15"/>
      <c r="Q15" s="15">
        <v>0.161964365919577</v>
      </c>
      <c r="R15" s="15">
        <v>0.15761116109450099</v>
      </c>
    </row>
    <row r="16" spans="2:18" ht="16" x14ac:dyDescent="0.2">
      <c r="B16" s="18" t="s">
        <v>113</v>
      </c>
      <c r="C16" s="15">
        <v>0.129822032940866</v>
      </c>
      <c r="D16" s="15">
        <v>0</v>
      </c>
      <c r="E16" s="15">
        <v>0</v>
      </c>
      <c r="F16" s="15">
        <v>0</v>
      </c>
      <c r="G16" s="15">
        <v>0</v>
      </c>
      <c r="H16" s="15"/>
      <c r="I16" s="15">
        <v>7.3185202540221095E-2</v>
      </c>
      <c r="J16" s="15">
        <v>0.16531995913895001</v>
      </c>
      <c r="K16" s="15">
        <v>0.116798903203142</v>
      </c>
      <c r="L16" s="15">
        <v>0.14503586447156799</v>
      </c>
      <c r="M16" s="15"/>
      <c r="N16" s="15">
        <v>0.105947341635151</v>
      </c>
      <c r="O16" s="15">
        <v>0.16531995913895001</v>
      </c>
      <c r="P16" s="15"/>
      <c r="Q16" s="15">
        <v>0.16242360433846501</v>
      </c>
      <c r="R16" s="15">
        <v>9.9106977612391303E-2</v>
      </c>
    </row>
    <row r="17" spans="2:18" ht="16" x14ac:dyDescent="0.2">
      <c r="B17" s="18" t="s">
        <v>114</v>
      </c>
      <c r="C17" s="15">
        <v>6.28538724184389E-2</v>
      </c>
      <c r="D17" s="15">
        <v>0</v>
      </c>
      <c r="E17" s="15">
        <v>0</v>
      </c>
      <c r="F17" s="15">
        <v>0</v>
      </c>
      <c r="G17" s="15">
        <v>0</v>
      </c>
      <c r="H17" s="15"/>
      <c r="I17" s="15">
        <v>5.5291593261772798E-2</v>
      </c>
      <c r="J17" s="15">
        <v>6.5343429585766902E-2</v>
      </c>
      <c r="K17" s="15">
        <v>2.05975023655313E-2</v>
      </c>
      <c r="L17" s="15">
        <v>0.11005113908612001</v>
      </c>
      <c r="M17" s="15"/>
      <c r="N17" s="15">
        <v>6.1179481398349202E-2</v>
      </c>
      <c r="O17" s="15">
        <v>6.5343429585766902E-2</v>
      </c>
      <c r="P17" s="15"/>
      <c r="Q17" s="15">
        <v>6.5251676860005506E-2</v>
      </c>
      <c r="R17" s="15">
        <v>6.0594818853462601E-2</v>
      </c>
    </row>
    <row r="18" spans="2:18" ht="16" x14ac:dyDescent="0.2">
      <c r="B18" s="18" t="s">
        <v>115</v>
      </c>
      <c r="C18" s="15">
        <v>4.4911301779568702E-2</v>
      </c>
      <c r="D18" s="15">
        <v>0</v>
      </c>
      <c r="E18" s="15">
        <v>0</v>
      </c>
      <c r="F18" s="15">
        <v>0</v>
      </c>
      <c r="G18" s="15">
        <v>0</v>
      </c>
      <c r="H18" s="15"/>
      <c r="I18" s="15">
        <v>9.1157400567703106E-2</v>
      </c>
      <c r="J18" s="15">
        <v>2.57301551010993E-2</v>
      </c>
      <c r="K18" s="15">
        <v>0</v>
      </c>
      <c r="L18" s="15">
        <v>6.4040825220636005E-2</v>
      </c>
      <c r="M18" s="15"/>
      <c r="N18" s="15">
        <v>5.7811885134289101E-2</v>
      </c>
      <c r="O18" s="15">
        <v>2.57301551010993E-2</v>
      </c>
      <c r="P18" s="15"/>
      <c r="Q18" s="15">
        <v>2.85323962059039E-2</v>
      </c>
      <c r="R18" s="15">
        <v>6.0342428849475098E-2</v>
      </c>
    </row>
    <row r="19" spans="2:18" ht="16" x14ac:dyDescent="0.2">
      <c r="B19" s="18" t="s">
        <v>116</v>
      </c>
      <c r="C19" s="19">
        <v>4.6126428788101199E-2</v>
      </c>
      <c r="D19" s="19">
        <v>0</v>
      </c>
      <c r="E19" s="19">
        <v>0</v>
      </c>
      <c r="F19" s="19">
        <v>0</v>
      </c>
      <c r="G19" s="19">
        <v>0</v>
      </c>
      <c r="H19" s="19"/>
      <c r="I19" s="19">
        <v>3.6853394790235E-2</v>
      </c>
      <c r="J19" s="19">
        <v>4.2300381532341197E-2</v>
      </c>
      <c r="K19" s="19">
        <v>5.5959477962883301E-2</v>
      </c>
      <c r="L19" s="19">
        <v>5.9551265673516401E-2</v>
      </c>
      <c r="M19" s="19"/>
      <c r="N19" s="19">
        <v>4.8699697340259002E-2</v>
      </c>
      <c r="O19" s="19">
        <v>4.2300381532341197E-2</v>
      </c>
      <c r="P19" s="19"/>
      <c r="Q19" s="19">
        <v>2.8846800636527298E-2</v>
      </c>
      <c r="R19" s="19">
        <v>6.2406157401739402E-2</v>
      </c>
    </row>
    <row r="20" spans="2:18" x14ac:dyDescent="0.2">
      <c r="B20" s="20" t="s">
        <v>16</v>
      </c>
    </row>
    <row r="21" spans="2:18" ht="15.75" customHeight="1" x14ac:dyDescent="0.2">
      <c r="B21" s="22" t="s">
        <v>435</v>
      </c>
    </row>
    <row r="22" spans="2:18" ht="15.75" customHeight="1" x14ac:dyDescent="0.2">
      <c r="B22" s="22" t="s">
        <v>436</v>
      </c>
    </row>
    <row r="23" spans="2:18" ht="15.75" customHeight="1" x14ac:dyDescent="0.2"/>
    <row r="24" spans="2:18" ht="15.75" customHeight="1" x14ac:dyDescent="0.2">
      <c r="B24" s="6" t="str">
        <f>HYPERLINK("#'Contents'!A1", "Return to Contents")</f>
        <v>Return to Contents</v>
      </c>
    </row>
    <row r="25" spans="2:18" ht="15.75" customHeight="1" x14ac:dyDescent="0.2"/>
    <row r="26" spans="2:18" ht="15.75" customHeight="1" x14ac:dyDescent="0.2"/>
    <row r="27" spans="2:18" ht="15.75" customHeight="1" x14ac:dyDescent="0.2"/>
    <row r="28" spans="2:18" ht="15.75" customHeight="1" x14ac:dyDescent="0.2"/>
    <row r="29" spans="2:18" ht="15.75" customHeight="1" x14ac:dyDescent="0.2"/>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120</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192</v>
      </c>
      <c r="D7" s="12">
        <v>0</v>
      </c>
      <c r="E7" s="12">
        <v>0</v>
      </c>
      <c r="F7" s="12">
        <v>0</v>
      </c>
      <c r="G7" s="12">
        <v>0</v>
      </c>
      <c r="H7" s="12"/>
      <c r="I7" s="12">
        <v>48</v>
      </c>
      <c r="J7" s="12">
        <v>74</v>
      </c>
      <c r="K7" s="12">
        <v>35</v>
      </c>
      <c r="L7" s="12">
        <v>35</v>
      </c>
      <c r="M7" s="12"/>
      <c r="N7" s="12">
        <v>118</v>
      </c>
      <c r="O7" s="12">
        <v>74</v>
      </c>
      <c r="P7" s="12"/>
      <c r="Q7" s="12">
        <v>98</v>
      </c>
      <c r="R7" s="12">
        <v>94</v>
      </c>
    </row>
    <row r="8" spans="2:18" ht="30" customHeight="1" x14ac:dyDescent="0.2">
      <c r="B8" s="13" t="s">
        <v>31</v>
      </c>
      <c r="C8" s="13">
        <v>194</v>
      </c>
      <c r="D8" s="13">
        <v>0</v>
      </c>
      <c r="E8" s="13">
        <v>0</v>
      </c>
      <c r="F8" s="13">
        <v>0</v>
      </c>
      <c r="G8" s="13">
        <v>0</v>
      </c>
      <c r="H8" s="13"/>
      <c r="I8" s="13">
        <v>50</v>
      </c>
      <c r="J8" s="13">
        <v>78</v>
      </c>
      <c r="K8" s="13">
        <v>33</v>
      </c>
      <c r="L8" s="13">
        <v>33</v>
      </c>
      <c r="M8" s="13"/>
      <c r="N8" s="13">
        <v>116</v>
      </c>
      <c r="O8" s="13">
        <v>78</v>
      </c>
      <c r="P8" s="13"/>
      <c r="Q8" s="13">
        <v>94</v>
      </c>
      <c r="R8" s="13">
        <v>100</v>
      </c>
    </row>
    <row r="9" spans="2:18" ht="16" x14ac:dyDescent="0.2">
      <c r="B9" s="18" t="s">
        <v>105</v>
      </c>
      <c r="C9" s="15">
        <v>6.7714722687440804E-2</v>
      </c>
      <c r="D9" s="15">
        <v>0</v>
      </c>
      <c r="E9" s="15">
        <v>0</v>
      </c>
      <c r="F9" s="15">
        <v>0</v>
      </c>
      <c r="G9" s="15">
        <v>0</v>
      </c>
      <c r="H9" s="15"/>
      <c r="I9" s="15">
        <v>9.4278209390873405E-2</v>
      </c>
      <c r="J9" s="15">
        <v>4.8903218365603303E-2</v>
      </c>
      <c r="K9" s="15">
        <v>9.9636021209039E-2</v>
      </c>
      <c r="L9" s="15">
        <v>4.02764912907227E-2</v>
      </c>
      <c r="M9" s="15"/>
      <c r="N9" s="15">
        <v>8.0366697233047693E-2</v>
      </c>
      <c r="O9" s="15">
        <v>4.8903218365603303E-2</v>
      </c>
      <c r="P9" s="15"/>
      <c r="Q9" s="15">
        <v>7.9201873835156603E-2</v>
      </c>
      <c r="R9" s="15">
        <v>5.6892284751377802E-2</v>
      </c>
    </row>
    <row r="10" spans="2:18" ht="16" x14ac:dyDescent="0.2">
      <c r="B10" s="18" t="s">
        <v>107</v>
      </c>
      <c r="C10" s="15">
        <v>8.2015391003723903E-2</v>
      </c>
      <c r="D10" s="15">
        <v>0</v>
      </c>
      <c r="E10" s="15">
        <v>0</v>
      </c>
      <c r="F10" s="15">
        <v>0</v>
      </c>
      <c r="G10" s="15">
        <v>0</v>
      </c>
      <c r="H10" s="15"/>
      <c r="I10" s="15">
        <v>5.6462334177431399E-2</v>
      </c>
      <c r="J10" s="15">
        <v>8.3714606181865006E-2</v>
      </c>
      <c r="K10" s="15">
        <v>0.13948229980296301</v>
      </c>
      <c r="L10" s="15">
        <v>6.0286033859521103E-2</v>
      </c>
      <c r="M10" s="15"/>
      <c r="N10" s="15">
        <v>8.0872556979738303E-2</v>
      </c>
      <c r="O10" s="15">
        <v>8.3714606181865006E-2</v>
      </c>
      <c r="P10" s="15"/>
      <c r="Q10" s="15">
        <v>9.4802736593492101E-2</v>
      </c>
      <c r="R10" s="15">
        <v>6.9967995419504297E-2</v>
      </c>
    </row>
    <row r="11" spans="2:18" ht="16" x14ac:dyDescent="0.2">
      <c r="B11" s="18" t="s">
        <v>108</v>
      </c>
      <c r="C11" s="15">
        <v>0.153699656897551</v>
      </c>
      <c r="D11" s="15">
        <v>0</v>
      </c>
      <c r="E11" s="15">
        <v>0</v>
      </c>
      <c r="F11" s="15">
        <v>0</v>
      </c>
      <c r="G11" s="15">
        <v>0</v>
      </c>
      <c r="H11" s="15"/>
      <c r="I11" s="15">
        <v>0.116940972356797</v>
      </c>
      <c r="J11" s="15">
        <v>0.247196167440387</v>
      </c>
      <c r="K11" s="15">
        <v>2.4465571414204801E-2</v>
      </c>
      <c r="L11" s="15">
        <v>0.116417651849266</v>
      </c>
      <c r="M11" s="15"/>
      <c r="N11" s="15">
        <v>9.0817101028916103E-2</v>
      </c>
      <c r="O11" s="15">
        <v>0.247196167440387</v>
      </c>
      <c r="P11" s="15"/>
      <c r="Q11" s="15">
        <v>0.145857650921528</v>
      </c>
      <c r="R11" s="15">
        <v>0.16108787890998799</v>
      </c>
    </row>
    <row r="12" spans="2:18" ht="16" x14ac:dyDescent="0.2">
      <c r="B12" s="18" t="s">
        <v>109</v>
      </c>
      <c r="C12" s="15">
        <v>0.134502148790104</v>
      </c>
      <c r="D12" s="15">
        <v>0</v>
      </c>
      <c r="E12" s="15">
        <v>0</v>
      </c>
      <c r="F12" s="15">
        <v>0</v>
      </c>
      <c r="G12" s="15">
        <v>0</v>
      </c>
      <c r="H12" s="15"/>
      <c r="I12" s="15">
        <v>0.13020570181396399</v>
      </c>
      <c r="J12" s="15">
        <v>0.14499616008330299</v>
      </c>
      <c r="K12" s="15">
        <v>7.2704697444360505E-2</v>
      </c>
      <c r="L12" s="15">
        <v>0.177107071255589</v>
      </c>
      <c r="M12" s="15"/>
      <c r="N12" s="15">
        <v>0.12744423563805801</v>
      </c>
      <c r="O12" s="15">
        <v>0.14499616008330299</v>
      </c>
      <c r="P12" s="15"/>
      <c r="Q12" s="15">
        <v>0.11688678205997299</v>
      </c>
      <c r="R12" s="15">
        <v>0.151098188200253</v>
      </c>
    </row>
    <row r="13" spans="2:18" ht="16" x14ac:dyDescent="0.2">
      <c r="B13" s="18" t="s">
        <v>110</v>
      </c>
      <c r="C13" s="15">
        <v>9.6964247690160196E-2</v>
      </c>
      <c r="D13" s="15">
        <v>0</v>
      </c>
      <c r="E13" s="15">
        <v>0</v>
      </c>
      <c r="F13" s="15">
        <v>0</v>
      </c>
      <c r="G13" s="15">
        <v>0</v>
      </c>
      <c r="H13" s="15"/>
      <c r="I13" s="15">
        <v>8.6100920685645399E-2</v>
      </c>
      <c r="J13" s="15">
        <v>9.31256789543293E-2</v>
      </c>
      <c r="K13" s="15">
        <v>0.13042683482198</v>
      </c>
      <c r="L13" s="15">
        <v>8.9585445719395806E-2</v>
      </c>
      <c r="M13" s="15"/>
      <c r="N13" s="15">
        <v>9.9545937761640599E-2</v>
      </c>
      <c r="O13" s="15">
        <v>9.31256789543293E-2</v>
      </c>
      <c r="P13" s="15"/>
      <c r="Q13" s="15">
        <v>9.4357304841662396E-2</v>
      </c>
      <c r="R13" s="15">
        <v>9.9420337700462103E-2</v>
      </c>
    </row>
    <row r="14" spans="2:18" ht="16" x14ac:dyDescent="0.2">
      <c r="B14" s="18" t="s">
        <v>111</v>
      </c>
      <c r="C14" s="15">
        <v>0.131605686205752</v>
      </c>
      <c r="D14" s="15">
        <v>0</v>
      </c>
      <c r="E14" s="15">
        <v>0</v>
      </c>
      <c r="F14" s="15">
        <v>0</v>
      </c>
      <c r="G14" s="15">
        <v>0</v>
      </c>
      <c r="H14" s="15"/>
      <c r="I14" s="15">
        <v>6.5513439395671294E-2</v>
      </c>
      <c r="J14" s="15">
        <v>0.14542613131054399</v>
      </c>
      <c r="K14" s="15">
        <v>0.17766161557526799</v>
      </c>
      <c r="L14" s="15">
        <v>0.154125335190305</v>
      </c>
      <c r="M14" s="15"/>
      <c r="N14" s="15">
        <v>0.122310527419765</v>
      </c>
      <c r="O14" s="15">
        <v>0.14542613131054399</v>
      </c>
      <c r="P14" s="15"/>
      <c r="Q14" s="15">
        <v>0.10599920973541301</v>
      </c>
      <c r="R14" s="15">
        <v>0.155730423383657</v>
      </c>
    </row>
    <row r="15" spans="2:18" ht="16" x14ac:dyDescent="0.2">
      <c r="B15" s="18" t="s">
        <v>112</v>
      </c>
      <c r="C15" s="15">
        <v>0.15139770763888699</v>
      </c>
      <c r="D15" s="15">
        <v>0</v>
      </c>
      <c r="E15" s="15">
        <v>0</v>
      </c>
      <c r="F15" s="15">
        <v>0</v>
      </c>
      <c r="G15" s="15">
        <v>0</v>
      </c>
      <c r="H15" s="15"/>
      <c r="I15" s="15">
        <v>0.23605521051716</v>
      </c>
      <c r="J15" s="15">
        <v>8.3712029540464999E-2</v>
      </c>
      <c r="K15" s="15">
        <v>0.19620278080238299</v>
      </c>
      <c r="L15" s="15">
        <v>0.138182568332678</v>
      </c>
      <c r="M15" s="15"/>
      <c r="N15" s="15">
        <v>0.19692078020939199</v>
      </c>
      <c r="O15" s="15">
        <v>8.3712029540464999E-2</v>
      </c>
      <c r="P15" s="15"/>
      <c r="Q15" s="15">
        <v>0.14260998363729499</v>
      </c>
      <c r="R15" s="15">
        <v>0.159676922945059</v>
      </c>
    </row>
    <row r="16" spans="2:18" ht="16" x14ac:dyDescent="0.2">
      <c r="B16" s="18" t="s">
        <v>113</v>
      </c>
      <c r="C16" s="15">
        <v>9.3599171337269804E-2</v>
      </c>
      <c r="D16" s="15">
        <v>0</v>
      </c>
      <c r="E16" s="15">
        <v>0</v>
      </c>
      <c r="F16" s="15">
        <v>0</v>
      </c>
      <c r="G16" s="15">
        <v>0</v>
      </c>
      <c r="H16" s="15"/>
      <c r="I16" s="15">
        <v>0.103431001618057</v>
      </c>
      <c r="J16" s="15">
        <v>7.1261770094305205E-2</v>
      </c>
      <c r="K16" s="15">
        <v>0.11279163496231701</v>
      </c>
      <c r="L16" s="15">
        <v>0.112406511282651</v>
      </c>
      <c r="M16" s="15"/>
      <c r="N16" s="15">
        <v>0.10862254358363101</v>
      </c>
      <c r="O16" s="15">
        <v>7.1261770094305205E-2</v>
      </c>
      <c r="P16" s="15"/>
      <c r="Q16" s="15">
        <v>0.120075958036201</v>
      </c>
      <c r="R16" s="15">
        <v>6.8654485129973103E-2</v>
      </c>
    </row>
    <row r="17" spans="2:18" ht="16" x14ac:dyDescent="0.2">
      <c r="B17" s="18" t="s">
        <v>114</v>
      </c>
      <c r="C17" s="15">
        <v>6.0587630945783802E-2</v>
      </c>
      <c r="D17" s="15">
        <v>0</v>
      </c>
      <c r="E17" s="15">
        <v>0</v>
      </c>
      <c r="F17" s="15">
        <v>0</v>
      </c>
      <c r="G17" s="15">
        <v>0</v>
      </c>
      <c r="H17" s="15"/>
      <c r="I17" s="15">
        <v>3.3751164803717003E-2</v>
      </c>
      <c r="J17" s="15">
        <v>7.1387676829628294E-2</v>
      </c>
      <c r="K17" s="15">
        <v>2.4297850414035101E-2</v>
      </c>
      <c r="L17" s="15">
        <v>0.111612891219871</v>
      </c>
      <c r="M17" s="15"/>
      <c r="N17" s="15">
        <v>5.33238893929531E-2</v>
      </c>
      <c r="O17" s="15">
        <v>7.1387676829628294E-2</v>
      </c>
      <c r="P17" s="15"/>
      <c r="Q17" s="15">
        <v>5.4408499566945101E-2</v>
      </c>
      <c r="R17" s="15">
        <v>6.6409201932908904E-2</v>
      </c>
    </row>
    <row r="18" spans="2:18" ht="16" x14ac:dyDescent="0.2">
      <c r="B18" s="18" t="s">
        <v>115</v>
      </c>
      <c r="C18" s="15">
        <v>2.37812650697019E-2</v>
      </c>
      <c r="D18" s="15">
        <v>0</v>
      </c>
      <c r="E18" s="15">
        <v>0</v>
      </c>
      <c r="F18" s="15">
        <v>0</v>
      </c>
      <c r="G18" s="15">
        <v>0</v>
      </c>
      <c r="H18" s="15"/>
      <c r="I18" s="15">
        <v>7.7261045240684403E-2</v>
      </c>
      <c r="J18" s="15">
        <v>0</v>
      </c>
      <c r="K18" s="15">
        <v>2.2330693553449701E-2</v>
      </c>
      <c r="L18" s="15">
        <v>0</v>
      </c>
      <c r="M18" s="15"/>
      <c r="N18" s="15">
        <v>3.9775730752859298E-2</v>
      </c>
      <c r="O18" s="15">
        <v>0</v>
      </c>
      <c r="P18" s="15"/>
      <c r="Q18" s="15">
        <v>3.7281447386927201E-2</v>
      </c>
      <c r="R18" s="15">
        <v>1.10622816268177E-2</v>
      </c>
    </row>
    <row r="19" spans="2:18" ht="16" x14ac:dyDescent="0.2">
      <c r="B19" s="18" t="s">
        <v>116</v>
      </c>
      <c r="C19" s="19">
        <v>4.1323717336248103E-3</v>
      </c>
      <c r="D19" s="19">
        <v>0</v>
      </c>
      <c r="E19" s="19">
        <v>0</v>
      </c>
      <c r="F19" s="19">
        <v>0</v>
      </c>
      <c r="G19" s="19">
        <v>0</v>
      </c>
      <c r="H19" s="19"/>
      <c r="I19" s="19">
        <v>0</v>
      </c>
      <c r="J19" s="19">
        <v>1.0276561199569901E-2</v>
      </c>
      <c r="K19" s="19">
        <v>0</v>
      </c>
      <c r="L19" s="19">
        <v>0</v>
      </c>
      <c r="M19" s="19"/>
      <c r="N19" s="19">
        <v>0</v>
      </c>
      <c r="O19" s="19">
        <v>1.0276561199569901E-2</v>
      </c>
      <c r="P19" s="19"/>
      <c r="Q19" s="19">
        <v>8.5185533854056795E-3</v>
      </c>
      <c r="R19" s="19">
        <v>0</v>
      </c>
    </row>
    <row r="20" spans="2:18" x14ac:dyDescent="0.2">
      <c r="B20" s="20" t="s">
        <v>16</v>
      </c>
    </row>
    <row r="21" spans="2:18" ht="15.75" customHeight="1" x14ac:dyDescent="0.2">
      <c r="B21" s="22" t="s">
        <v>435</v>
      </c>
    </row>
    <row r="22" spans="2:18" ht="15.75" customHeight="1" x14ac:dyDescent="0.2">
      <c r="B22" s="22" t="s">
        <v>436</v>
      </c>
    </row>
    <row r="23" spans="2:18" ht="15.75" customHeight="1" x14ac:dyDescent="0.2"/>
    <row r="24" spans="2:18" ht="15.75" customHeight="1" x14ac:dyDescent="0.2">
      <c r="B24" s="6" t="str">
        <f>HYPERLINK("#'Contents'!A1", "Return to Contents")</f>
        <v>Return to Contents</v>
      </c>
    </row>
    <row r="25" spans="2:18" ht="15.75" customHeight="1" x14ac:dyDescent="0.2"/>
    <row r="26" spans="2:18" ht="15.75" customHeight="1" x14ac:dyDescent="0.2"/>
    <row r="27" spans="2:18" ht="15.75" customHeight="1" x14ac:dyDescent="0.2"/>
    <row r="28" spans="2:18" ht="15.75" customHeight="1" x14ac:dyDescent="0.2"/>
    <row r="29" spans="2:18" ht="15.75" customHeight="1" x14ac:dyDescent="0.2"/>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121</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192</v>
      </c>
      <c r="D7" s="12">
        <v>0</v>
      </c>
      <c r="E7" s="12">
        <v>0</v>
      </c>
      <c r="F7" s="12">
        <v>0</v>
      </c>
      <c r="G7" s="12">
        <v>0</v>
      </c>
      <c r="H7" s="12"/>
      <c r="I7" s="12">
        <v>48</v>
      </c>
      <c r="J7" s="12">
        <v>74</v>
      </c>
      <c r="K7" s="12">
        <v>35</v>
      </c>
      <c r="L7" s="12">
        <v>35</v>
      </c>
      <c r="M7" s="12"/>
      <c r="N7" s="12">
        <v>118</v>
      </c>
      <c r="O7" s="12">
        <v>74</v>
      </c>
      <c r="P7" s="12"/>
      <c r="Q7" s="12">
        <v>98</v>
      </c>
      <c r="R7" s="12">
        <v>94</v>
      </c>
    </row>
    <row r="8" spans="2:18" ht="30" customHeight="1" x14ac:dyDescent="0.2">
      <c r="B8" s="13" t="s">
        <v>31</v>
      </c>
      <c r="C8" s="13">
        <v>194</v>
      </c>
      <c r="D8" s="13">
        <v>0</v>
      </c>
      <c r="E8" s="13">
        <v>0</v>
      </c>
      <c r="F8" s="13">
        <v>0</v>
      </c>
      <c r="G8" s="13">
        <v>0</v>
      </c>
      <c r="H8" s="13"/>
      <c r="I8" s="13">
        <v>50</v>
      </c>
      <c r="J8" s="13">
        <v>78</v>
      </c>
      <c r="K8" s="13">
        <v>33</v>
      </c>
      <c r="L8" s="13">
        <v>33</v>
      </c>
      <c r="M8" s="13"/>
      <c r="N8" s="13">
        <v>116</v>
      </c>
      <c r="O8" s="13">
        <v>78</v>
      </c>
      <c r="P8" s="13"/>
      <c r="Q8" s="13">
        <v>94</v>
      </c>
      <c r="R8" s="13">
        <v>100</v>
      </c>
    </row>
    <row r="9" spans="2:18" ht="16" x14ac:dyDescent="0.2">
      <c r="B9" s="18" t="s">
        <v>105</v>
      </c>
      <c r="C9" s="15">
        <v>0.11363369212989</v>
      </c>
      <c r="D9" s="15">
        <v>0</v>
      </c>
      <c r="E9" s="15">
        <v>0</v>
      </c>
      <c r="F9" s="15">
        <v>0</v>
      </c>
      <c r="G9" s="15">
        <v>0</v>
      </c>
      <c r="H9" s="15"/>
      <c r="I9" s="15">
        <v>6.6235798940716406E-2</v>
      </c>
      <c r="J9" s="15">
        <v>0.15631219645141101</v>
      </c>
      <c r="K9" s="15">
        <v>9.1142666218326299E-2</v>
      </c>
      <c r="L9" s="15">
        <v>0.107212231792427</v>
      </c>
      <c r="M9" s="15"/>
      <c r="N9" s="15">
        <v>8.4929589518934701E-2</v>
      </c>
      <c r="O9" s="15">
        <v>0.15631219645141101</v>
      </c>
      <c r="P9" s="15"/>
      <c r="Q9" s="15">
        <v>6.9206683420712206E-2</v>
      </c>
      <c r="R9" s="15">
        <v>0.155489896358178</v>
      </c>
    </row>
    <row r="10" spans="2:18" ht="16" x14ac:dyDescent="0.2">
      <c r="B10" s="18" t="s">
        <v>107</v>
      </c>
      <c r="C10" s="15">
        <v>6.2361726162053398E-2</v>
      </c>
      <c r="D10" s="15">
        <v>0</v>
      </c>
      <c r="E10" s="15">
        <v>0</v>
      </c>
      <c r="F10" s="15">
        <v>0</v>
      </c>
      <c r="G10" s="15">
        <v>0</v>
      </c>
      <c r="H10" s="15"/>
      <c r="I10" s="15">
        <v>5.8607021907110701E-2</v>
      </c>
      <c r="J10" s="15">
        <v>7.9071728103690397E-2</v>
      </c>
      <c r="K10" s="15">
        <v>2.6243497258471998E-2</v>
      </c>
      <c r="L10" s="15">
        <v>6.4233997363892403E-2</v>
      </c>
      <c r="M10" s="15"/>
      <c r="N10" s="15">
        <v>5.1123150256286602E-2</v>
      </c>
      <c r="O10" s="15">
        <v>7.9071728103690397E-2</v>
      </c>
      <c r="P10" s="15"/>
      <c r="Q10" s="15">
        <v>2.72717882980698E-2</v>
      </c>
      <c r="R10" s="15">
        <v>9.5421156636142895E-2</v>
      </c>
    </row>
    <row r="11" spans="2:18" ht="16" x14ac:dyDescent="0.2">
      <c r="B11" s="18" t="s">
        <v>108</v>
      </c>
      <c r="C11" s="15">
        <v>8.8590354688778003E-2</v>
      </c>
      <c r="D11" s="15">
        <v>0</v>
      </c>
      <c r="E11" s="15">
        <v>0</v>
      </c>
      <c r="F11" s="15">
        <v>0</v>
      </c>
      <c r="G11" s="15">
        <v>0</v>
      </c>
      <c r="H11" s="15"/>
      <c r="I11" s="15">
        <v>8.1754355229662998E-2</v>
      </c>
      <c r="J11" s="15">
        <v>8.6809038219408496E-2</v>
      </c>
      <c r="K11" s="15">
        <v>0.10570612166105101</v>
      </c>
      <c r="L11" s="15">
        <v>8.6330801811940194E-2</v>
      </c>
      <c r="M11" s="15"/>
      <c r="N11" s="15">
        <v>8.9788407233782203E-2</v>
      </c>
      <c r="O11" s="15">
        <v>8.6809038219408496E-2</v>
      </c>
      <c r="P11" s="15"/>
      <c r="Q11" s="15">
        <v>6.0564766862407103E-2</v>
      </c>
      <c r="R11" s="15">
        <v>0.11499421940443399</v>
      </c>
    </row>
    <row r="12" spans="2:18" ht="16" x14ac:dyDescent="0.2">
      <c r="B12" s="18" t="s">
        <v>109</v>
      </c>
      <c r="C12" s="15">
        <v>9.9851119819722306E-2</v>
      </c>
      <c r="D12" s="15">
        <v>0</v>
      </c>
      <c r="E12" s="15">
        <v>0</v>
      </c>
      <c r="F12" s="15">
        <v>0</v>
      </c>
      <c r="G12" s="15">
        <v>0</v>
      </c>
      <c r="H12" s="15"/>
      <c r="I12" s="15">
        <v>5.0115052404539499E-2</v>
      </c>
      <c r="J12" s="15">
        <v>0.13541974767463999</v>
      </c>
      <c r="K12" s="15">
        <v>4.99416639471955E-2</v>
      </c>
      <c r="L12" s="15">
        <v>0.14070816252430801</v>
      </c>
      <c r="M12" s="15"/>
      <c r="N12" s="15">
        <v>7.5928876997271605E-2</v>
      </c>
      <c r="O12" s="15">
        <v>0.13541974767463999</v>
      </c>
      <c r="P12" s="15"/>
      <c r="Q12" s="15">
        <v>0.108072590777592</v>
      </c>
      <c r="R12" s="15">
        <v>9.2105390870871606E-2</v>
      </c>
    </row>
    <row r="13" spans="2:18" ht="16" x14ac:dyDescent="0.2">
      <c r="B13" s="18" t="s">
        <v>110</v>
      </c>
      <c r="C13" s="15">
        <v>0.117712733262303</v>
      </c>
      <c r="D13" s="15">
        <v>0</v>
      </c>
      <c r="E13" s="15">
        <v>0</v>
      </c>
      <c r="F13" s="15">
        <v>0</v>
      </c>
      <c r="G13" s="15">
        <v>0</v>
      </c>
      <c r="H13" s="15"/>
      <c r="I13" s="15">
        <v>0.11552129299360001</v>
      </c>
      <c r="J13" s="15">
        <v>0.14347172529111599</v>
      </c>
      <c r="K13" s="15">
        <v>7.8929428354766906E-2</v>
      </c>
      <c r="L13" s="15">
        <v>9.8513937799411602E-2</v>
      </c>
      <c r="M13" s="15"/>
      <c r="N13" s="15">
        <v>0.100388116055017</v>
      </c>
      <c r="O13" s="15">
        <v>0.14347172529111599</v>
      </c>
      <c r="P13" s="15"/>
      <c r="Q13" s="15">
        <v>0.153430663751528</v>
      </c>
      <c r="R13" s="15">
        <v>8.4061649459760704E-2</v>
      </c>
    </row>
    <row r="14" spans="2:18" ht="16" x14ac:dyDescent="0.2">
      <c r="B14" s="18" t="s">
        <v>111</v>
      </c>
      <c r="C14" s="15">
        <v>0.139069918570944</v>
      </c>
      <c r="D14" s="15">
        <v>0</v>
      </c>
      <c r="E14" s="15">
        <v>0</v>
      </c>
      <c r="F14" s="15">
        <v>0</v>
      </c>
      <c r="G14" s="15">
        <v>0</v>
      </c>
      <c r="H14" s="15"/>
      <c r="I14" s="15">
        <v>0.27142367330369399</v>
      </c>
      <c r="J14" s="15">
        <v>8.6669011095558093E-2</v>
      </c>
      <c r="K14" s="15">
        <v>9.7002547858395599E-2</v>
      </c>
      <c r="L14" s="15">
        <v>0.10286786098334499</v>
      </c>
      <c r="M14" s="15"/>
      <c r="N14" s="15">
        <v>0.17431297708464699</v>
      </c>
      <c r="O14" s="15">
        <v>8.6669011095558093E-2</v>
      </c>
      <c r="P14" s="15"/>
      <c r="Q14" s="15">
        <v>0.13739546968166499</v>
      </c>
      <c r="R14" s="15">
        <v>0.14064747413265899</v>
      </c>
    </row>
    <row r="15" spans="2:18" ht="16" x14ac:dyDescent="0.2">
      <c r="B15" s="18" t="s">
        <v>112</v>
      </c>
      <c r="C15" s="15">
        <v>9.7487597845362303E-2</v>
      </c>
      <c r="D15" s="15">
        <v>0</v>
      </c>
      <c r="E15" s="15">
        <v>0</v>
      </c>
      <c r="F15" s="15">
        <v>0</v>
      </c>
      <c r="G15" s="15">
        <v>0</v>
      </c>
      <c r="H15" s="15"/>
      <c r="I15" s="15">
        <v>7.1618837196885998E-2</v>
      </c>
      <c r="J15" s="15">
        <v>9.8573684252077506E-2</v>
      </c>
      <c r="K15" s="15">
        <v>0.16258696674761</v>
      </c>
      <c r="L15" s="15">
        <v>7.0172797192919106E-2</v>
      </c>
      <c r="M15" s="15"/>
      <c r="N15" s="15">
        <v>9.6757133267038498E-2</v>
      </c>
      <c r="O15" s="15">
        <v>9.8573684252077506E-2</v>
      </c>
      <c r="P15" s="15"/>
      <c r="Q15" s="15">
        <v>0.1110519817088</v>
      </c>
      <c r="R15" s="15">
        <v>8.4708127930214303E-2</v>
      </c>
    </row>
    <row r="16" spans="2:18" ht="16" x14ac:dyDescent="0.2">
      <c r="B16" s="18" t="s">
        <v>113</v>
      </c>
      <c r="C16" s="15">
        <v>9.7143615879933101E-2</v>
      </c>
      <c r="D16" s="15">
        <v>0</v>
      </c>
      <c r="E16" s="15">
        <v>0</v>
      </c>
      <c r="F16" s="15">
        <v>0</v>
      </c>
      <c r="G16" s="15">
        <v>0</v>
      </c>
      <c r="H16" s="15"/>
      <c r="I16" s="15">
        <v>6.7548874412741197E-2</v>
      </c>
      <c r="J16" s="15">
        <v>8.2187276692300804E-2</v>
      </c>
      <c r="K16" s="15">
        <v>0.178373874603203</v>
      </c>
      <c r="L16" s="15">
        <v>9.7412109399860003E-2</v>
      </c>
      <c r="M16" s="15"/>
      <c r="N16" s="15">
        <v>0.10720273818402901</v>
      </c>
      <c r="O16" s="15">
        <v>8.2187276692300804E-2</v>
      </c>
      <c r="P16" s="15"/>
      <c r="Q16" s="15">
        <v>0.11121038718698099</v>
      </c>
      <c r="R16" s="15">
        <v>8.3890829573417702E-2</v>
      </c>
    </row>
    <row r="17" spans="2:18" ht="16" x14ac:dyDescent="0.2">
      <c r="B17" s="18" t="s">
        <v>114</v>
      </c>
      <c r="C17" s="15">
        <v>9.3379985775604996E-2</v>
      </c>
      <c r="D17" s="15">
        <v>0</v>
      </c>
      <c r="E17" s="15">
        <v>0</v>
      </c>
      <c r="F17" s="15">
        <v>0</v>
      </c>
      <c r="G17" s="15">
        <v>0</v>
      </c>
      <c r="H17" s="15"/>
      <c r="I17" s="15">
        <v>0.108117265936591</v>
      </c>
      <c r="J17" s="15">
        <v>7.5721836238555301E-2</v>
      </c>
      <c r="K17" s="15">
        <v>0.15411375538809699</v>
      </c>
      <c r="L17" s="15">
        <v>5.2840205447490102E-2</v>
      </c>
      <c r="M17" s="15"/>
      <c r="N17" s="15">
        <v>0.105256253332045</v>
      </c>
      <c r="O17" s="15">
        <v>7.5721836238555301E-2</v>
      </c>
      <c r="P17" s="15"/>
      <c r="Q17" s="15">
        <v>0.111925067640692</v>
      </c>
      <c r="R17" s="15">
        <v>7.5908029942237207E-2</v>
      </c>
    </row>
    <row r="18" spans="2:18" ht="16" x14ac:dyDescent="0.2">
      <c r="B18" s="18" t="s">
        <v>115</v>
      </c>
      <c r="C18" s="15">
        <v>5.3035781669755602E-2</v>
      </c>
      <c r="D18" s="15">
        <v>0</v>
      </c>
      <c r="E18" s="15">
        <v>0</v>
      </c>
      <c r="F18" s="15">
        <v>0</v>
      </c>
      <c r="G18" s="15">
        <v>0</v>
      </c>
      <c r="H18" s="15"/>
      <c r="I18" s="15">
        <v>6.9755755402213904E-2</v>
      </c>
      <c r="J18" s="15">
        <v>2.1559767854706799E-2</v>
      </c>
      <c r="K18" s="15">
        <v>2.46071921813498E-2</v>
      </c>
      <c r="L18" s="15">
        <v>0.12976358026019999</v>
      </c>
      <c r="M18" s="15"/>
      <c r="N18" s="15">
        <v>7.4205472236334905E-2</v>
      </c>
      <c r="O18" s="15">
        <v>2.1559767854706799E-2</v>
      </c>
      <c r="P18" s="15"/>
      <c r="Q18" s="15">
        <v>6.9555667630478102E-2</v>
      </c>
      <c r="R18" s="15">
        <v>3.7471832155928003E-2</v>
      </c>
    </row>
    <row r="19" spans="2:18" ht="16" x14ac:dyDescent="0.2">
      <c r="B19" s="18" t="s">
        <v>116</v>
      </c>
      <c r="C19" s="19">
        <v>3.77334741956529E-2</v>
      </c>
      <c r="D19" s="19">
        <v>0</v>
      </c>
      <c r="E19" s="19">
        <v>0</v>
      </c>
      <c r="F19" s="19">
        <v>0</v>
      </c>
      <c r="G19" s="19">
        <v>0</v>
      </c>
      <c r="H19" s="19"/>
      <c r="I19" s="19">
        <v>3.9302072272244297E-2</v>
      </c>
      <c r="J19" s="19">
        <v>3.4203988126535301E-2</v>
      </c>
      <c r="K19" s="19">
        <v>3.1352285781533401E-2</v>
      </c>
      <c r="L19" s="19">
        <v>4.9944315424205701E-2</v>
      </c>
      <c r="M19" s="19"/>
      <c r="N19" s="19">
        <v>4.0107285834614301E-2</v>
      </c>
      <c r="O19" s="19">
        <v>3.4203988126535301E-2</v>
      </c>
      <c r="P19" s="19"/>
      <c r="Q19" s="19">
        <v>4.0314933041073898E-2</v>
      </c>
      <c r="R19" s="19">
        <v>3.5301393536156703E-2</v>
      </c>
    </row>
    <row r="20" spans="2:18" x14ac:dyDescent="0.2">
      <c r="B20" s="20" t="s">
        <v>16</v>
      </c>
    </row>
    <row r="21" spans="2:18" ht="15.75" customHeight="1" x14ac:dyDescent="0.2">
      <c r="B21" s="22" t="s">
        <v>435</v>
      </c>
    </row>
    <row r="22" spans="2:18" ht="15.75" customHeight="1" x14ac:dyDescent="0.2">
      <c r="B22" s="22" t="s">
        <v>436</v>
      </c>
    </row>
    <row r="23" spans="2:18" ht="15.75" customHeight="1" x14ac:dyDescent="0.2"/>
    <row r="24" spans="2:18" ht="15.75" customHeight="1" x14ac:dyDescent="0.2">
      <c r="B24" s="6" t="str">
        <f>HYPERLINK("#'Contents'!A1", "Return to Contents")</f>
        <v>Return to Contents</v>
      </c>
    </row>
    <row r="25" spans="2:18" ht="15.75" customHeight="1" x14ac:dyDescent="0.2"/>
    <row r="26" spans="2:18" ht="15.75" customHeight="1" x14ac:dyDescent="0.2"/>
    <row r="27" spans="2:18" ht="15.75" customHeight="1" x14ac:dyDescent="0.2"/>
    <row r="28" spans="2:18" ht="15.75" customHeight="1" x14ac:dyDescent="0.2"/>
    <row r="29" spans="2:18" ht="15.75" customHeight="1" x14ac:dyDescent="0.2"/>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122</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192</v>
      </c>
      <c r="D7" s="12">
        <v>0</v>
      </c>
      <c r="E7" s="12">
        <v>0</v>
      </c>
      <c r="F7" s="12">
        <v>0</v>
      </c>
      <c r="G7" s="12">
        <v>0</v>
      </c>
      <c r="H7" s="12"/>
      <c r="I7" s="12">
        <v>48</v>
      </c>
      <c r="J7" s="12">
        <v>74</v>
      </c>
      <c r="K7" s="12">
        <v>35</v>
      </c>
      <c r="L7" s="12">
        <v>35</v>
      </c>
      <c r="M7" s="12"/>
      <c r="N7" s="12">
        <v>118</v>
      </c>
      <c r="O7" s="12">
        <v>74</v>
      </c>
      <c r="P7" s="12"/>
      <c r="Q7" s="12">
        <v>98</v>
      </c>
      <c r="R7" s="12">
        <v>94</v>
      </c>
    </row>
    <row r="8" spans="2:18" ht="30" customHeight="1" x14ac:dyDescent="0.2">
      <c r="B8" s="13" t="s">
        <v>31</v>
      </c>
      <c r="C8" s="13">
        <v>194</v>
      </c>
      <c r="D8" s="13">
        <v>0</v>
      </c>
      <c r="E8" s="13">
        <v>0</v>
      </c>
      <c r="F8" s="13">
        <v>0</v>
      </c>
      <c r="G8" s="13">
        <v>0</v>
      </c>
      <c r="H8" s="13"/>
      <c r="I8" s="13">
        <v>50</v>
      </c>
      <c r="J8" s="13">
        <v>78</v>
      </c>
      <c r="K8" s="13">
        <v>33</v>
      </c>
      <c r="L8" s="13">
        <v>33</v>
      </c>
      <c r="M8" s="13"/>
      <c r="N8" s="13">
        <v>116</v>
      </c>
      <c r="O8" s="13">
        <v>78</v>
      </c>
      <c r="P8" s="13"/>
      <c r="Q8" s="13">
        <v>94</v>
      </c>
      <c r="R8" s="13">
        <v>100</v>
      </c>
    </row>
    <row r="9" spans="2:18" ht="16" x14ac:dyDescent="0.2">
      <c r="B9" s="18" t="s">
        <v>105</v>
      </c>
      <c r="C9" s="15">
        <v>9.9629328574248402E-2</v>
      </c>
      <c r="D9" s="15">
        <v>0</v>
      </c>
      <c r="E9" s="15">
        <v>0</v>
      </c>
      <c r="F9" s="15">
        <v>0</v>
      </c>
      <c r="G9" s="15">
        <v>0</v>
      </c>
      <c r="H9" s="15"/>
      <c r="I9" s="15">
        <v>3.7139086657737602E-2</v>
      </c>
      <c r="J9" s="15">
        <v>0.14256729047665301</v>
      </c>
      <c r="K9" s="15">
        <v>0.11969800728739</v>
      </c>
      <c r="L9" s="15">
        <v>7.3647775469946705E-2</v>
      </c>
      <c r="M9" s="15"/>
      <c r="N9" s="15">
        <v>7.0750723666568704E-2</v>
      </c>
      <c r="O9" s="15">
        <v>0.14256729047665301</v>
      </c>
      <c r="P9" s="15"/>
      <c r="Q9" s="15">
        <v>5.9417774377496999E-2</v>
      </c>
      <c r="R9" s="15">
        <v>0.13751400894545701</v>
      </c>
    </row>
    <row r="10" spans="2:18" ht="16" x14ac:dyDescent="0.2">
      <c r="B10" s="18" t="s">
        <v>107</v>
      </c>
      <c r="C10" s="15">
        <v>7.1808933953559195E-2</v>
      </c>
      <c r="D10" s="15">
        <v>0</v>
      </c>
      <c r="E10" s="15">
        <v>0</v>
      </c>
      <c r="F10" s="15">
        <v>0</v>
      </c>
      <c r="G10" s="15">
        <v>0</v>
      </c>
      <c r="H10" s="15"/>
      <c r="I10" s="15">
        <v>6.6035527732166505E-2</v>
      </c>
      <c r="J10" s="15">
        <v>0.109422318656719</v>
      </c>
      <c r="K10" s="15">
        <v>0</v>
      </c>
      <c r="L10" s="15">
        <v>6.2616643884503206E-2</v>
      </c>
      <c r="M10" s="15"/>
      <c r="N10" s="15">
        <v>4.6511457595644602E-2</v>
      </c>
      <c r="O10" s="15">
        <v>0.109422318656719</v>
      </c>
      <c r="P10" s="15"/>
      <c r="Q10" s="15">
        <v>5.0356131369654299E-2</v>
      </c>
      <c r="R10" s="15">
        <v>9.2020352914916698E-2</v>
      </c>
    </row>
    <row r="11" spans="2:18" ht="16" x14ac:dyDescent="0.2">
      <c r="B11" s="18" t="s">
        <v>108</v>
      </c>
      <c r="C11" s="15">
        <v>0.102410516285521</v>
      </c>
      <c r="D11" s="15">
        <v>0</v>
      </c>
      <c r="E11" s="15">
        <v>0</v>
      </c>
      <c r="F11" s="15">
        <v>0</v>
      </c>
      <c r="G11" s="15">
        <v>0</v>
      </c>
      <c r="H11" s="15"/>
      <c r="I11" s="15">
        <v>0.134142553820119</v>
      </c>
      <c r="J11" s="15">
        <v>9.1994150838084293E-2</v>
      </c>
      <c r="K11" s="15">
        <v>8.4788833750235104E-2</v>
      </c>
      <c r="L11" s="15">
        <v>9.6087767512596206E-2</v>
      </c>
      <c r="M11" s="15"/>
      <c r="N11" s="15">
        <v>0.10941620749681499</v>
      </c>
      <c r="O11" s="15">
        <v>9.1994150838084293E-2</v>
      </c>
      <c r="P11" s="15"/>
      <c r="Q11" s="15">
        <v>7.3100331806656704E-2</v>
      </c>
      <c r="R11" s="15">
        <v>0.130024643438374</v>
      </c>
    </row>
    <row r="12" spans="2:18" ht="16" x14ac:dyDescent="0.2">
      <c r="B12" s="18" t="s">
        <v>109</v>
      </c>
      <c r="C12" s="15">
        <v>0.10578854233656999</v>
      </c>
      <c r="D12" s="15">
        <v>0</v>
      </c>
      <c r="E12" s="15">
        <v>0</v>
      </c>
      <c r="F12" s="15">
        <v>0</v>
      </c>
      <c r="G12" s="15">
        <v>0</v>
      </c>
      <c r="H12" s="15"/>
      <c r="I12" s="15">
        <v>8.4124910733105504E-2</v>
      </c>
      <c r="J12" s="15">
        <v>0.137695788924276</v>
      </c>
      <c r="K12" s="15">
        <v>5.2107195078829299E-2</v>
      </c>
      <c r="L12" s="15">
        <v>0.116340957525082</v>
      </c>
      <c r="M12" s="15"/>
      <c r="N12" s="15">
        <v>8.4328819353148898E-2</v>
      </c>
      <c r="O12" s="15">
        <v>0.137695788924276</v>
      </c>
      <c r="P12" s="15"/>
      <c r="Q12" s="15">
        <v>0.12833250386970901</v>
      </c>
      <c r="R12" s="15">
        <v>8.4549105213475195E-2</v>
      </c>
    </row>
    <row r="13" spans="2:18" ht="16" x14ac:dyDescent="0.2">
      <c r="B13" s="18" t="s">
        <v>110</v>
      </c>
      <c r="C13" s="15">
        <v>0.123581323943314</v>
      </c>
      <c r="D13" s="15">
        <v>0</v>
      </c>
      <c r="E13" s="15">
        <v>0</v>
      </c>
      <c r="F13" s="15">
        <v>0</v>
      </c>
      <c r="G13" s="15">
        <v>0</v>
      </c>
      <c r="H13" s="15"/>
      <c r="I13" s="15">
        <v>0.141262684277245</v>
      </c>
      <c r="J13" s="15">
        <v>0.151876386147655</v>
      </c>
      <c r="K13" s="15">
        <v>7.9486438522331199E-2</v>
      </c>
      <c r="L13" s="15">
        <v>7.3447259891424296E-2</v>
      </c>
      <c r="M13" s="15"/>
      <c r="N13" s="15">
        <v>0.10455103265714</v>
      </c>
      <c r="O13" s="15">
        <v>0.151876386147655</v>
      </c>
      <c r="P13" s="15"/>
      <c r="Q13" s="15">
        <v>0.146628015562032</v>
      </c>
      <c r="R13" s="15">
        <v>0.101868247614136</v>
      </c>
    </row>
    <row r="14" spans="2:18" ht="16" x14ac:dyDescent="0.2">
      <c r="B14" s="18" t="s">
        <v>111</v>
      </c>
      <c r="C14" s="15">
        <v>0.15171815113655299</v>
      </c>
      <c r="D14" s="15">
        <v>0</v>
      </c>
      <c r="E14" s="15">
        <v>0</v>
      </c>
      <c r="F14" s="15">
        <v>0</v>
      </c>
      <c r="G14" s="15">
        <v>0</v>
      </c>
      <c r="H14" s="15"/>
      <c r="I14" s="15">
        <v>0.23611412533162199</v>
      </c>
      <c r="J14" s="15">
        <v>8.3829883046185105E-2</v>
      </c>
      <c r="K14" s="15">
        <v>0.23380606875075999</v>
      </c>
      <c r="L14" s="15">
        <v>0.102695486923969</v>
      </c>
      <c r="M14" s="15"/>
      <c r="N14" s="15">
        <v>0.19737747880805601</v>
      </c>
      <c r="O14" s="15">
        <v>8.3829883046185105E-2</v>
      </c>
      <c r="P14" s="15"/>
      <c r="Q14" s="15">
        <v>0.15931965740864701</v>
      </c>
      <c r="R14" s="15">
        <v>0.14455651211984399</v>
      </c>
    </row>
    <row r="15" spans="2:18" ht="16" x14ac:dyDescent="0.2">
      <c r="B15" s="18" t="s">
        <v>112</v>
      </c>
      <c r="C15" s="15">
        <v>6.8069296173085395E-2</v>
      </c>
      <c r="D15" s="15">
        <v>0</v>
      </c>
      <c r="E15" s="15">
        <v>0</v>
      </c>
      <c r="F15" s="15">
        <v>0</v>
      </c>
      <c r="G15" s="15">
        <v>0</v>
      </c>
      <c r="H15" s="15"/>
      <c r="I15" s="15">
        <v>5.5364765992252499E-2</v>
      </c>
      <c r="J15" s="15">
        <v>4.7671741724133798E-2</v>
      </c>
      <c r="K15" s="15">
        <v>0.114609044457491</v>
      </c>
      <c r="L15" s="15">
        <v>8.9632328838305506E-2</v>
      </c>
      <c r="M15" s="15"/>
      <c r="N15" s="15">
        <v>8.1787993799047401E-2</v>
      </c>
      <c r="O15" s="15">
        <v>4.7671741724133798E-2</v>
      </c>
      <c r="P15" s="15"/>
      <c r="Q15" s="15">
        <v>4.0518968129792998E-2</v>
      </c>
      <c r="R15" s="15">
        <v>9.4025402394077903E-2</v>
      </c>
    </row>
    <row r="16" spans="2:18" ht="16" x14ac:dyDescent="0.2">
      <c r="B16" s="18" t="s">
        <v>113</v>
      </c>
      <c r="C16" s="15">
        <v>0.12250072715322401</v>
      </c>
      <c r="D16" s="15">
        <v>0</v>
      </c>
      <c r="E16" s="15">
        <v>0</v>
      </c>
      <c r="F16" s="15">
        <v>0</v>
      </c>
      <c r="G16" s="15">
        <v>0</v>
      </c>
      <c r="H16" s="15"/>
      <c r="I16" s="15">
        <v>0.129126056147392</v>
      </c>
      <c r="J16" s="15">
        <v>8.79884734527656E-2</v>
      </c>
      <c r="K16" s="15">
        <v>7.3530219762330304E-2</v>
      </c>
      <c r="L16" s="15">
        <v>0.241926164968742</v>
      </c>
      <c r="M16" s="15"/>
      <c r="N16" s="15">
        <v>0.145712488842205</v>
      </c>
      <c r="O16" s="15">
        <v>8.79884734527656E-2</v>
      </c>
      <c r="P16" s="15"/>
      <c r="Q16" s="15">
        <v>0.12859061028471899</v>
      </c>
      <c r="R16" s="15">
        <v>0.116763239992051</v>
      </c>
    </row>
    <row r="17" spans="2:18" ht="16" x14ac:dyDescent="0.2">
      <c r="B17" s="18" t="s">
        <v>114</v>
      </c>
      <c r="C17" s="15">
        <v>6.3532490723640006E-2</v>
      </c>
      <c r="D17" s="15">
        <v>0</v>
      </c>
      <c r="E17" s="15">
        <v>0</v>
      </c>
      <c r="F17" s="15">
        <v>0</v>
      </c>
      <c r="G17" s="15">
        <v>0</v>
      </c>
      <c r="H17" s="15"/>
      <c r="I17" s="15">
        <v>1.89943937878253E-2</v>
      </c>
      <c r="J17" s="15">
        <v>7.4517907156202004E-2</v>
      </c>
      <c r="K17" s="15">
        <v>0.15231900301534099</v>
      </c>
      <c r="L17" s="15">
        <v>1.7948749985935701E-2</v>
      </c>
      <c r="M17" s="15"/>
      <c r="N17" s="15">
        <v>5.6144075278506303E-2</v>
      </c>
      <c r="O17" s="15">
        <v>7.4517907156202004E-2</v>
      </c>
      <c r="P17" s="15"/>
      <c r="Q17" s="15">
        <v>8.87945092742356E-2</v>
      </c>
      <c r="R17" s="15">
        <v>3.97322791317644E-2</v>
      </c>
    </row>
    <row r="18" spans="2:18" ht="16" x14ac:dyDescent="0.2">
      <c r="B18" s="18" t="s">
        <v>115</v>
      </c>
      <c r="C18" s="15">
        <v>5.7935928614703897E-2</v>
      </c>
      <c r="D18" s="15">
        <v>0</v>
      </c>
      <c r="E18" s="15">
        <v>0</v>
      </c>
      <c r="F18" s="15">
        <v>0</v>
      </c>
      <c r="G18" s="15">
        <v>0</v>
      </c>
      <c r="H18" s="15"/>
      <c r="I18" s="15">
        <v>5.5291593261772798E-2</v>
      </c>
      <c r="J18" s="15">
        <v>6.2159498377756202E-2</v>
      </c>
      <c r="K18" s="15">
        <v>5.8302903593759801E-2</v>
      </c>
      <c r="L18" s="15">
        <v>5.1641217239950798E-2</v>
      </c>
      <c r="M18" s="15"/>
      <c r="N18" s="15">
        <v>5.50953000174631E-2</v>
      </c>
      <c r="O18" s="15">
        <v>6.2159498377756202E-2</v>
      </c>
      <c r="P18" s="15"/>
      <c r="Q18" s="15">
        <v>8.2968556538783406E-2</v>
      </c>
      <c r="R18" s="15">
        <v>3.4351833776813799E-2</v>
      </c>
    </row>
    <row r="19" spans="2:18" ht="16" x14ac:dyDescent="0.2">
      <c r="B19" s="18" t="s">
        <v>116</v>
      </c>
      <c r="C19" s="19">
        <v>3.3024761105580801E-2</v>
      </c>
      <c r="D19" s="19">
        <v>0</v>
      </c>
      <c r="E19" s="19">
        <v>0</v>
      </c>
      <c r="F19" s="19">
        <v>0</v>
      </c>
      <c r="G19" s="19">
        <v>0</v>
      </c>
      <c r="H19" s="19"/>
      <c r="I19" s="19">
        <v>4.2404302258762398E-2</v>
      </c>
      <c r="J19" s="19">
        <v>1.0276561199569901E-2</v>
      </c>
      <c r="K19" s="19">
        <v>3.1352285781533401E-2</v>
      </c>
      <c r="L19" s="19">
        <v>7.4015647759544806E-2</v>
      </c>
      <c r="M19" s="19"/>
      <c r="N19" s="19">
        <v>4.8324422485405701E-2</v>
      </c>
      <c r="O19" s="19">
        <v>1.0276561199569901E-2</v>
      </c>
      <c r="P19" s="19"/>
      <c r="Q19" s="19">
        <v>4.1972941378273398E-2</v>
      </c>
      <c r="R19" s="19">
        <v>2.4594374459090601E-2</v>
      </c>
    </row>
    <row r="20" spans="2:18" x14ac:dyDescent="0.2">
      <c r="B20" s="20" t="s">
        <v>16</v>
      </c>
    </row>
    <row r="21" spans="2:18" ht="15.75" customHeight="1" x14ac:dyDescent="0.2">
      <c r="B21" s="22" t="s">
        <v>435</v>
      </c>
    </row>
    <row r="22" spans="2:18" ht="15.75" customHeight="1" x14ac:dyDescent="0.2">
      <c r="B22" s="22" t="s">
        <v>436</v>
      </c>
    </row>
    <row r="23" spans="2:18" ht="15.75" customHeight="1" x14ac:dyDescent="0.2"/>
    <row r="24" spans="2:18" ht="15.75" customHeight="1" x14ac:dyDescent="0.2">
      <c r="B24" s="6" t="str">
        <f>HYPERLINK("#'Contents'!A1", "Return to Contents")</f>
        <v>Return to Contents</v>
      </c>
    </row>
    <row r="25" spans="2:18" ht="15.75" customHeight="1" x14ac:dyDescent="0.2"/>
    <row r="26" spans="2:18" ht="15.75" customHeight="1" x14ac:dyDescent="0.2"/>
    <row r="27" spans="2:18" ht="15.75" customHeight="1" x14ac:dyDescent="0.2"/>
    <row r="28" spans="2:18" ht="15.75" customHeight="1" x14ac:dyDescent="0.2"/>
    <row r="29" spans="2:18" ht="15.75" customHeight="1" x14ac:dyDescent="0.2"/>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123</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192</v>
      </c>
      <c r="D7" s="12">
        <v>0</v>
      </c>
      <c r="E7" s="12">
        <v>0</v>
      </c>
      <c r="F7" s="12">
        <v>0</v>
      </c>
      <c r="G7" s="12">
        <v>0</v>
      </c>
      <c r="H7" s="12"/>
      <c r="I7" s="12">
        <v>48</v>
      </c>
      <c r="J7" s="12">
        <v>74</v>
      </c>
      <c r="K7" s="12">
        <v>35</v>
      </c>
      <c r="L7" s="12">
        <v>35</v>
      </c>
      <c r="M7" s="12"/>
      <c r="N7" s="12">
        <v>118</v>
      </c>
      <c r="O7" s="12">
        <v>74</v>
      </c>
      <c r="P7" s="12"/>
      <c r="Q7" s="12">
        <v>98</v>
      </c>
      <c r="R7" s="12">
        <v>94</v>
      </c>
    </row>
    <row r="8" spans="2:18" ht="30" customHeight="1" x14ac:dyDescent="0.2">
      <c r="B8" s="13" t="s">
        <v>31</v>
      </c>
      <c r="C8" s="13">
        <v>194</v>
      </c>
      <c r="D8" s="13">
        <v>0</v>
      </c>
      <c r="E8" s="13">
        <v>0</v>
      </c>
      <c r="F8" s="13">
        <v>0</v>
      </c>
      <c r="G8" s="13">
        <v>0</v>
      </c>
      <c r="H8" s="13"/>
      <c r="I8" s="13">
        <v>50</v>
      </c>
      <c r="J8" s="13">
        <v>78</v>
      </c>
      <c r="K8" s="13">
        <v>33</v>
      </c>
      <c r="L8" s="13">
        <v>33</v>
      </c>
      <c r="M8" s="13"/>
      <c r="N8" s="13">
        <v>116</v>
      </c>
      <c r="O8" s="13">
        <v>78</v>
      </c>
      <c r="P8" s="13"/>
      <c r="Q8" s="13">
        <v>94</v>
      </c>
      <c r="R8" s="13">
        <v>100</v>
      </c>
    </row>
    <row r="9" spans="2:18" ht="16" x14ac:dyDescent="0.2">
      <c r="B9" s="18" t="s">
        <v>105</v>
      </c>
      <c r="C9" s="15">
        <v>7.97108345891646E-2</v>
      </c>
      <c r="D9" s="15">
        <v>0</v>
      </c>
      <c r="E9" s="15">
        <v>0</v>
      </c>
      <c r="F9" s="15">
        <v>0</v>
      </c>
      <c r="G9" s="15">
        <v>0</v>
      </c>
      <c r="H9" s="15"/>
      <c r="I9" s="15">
        <v>0.12171314817936001</v>
      </c>
      <c r="J9" s="15">
        <v>2.5788841165714199E-2</v>
      </c>
      <c r="K9" s="15">
        <v>0.157938924802799</v>
      </c>
      <c r="L9" s="15">
        <v>6.5977855890300099E-2</v>
      </c>
      <c r="M9" s="15"/>
      <c r="N9" s="15">
        <v>0.11597692349785001</v>
      </c>
      <c r="O9" s="15">
        <v>2.5788841165714199E-2</v>
      </c>
      <c r="P9" s="15"/>
      <c r="Q9" s="15">
        <v>0.109316459406495</v>
      </c>
      <c r="R9" s="15">
        <v>5.1818362989917398E-2</v>
      </c>
    </row>
    <row r="10" spans="2:18" ht="16" x14ac:dyDescent="0.2">
      <c r="B10" s="18" t="s">
        <v>107</v>
      </c>
      <c r="C10" s="15">
        <v>0.116119568173319</v>
      </c>
      <c r="D10" s="15">
        <v>0</v>
      </c>
      <c r="E10" s="15">
        <v>0</v>
      </c>
      <c r="F10" s="15">
        <v>0</v>
      </c>
      <c r="G10" s="15">
        <v>0</v>
      </c>
      <c r="H10" s="15"/>
      <c r="I10" s="15">
        <v>4.2277130463330599E-2</v>
      </c>
      <c r="J10" s="15">
        <v>0.20942700546111301</v>
      </c>
      <c r="K10" s="15">
        <v>0</v>
      </c>
      <c r="L10" s="15">
        <v>0.122709505600768</v>
      </c>
      <c r="M10" s="15"/>
      <c r="N10" s="15">
        <v>5.3364176510646802E-2</v>
      </c>
      <c r="O10" s="15">
        <v>0.20942700546111301</v>
      </c>
      <c r="P10" s="15"/>
      <c r="Q10" s="15">
        <v>4.7038653443371797E-2</v>
      </c>
      <c r="R10" s="15">
        <v>0.181203060382784</v>
      </c>
    </row>
    <row r="11" spans="2:18" ht="16" x14ac:dyDescent="0.2">
      <c r="B11" s="18" t="s">
        <v>108</v>
      </c>
      <c r="C11" s="15">
        <v>9.9364281689333603E-2</v>
      </c>
      <c r="D11" s="15">
        <v>0</v>
      </c>
      <c r="E11" s="15">
        <v>0</v>
      </c>
      <c r="F11" s="15">
        <v>0</v>
      </c>
      <c r="G11" s="15">
        <v>0</v>
      </c>
      <c r="H11" s="15"/>
      <c r="I11" s="15">
        <v>0.14464899444441701</v>
      </c>
      <c r="J11" s="15">
        <v>9.5685327082536395E-2</v>
      </c>
      <c r="K11" s="15">
        <v>9.0093954506630394E-2</v>
      </c>
      <c r="L11" s="15">
        <v>4.8365686062015502E-2</v>
      </c>
      <c r="M11" s="15"/>
      <c r="N11" s="15">
        <v>0.10183862075564699</v>
      </c>
      <c r="O11" s="15">
        <v>9.5685327082536395E-2</v>
      </c>
      <c r="P11" s="15"/>
      <c r="Q11" s="15">
        <v>0.108130558981147</v>
      </c>
      <c r="R11" s="15">
        <v>9.1105272061882805E-2</v>
      </c>
    </row>
    <row r="12" spans="2:18" ht="16" x14ac:dyDescent="0.2">
      <c r="B12" s="18" t="s">
        <v>109</v>
      </c>
      <c r="C12" s="15">
        <v>0.12583451635787701</v>
      </c>
      <c r="D12" s="15">
        <v>0</v>
      </c>
      <c r="E12" s="15">
        <v>0</v>
      </c>
      <c r="F12" s="15">
        <v>0</v>
      </c>
      <c r="G12" s="15">
        <v>0</v>
      </c>
      <c r="H12" s="15"/>
      <c r="I12" s="15">
        <v>7.6650526409321698E-2</v>
      </c>
      <c r="J12" s="15">
        <v>0.18056110693149799</v>
      </c>
      <c r="K12" s="15">
        <v>9.2698618468880195E-2</v>
      </c>
      <c r="L12" s="15">
        <v>0.10421522399394299</v>
      </c>
      <c r="M12" s="15"/>
      <c r="N12" s="15">
        <v>8.9027282919266301E-2</v>
      </c>
      <c r="O12" s="15">
        <v>0.18056110693149799</v>
      </c>
      <c r="P12" s="15"/>
      <c r="Q12" s="15">
        <v>0.18031505235446199</v>
      </c>
      <c r="R12" s="15">
        <v>7.4506540259666604E-2</v>
      </c>
    </row>
    <row r="13" spans="2:18" ht="16" x14ac:dyDescent="0.2">
      <c r="B13" s="18" t="s">
        <v>110</v>
      </c>
      <c r="C13" s="15">
        <v>9.4764791780498195E-2</v>
      </c>
      <c r="D13" s="15">
        <v>0</v>
      </c>
      <c r="E13" s="15">
        <v>0</v>
      </c>
      <c r="F13" s="15">
        <v>0</v>
      </c>
      <c r="G13" s="15">
        <v>0</v>
      </c>
      <c r="H13" s="15"/>
      <c r="I13" s="15">
        <v>7.8089416092052E-2</v>
      </c>
      <c r="J13" s="15">
        <v>7.8325462124201606E-2</v>
      </c>
      <c r="K13" s="15">
        <v>0.17414908271024601</v>
      </c>
      <c r="L13" s="15">
        <v>8.0718969403363303E-2</v>
      </c>
      <c r="M13" s="15"/>
      <c r="N13" s="15">
        <v>0.105821322762811</v>
      </c>
      <c r="O13" s="15">
        <v>7.8325462124201606E-2</v>
      </c>
      <c r="P13" s="15"/>
      <c r="Q13" s="15">
        <v>7.4430374539924196E-2</v>
      </c>
      <c r="R13" s="15">
        <v>0.113922541663147</v>
      </c>
    </row>
    <row r="14" spans="2:18" ht="16" x14ac:dyDescent="0.2">
      <c r="B14" s="18" t="s">
        <v>111</v>
      </c>
      <c r="C14" s="15">
        <v>0.14068867536693899</v>
      </c>
      <c r="D14" s="15">
        <v>0</v>
      </c>
      <c r="E14" s="15">
        <v>0</v>
      </c>
      <c r="F14" s="15">
        <v>0</v>
      </c>
      <c r="G14" s="15">
        <v>0</v>
      </c>
      <c r="H14" s="15"/>
      <c r="I14" s="15">
        <v>0.209449203689062</v>
      </c>
      <c r="J14" s="15">
        <v>9.8873294527205696E-2</v>
      </c>
      <c r="K14" s="15">
        <v>0.140922359668678</v>
      </c>
      <c r="L14" s="15">
        <v>0.13452584095150999</v>
      </c>
      <c r="M14" s="15"/>
      <c r="N14" s="15">
        <v>0.16881227063863699</v>
      </c>
      <c r="O14" s="15">
        <v>9.8873294527205696E-2</v>
      </c>
      <c r="P14" s="15"/>
      <c r="Q14" s="15">
        <v>0.13966688004240899</v>
      </c>
      <c r="R14" s="15">
        <v>0.14165134368573201</v>
      </c>
    </row>
    <row r="15" spans="2:18" ht="16" x14ac:dyDescent="0.2">
      <c r="B15" s="18" t="s">
        <v>112</v>
      </c>
      <c r="C15" s="15">
        <v>0.11892431274117</v>
      </c>
      <c r="D15" s="15">
        <v>0</v>
      </c>
      <c r="E15" s="15">
        <v>0</v>
      </c>
      <c r="F15" s="15">
        <v>0</v>
      </c>
      <c r="G15" s="15">
        <v>0</v>
      </c>
      <c r="H15" s="15"/>
      <c r="I15" s="15">
        <v>9.7287828667623102E-2</v>
      </c>
      <c r="J15" s="15">
        <v>9.4122031083262905E-2</v>
      </c>
      <c r="K15" s="15">
        <v>0.11280753034070599</v>
      </c>
      <c r="L15" s="15">
        <v>0.216240025934336</v>
      </c>
      <c r="M15" s="15"/>
      <c r="N15" s="15">
        <v>0.13560547926779101</v>
      </c>
      <c r="O15" s="15">
        <v>9.4122031083262905E-2</v>
      </c>
      <c r="P15" s="15"/>
      <c r="Q15" s="15">
        <v>0.101461307733328</v>
      </c>
      <c r="R15" s="15">
        <v>0.13537680696225601</v>
      </c>
    </row>
    <row r="16" spans="2:18" ht="16" x14ac:dyDescent="0.2">
      <c r="B16" s="18" t="s">
        <v>113</v>
      </c>
      <c r="C16" s="15">
        <v>8.0871384704027299E-2</v>
      </c>
      <c r="D16" s="15">
        <v>0</v>
      </c>
      <c r="E16" s="15">
        <v>0</v>
      </c>
      <c r="F16" s="15">
        <v>0</v>
      </c>
      <c r="G16" s="15">
        <v>0</v>
      </c>
      <c r="H16" s="15"/>
      <c r="I16" s="15">
        <v>0.104114770994541</v>
      </c>
      <c r="J16" s="15">
        <v>6.3394827703573298E-2</v>
      </c>
      <c r="K16" s="15">
        <v>0.108913599825254</v>
      </c>
      <c r="L16" s="15">
        <v>5.91478961434658E-2</v>
      </c>
      <c r="M16" s="15"/>
      <c r="N16" s="15">
        <v>9.2625519329928199E-2</v>
      </c>
      <c r="O16" s="15">
        <v>6.3394827703573298E-2</v>
      </c>
      <c r="P16" s="15"/>
      <c r="Q16" s="15">
        <v>9.9843946560246796E-2</v>
      </c>
      <c r="R16" s="15">
        <v>6.2996685351971005E-2</v>
      </c>
    </row>
    <row r="17" spans="2:18" ht="16" x14ac:dyDescent="0.2">
      <c r="B17" s="18" t="s">
        <v>114</v>
      </c>
      <c r="C17" s="15">
        <v>6.7803015227979394E-2</v>
      </c>
      <c r="D17" s="15">
        <v>0</v>
      </c>
      <c r="E17" s="15">
        <v>0</v>
      </c>
      <c r="F17" s="15">
        <v>0</v>
      </c>
      <c r="G17" s="15">
        <v>0</v>
      </c>
      <c r="H17" s="15"/>
      <c r="I17" s="15">
        <v>4.8507935819608702E-2</v>
      </c>
      <c r="J17" s="15">
        <v>7.4467831941824505E-2</v>
      </c>
      <c r="K17" s="15">
        <v>5.6700279152678203E-2</v>
      </c>
      <c r="L17" s="15">
        <v>9.2334071976117593E-2</v>
      </c>
      <c r="M17" s="15"/>
      <c r="N17" s="15">
        <v>6.3320487410317705E-2</v>
      </c>
      <c r="O17" s="15">
        <v>7.4467831941824505E-2</v>
      </c>
      <c r="P17" s="15"/>
      <c r="Q17" s="15">
        <v>5.01162516464412E-2</v>
      </c>
      <c r="R17" s="15">
        <v>8.4466320053482605E-2</v>
      </c>
    </row>
    <row r="18" spans="2:18" ht="16" x14ac:dyDescent="0.2">
      <c r="B18" s="18" t="s">
        <v>115</v>
      </c>
      <c r="C18" s="15">
        <v>5.5144847757321099E-2</v>
      </c>
      <c r="D18" s="15">
        <v>0</v>
      </c>
      <c r="E18" s="15">
        <v>0</v>
      </c>
      <c r="F18" s="15">
        <v>0</v>
      </c>
      <c r="G18" s="15">
        <v>0</v>
      </c>
      <c r="H18" s="15"/>
      <c r="I18" s="15">
        <v>7.7261045240684403E-2</v>
      </c>
      <c r="J18" s="15">
        <v>5.9928004273002398E-2</v>
      </c>
      <c r="K18" s="15">
        <v>3.4423364742595101E-2</v>
      </c>
      <c r="L18" s="15">
        <v>3.0669541041412E-2</v>
      </c>
      <c r="M18" s="15"/>
      <c r="N18" s="15">
        <v>5.1927860245386703E-2</v>
      </c>
      <c r="O18" s="15">
        <v>5.9928004273002398E-2</v>
      </c>
      <c r="P18" s="15"/>
      <c r="Q18" s="15">
        <v>6.2611450638298705E-2</v>
      </c>
      <c r="R18" s="15">
        <v>4.8110305838833599E-2</v>
      </c>
    </row>
    <row r="19" spans="2:18" ht="16" x14ac:dyDescent="0.2">
      <c r="B19" s="18" t="s">
        <v>116</v>
      </c>
      <c r="C19" s="19">
        <v>2.07737716123702E-2</v>
      </c>
      <c r="D19" s="19">
        <v>0</v>
      </c>
      <c r="E19" s="19">
        <v>0</v>
      </c>
      <c r="F19" s="19">
        <v>0</v>
      </c>
      <c r="G19" s="19">
        <v>0</v>
      </c>
      <c r="H19" s="19"/>
      <c r="I19" s="19">
        <v>0</v>
      </c>
      <c r="J19" s="19">
        <v>1.9426267706068399E-2</v>
      </c>
      <c r="K19" s="19">
        <v>3.1352285781533401E-2</v>
      </c>
      <c r="L19" s="19">
        <v>4.50953830027691E-2</v>
      </c>
      <c r="M19" s="19"/>
      <c r="N19" s="19">
        <v>2.16800566617187E-2</v>
      </c>
      <c r="O19" s="19">
        <v>1.9426267706068399E-2</v>
      </c>
      <c r="P19" s="19"/>
      <c r="Q19" s="19">
        <v>2.70690646538767E-2</v>
      </c>
      <c r="R19" s="19">
        <v>1.4842760750327101E-2</v>
      </c>
    </row>
    <row r="20" spans="2:18" x14ac:dyDescent="0.2">
      <c r="B20" s="20" t="s">
        <v>16</v>
      </c>
    </row>
    <row r="21" spans="2:18" ht="15.75" customHeight="1" x14ac:dyDescent="0.2">
      <c r="B21" s="22" t="s">
        <v>435</v>
      </c>
    </row>
    <row r="22" spans="2:18" ht="15.75" customHeight="1" x14ac:dyDescent="0.2">
      <c r="B22" s="22" t="s">
        <v>436</v>
      </c>
    </row>
    <row r="23" spans="2:18" ht="15.75" customHeight="1" x14ac:dyDescent="0.2"/>
    <row r="24" spans="2:18" ht="15.75" customHeight="1" x14ac:dyDescent="0.2">
      <c r="B24" s="6" t="str">
        <f>HYPERLINK("#'Contents'!A1", "Return to Contents")</f>
        <v>Return to Contents</v>
      </c>
    </row>
    <row r="25" spans="2:18" ht="15.75" customHeight="1" x14ac:dyDescent="0.2"/>
    <row r="26" spans="2:18" ht="15.75" customHeight="1" x14ac:dyDescent="0.2"/>
    <row r="27" spans="2:18" ht="15.75" customHeight="1" x14ac:dyDescent="0.2"/>
    <row r="28" spans="2:18" ht="15.75" customHeight="1" x14ac:dyDescent="0.2"/>
    <row r="29" spans="2:18" ht="15.75" customHeight="1" x14ac:dyDescent="0.2"/>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124</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192</v>
      </c>
      <c r="D7" s="12">
        <v>0</v>
      </c>
      <c r="E7" s="12">
        <v>0</v>
      </c>
      <c r="F7" s="12">
        <v>0</v>
      </c>
      <c r="G7" s="12">
        <v>0</v>
      </c>
      <c r="H7" s="12"/>
      <c r="I7" s="12">
        <v>48</v>
      </c>
      <c r="J7" s="12">
        <v>74</v>
      </c>
      <c r="K7" s="12">
        <v>35</v>
      </c>
      <c r="L7" s="12">
        <v>35</v>
      </c>
      <c r="M7" s="12"/>
      <c r="N7" s="12">
        <v>118</v>
      </c>
      <c r="O7" s="12">
        <v>74</v>
      </c>
      <c r="P7" s="12"/>
      <c r="Q7" s="12">
        <v>98</v>
      </c>
      <c r="R7" s="12">
        <v>94</v>
      </c>
    </row>
    <row r="8" spans="2:18" ht="30" customHeight="1" x14ac:dyDescent="0.2">
      <c r="B8" s="13" t="s">
        <v>31</v>
      </c>
      <c r="C8" s="13">
        <v>194</v>
      </c>
      <c r="D8" s="13">
        <v>0</v>
      </c>
      <c r="E8" s="13">
        <v>0</v>
      </c>
      <c r="F8" s="13">
        <v>0</v>
      </c>
      <c r="G8" s="13">
        <v>0</v>
      </c>
      <c r="H8" s="13"/>
      <c r="I8" s="13">
        <v>50</v>
      </c>
      <c r="J8" s="13">
        <v>78</v>
      </c>
      <c r="K8" s="13">
        <v>33</v>
      </c>
      <c r="L8" s="13">
        <v>33</v>
      </c>
      <c r="M8" s="13"/>
      <c r="N8" s="13">
        <v>116</v>
      </c>
      <c r="O8" s="13">
        <v>78</v>
      </c>
      <c r="P8" s="13"/>
      <c r="Q8" s="13">
        <v>94</v>
      </c>
      <c r="R8" s="13">
        <v>100</v>
      </c>
    </row>
    <row r="9" spans="2:18" ht="16" x14ac:dyDescent="0.2">
      <c r="B9" s="18" t="s">
        <v>105</v>
      </c>
      <c r="C9" s="15">
        <v>6.2037705487109102E-2</v>
      </c>
      <c r="D9" s="15">
        <v>0</v>
      </c>
      <c r="E9" s="15">
        <v>0</v>
      </c>
      <c r="F9" s="15">
        <v>0</v>
      </c>
      <c r="G9" s="15">
        <v>0</v>
      </c>
      <c r="H9" s="15"/>
      <c r="I9" s="15">
        <v>8.9768558158817693E-2</v>
      </c>
      <c r="J9" s="15">
        <v>3.0066779116719299E-2</v>
      </c>
      <c r="K9" s="15">
        <v>8.3979110718631705E-2</v>
      </c>
      <c r="L9" s="15">
        <v>7.3647775469946705E-2</v>
      </c>
      <c r="M9" s="15"/>
      <c r="N9" s="15">
        <v>8.3540257314826505E-2</v>
      </c>
      <c r="O9" s="15">
        <v>3.0066779116719299E-2</v>
      </c>
      <c r="P9" s="15"/>
      <c r="Q9" s="15">
        <v>6.9485100800785196E-2</v>
      </c>
      <c r="R9" s="15">
        <v>5.5021259674640402E-2</v>
      </c>
    </row>
    <row r="10" spans="2:18" ht="16" x14ac:dyDescent="0.2">
      <c r="B10" s="18" t="s">
        <v>107</v>
      </c>
      <c r="C10" s="15">
        <v>0.132157175893171</v>
      </c>
      <c r="D10" s="15">
        <v>0</v>
      </c>
      <c r="E10" s="15">
        <v>0</v>
      </c>
      <c r="F10" s="15">
        <v>0</v>
      </c>
      <c r="G10" s="15">
        <v>0</v>
      </c>
      <c r="H10" s="15"/>
      <c r="I10" s="15">
        <v>8.3954694547192302E-2</v>
      </c>
      <c r="J10" s="15">
        <v>0.233698564424063</v>
      </c>
      <c r="K10" s="15">
        <v>3.4114173311920903E-2</v>
      </c>
      <c r="L10" s="15">
        <v>6.2616643884503206E-2</v>
      </c>
      <c r="M10" s="15"/>
      <c r="N10" s="15">
        <v>6.3863910185171999E-2</v>
      </c>
      <c r="O10" s="15">
        <v>0.233698564424063</v>
      </c>
      <c r="P10" s="15"/>
      <c r="Q10" s="15">
        <v>6.6837993472316004E-2</v>
      </c>
      <c r="R10" s="15">
        <v>0.193696611449797</v>
      </c>
    </row>
    <row r="11" spans="2:18" ht="16" x14ac:dyDescent="0.2">
      <c r="B11" s="18" t="s">
        <v>108</v>
      </c>
      <c r="C11" s="15">
        <v>9.2328622148783707E-2</v>
      </c>
      <c r="D11" s="15">
        <v>0</v>
      </c>
      <c r="E11" s="15">
        <v>0</v>
      </c>
      <c r="F11" s="15">
        <v>0</v>
      </c>
      <c r="G11" s="15">
        <v>0</v>
      </c>
      <c r="H11" s="15"/>
      <c r="I11" s="15">
        <v>0.11831737619478901</v>
      </c>
      <c r="J11" s="15">
        <v>9.2364252220828197E-2</v>
      </c>
      <c r="K11" s="15">
        <v>2.8555341069063399E-2</v>
      </c>
      <c r="L11" s="15">
        <v>0.11551377034112401</v>
      </c>
      <c r="M11" s="15"/>
      <c r="N11" s="15">
        <v>9.2304658580700596E-2</v>
      </c>
      <c r="O11" s="15">
        <v>9.2364252220828197E-2</v>
      </c>
      <c r="P11" s="15"/>
      <c r="Q11" s="15">
        <v>0.110410424790451</v>
      </c>
      <c r="R11" s="15">
        <v>7.5293137515111602E-2</v>
      </c>
    </row>
    <row r="12" spans="2:18" ht="16" x14ac:dyDescent="0.2">
      <c r="B12" s="18" t="s">
        <v>109</v>
      </c>
      <c r="C12" s="15">
        <v>8.5698745869390705E-2</v>
      </c>
      <c r="D12" s="15">
        <v>0</v>
      </c>
      <c r="E12" s="15">
        <v>0</v>
      </c>
      <c r="F12" s="15">
        <v>0</v>
      </c>
      <c r="G12" s="15">
        <v>0</v>
      </c>
      <c r="H12" s="15"/>
      <c r="I12" s="15">
        <v>4.6328079628523998E-2</v>
      </c>
      <c r="J12" s="15">
        <v>0.10319526238653599</v>
      </c>
      <c r="K12" s="15">
        <v>9.1782893527885698E-2</v>
      </c>
      <c r="L12" s="15">
        <v>9.8295870403568797E-2</v>
      </c>
      <c r="M12" s="15"/>
      <c r="N12" s="15">
        <v>7.3931187155081401E-2</v>
      </c>
      <c r="O12" s="15">
        <v>0.10319526238653599</v>
      </c>
      <c r="P12" s="15"/>
      <c r="Q12" s="15">
        <v>9.2880681166099294E-2</v>
      </c>
      <c r="R12" s="15">
        <v>7.8932399017159705E-2</v>
      </c>
    </row>
    <row r="13" spans="2:18" ht="16" x14ac:dyDescent="0.2">
      <c r="B13" s="18" t="s">
        <v>110</v>
      </c>
      <c r="C13" s="15">
        <v>0.11367815280539401</v>
      </c>
      <c r="D13" s="15">
        <v>0</v>
      </c>
      <c r="E13" s="15">
        <v>0</v>
      </c>
      <c r="F13" s="15">
        <v>0</v>
      </c>
      <c r="G13" s="15">
        <v>0</v>
      </c>
      <c r="H13" s="15"/>
      <c r="I13" s="15">
        <v>0.111284385579481</v>
      </c>
      <c r="J13" s="15">
        <v>0.150742456680549</v>
      </c>
      <c r="K13" s="15">
        <v>0.10719690959442101</v>
      </c>
      <c r="L13" s="15">
        <v>3.6370827235943801E-2</v>
      </c>
      <c r="M13" s="15"/>
      <c r="N13" s="15">
        <v>8.87499694365224E-2</v>
      </c>
      <c r="O13" s="15">
        <v>0.150742456680549</v>
      </c>
      <c r="P13" s="15"/>
      <c r="Q13" s="15">
        <v>8.9433594583474205E-2</v>
      </c>
      <c r="R13" s="15">
        <v>0.136519780226321</v>
      </c>
    </row>
    <row r="14" spans="2:18" ht="16" x14ac:dyDescent="0.2">
      <c r="B14" s="18" t="s">
        <v>111</v>
      </c>
      <c r="C14" s="15">
        <v>0.15379148529044501</v>
      </c>
      <c r="D14" s="15">
        <v>0</v>
      </c>
      <c r="E14" s="15">
        <v>0</v>
      </c>
      <c r="F14" s="15">
        <v>0</v>
      </c>
      <c r="G14" s="15">
        <v>0</v>
      </c>
      <c r="H14" s="15"/>
      <c r="I14" s="15">
        <v>0.135643527529375</v>
      </c>
      <c r="J14" s="15">
        <v>0.15007174746968799</v>
      </c>
      <c r="K14" s="15">
        <v>0.118922386836987</v>
      </c>
      <c r="L14" s="15">
        <v>0.22442856478207299</v>
      </c>
      <c r="M14" s="15"/>
      <c r="N14" s="15">
        <v>0.156293253751881</v>
      </c>
      <c r="O14" s="15">
        <v>0.15007174746968799</v>
      </c>
      <c r="P14" s="15"/>
      <c r="Q14" s="15">
        <v>0.14776571148886</v>
      </c>
      <c r="R14" s="15">
        <v>0.15946857285948701</v>
      </c>
    </row>
    <row r="15" spans="2:18" ht="16" x14ac:dyDescent="0.2">
      <c r="B15" s="18" t="s">
        <v>112</v>
      </c>
      <c r="C15" s="15">
        <v>8.0839708152693507E-2</v>
      </c>
      <c r="D15" s="15">
        <v>0</v>
      </c>
      <c r="E15" s="15">
        <v>0</v>
      </c>
      <c r="F15" s="15">
        <v>0</v>
      </c>
      <c r="G15" s="15">
        <v>0</v>
      </c>
      <c r="H15" s="15"/>
      <c r="I15" s="15">
        <v>9.9894782865227905E-2</v>
      </c>
      <c r="J15" s="15">
        <v>1.9543257000117002E-2</v>
      </c>
      <c r="K15" s="15">
        <v>0.135525497922664</v>
      </c>
      <c r="L15" s="15">
        <v>0.14249976839853601</v>
      </c>
      <c r="M15" s="15"/>
      <c r="N15" s="15">
        <v>0.122065605159673</v>
      </c>
      <c r="O15" s="15">
        <v>1.9543257000117002E-2</v>
      </c>
      <c r="P15" s="15"/>
      <c r="Q15" s="15">
        <v>8.9148179262744098E-2</v>
      </c>
      <c r="R15" s="15">
        <v>7.3012013385225102E-2</v>
      </c>
    </row>
    <row r="16" spans="2:18" ht="16" x14ac:dyDescent="0.2">
      <c r="B16" s="18" t="s">
        <v>113</v>
      </c>
      <c r="C16" s="15">
        <v>0.12333917401700099</v>
      </c>
      <c r="D16" s="15">
        <v>0</v>
      </c>
      <c r="E16" s="15">
        <v>0</v>
      </c>
      <c r="F16" s="15">
        <v>0</v>
      </c>
      <c r="G16" s="15">
        <v>0</v>
      </c>
      <c r="H16" s="15"/>
      <c r="I16" s="15">
        <v>0.13504612282918199</v>
      </c>
      <c r="J16" s="15">
        <v>9.6463191676978199E-2</v>
      </c>
      <c r="K16" s="15">
        <v>0.19065471421734101</v>
      </c>
      <c r="L16" s="15">
        <v>0.102643112455078</v>
      </c>
      <c r="M16" s="15"/>
      <c r="N16" s="15">
        <v>0.141415040712012</v>
      </c>
      <c r="O16" s="15">
        <v>9.6463191676978199E-2</v>
      </c>
      <c r="P16" s="15"/>
      <c r="Q16" s="15">
        <v>0.16487105810745201</v>
      </c>
      <c r="R16" s="15">
        <v>8.4210565700043705E-2</v>
      </c>
    </row>
    <row r="17" spans="2:18" ht="16" x14ac:dyDescent="0.2">
      <c r="B17" s="18" t="s">
        <v>114</v>
      </c>
      <c r="C17" s="15">
        <v>6.6960746147236905E-2</v>
      </c>
      <c r="D17" s="15">
        <v>0</v>
      </c>
      <c r="E17" s="15">
        <v>0</v>
      </c>
      <c r="F17" s="15">
        <v>0</v>
      </c>
      <c r="G17" s="15">
        <v>0</v>
      </c>
      <c r="H17" s="15"/>
      <c r="I17" s="15">
        <v>6.4385468055644296E-2</v>
      </c>
      <c r="J17" s="15">
        <v>4.8127977545476298E-2</v>
      </c>
      <c r="K17" s="15">
        <v>8.8509529590030805E-2</v>
      </c>
      <c r="L17" s="15">
        <v>9.4039351605020194E-2</v>
      </c>
      <c r="M17" s="15"/>
      <c r="N17" s="15">
        <v>7.9627022320386001E-2</v>
      </c>
      <c r="O17" s="15">
        <v>4.8127977545476298E-2</v>
      </c>
      <c r="P17" s="15"/>
      <c r="Q17" s="15">
        <v>6.9299089485437698E-2</v>
      </c>
      <c r="R17" s="15">
        <v>6.4757712921203706E-2</v>
      </c>
    </row>
    <row r="18" spans="2:18" ht="16" x14ac:dyDescent="0.2">
      <c r="B18" s="18" t="s">
        <v>115</v>
      </c>
      <c r="C18" s="15">
        <v>4.3679443806630899E-2</v>
      </c>
      <c r="D18" s="15">
        <v>0</v>
      </c>
      <c r="E18" s="15">
        <v>0</v>
      </c>
      <c r="F18" s="15">
        <v>0</v>
      </c>
      <c r="G18" s="15">
        <v>0</v>
      </c>
      <c r="H18" s="15"/>
      <c r="I18" s="15">
        <v>5.5291593261772798E-2</v>
      </c>
      <c r="J18" s="15">
        <v>3.80557971818795E-2</v>
      </c>
      <c r="K18" s="15">
        <v>5.2440650601466597E-2</v>
      </c>
      <c r="L18" s="15">
        <v>3.0669541041412E-2</v>
      </c>
      <c r="M18" s="15"/>
      <c r="N18" s="15">
        <v>4.7461716225283099E-2</v>
      </c>
      <c r="O18" s="15">
        <v>3.80557971818795E-2</v>
      </c>
      <c r="P18" s="15"/>
      <c r="Q18" s="15">
        <v>5.65911152543064E-2</v>
      </c>
      <c r="R18" s="15">
        <v>3.1514916579957197E-2</v>
      </c>
    </row>
    <row r="19" spans="2:18" ht="16" x14ac:dyDescent="0.2">
      <c r="B19" s="18" t="s">
        <v>116</v>
      </c>
      <c r="C19" s="19">
        <v>4.5489040382143797E-2</v>
      </c>
      <c r="D19" s="19">
        <v>0</v>
      </c>
      <c r="E19" s="19">
        <v>0</v>
      </c>
      <c r="F19" s="19">
        <v>0</v>
      </c>
      <c r="G19" s="19">
        <v>0</v>
      </c>
      <c r="H19" s="19"/>
      <c r="I19" s="19">
        <v>6.00854113499939E-2</v>
      </c>
      <c r="J19" s="19">
        <v>3.7670714297166001E-2</v>
      </c>
      <c r="K19" s="19">
        <v>6.8318792609588203E-2</v>
      </c>
      <c r="L19" s="19">
        <v>1.9274774382793701E-2</v>
      </c>
      <c r="M19" s="19"/>
      <c r="N19" s="19">
        <v>5.0747379158461899E-2</v>
      </c>
      <c r="O19" s="19">
        <v>3.7670714297166001E-2</v>
      </c>
      <c r="P19" s="19"/>
      <c r="Q19" s="19">
        <v>4.3277051588073899E-2</v>
      </c>
      <c r="R19" s="19">
        <v>4.7573030671054499E-2</v>
      </c>
    </row>
    <row r="20" spans="2:18" x14ac:dyDescent="0.2">
      <c r="B20" s="20" t="s">
        <v>16</v>
      </c>
    </row>
    <row r="21" spans="2:18" ht="15.75" customHeight="1" x14ac:dyDescent="0.2">
      <c r="B21" s="22" t="s">
        <v>435</v>
      </c>
    </row>
    <row r="22" spans="2:18" ht="15.75" customHeight="1" x14ac:dyDescent="0.2">
      <c r="B22" s="22" t="s">
        <v>436</v>
      </c>
    </row>
    <row r="23" spans="2:18" ht="15.75" customHeight="1" x14ac:dyDescent="0.2"/>
    <row r="24" spans="2:18" ht="15.75" customHeight="1" x14ac:dyDescent="0.2">
      <c r="B24" s="6" t="str">
        <f>HYPERLINK("#'Contents'!A1", "Return to Contents")</f>
        <v>Return to Contents</v>
      </c>
    </row>
    <row r="25" spans="2:18" ht="15.75" customHeight="1" x14ac:dyDescent="0.2"/>
    <row r="26" spans="2:18" ht="15.75" customHeight="1" x14ac:dyDescent="0.2"/>
    <row r="27" spans="2:18" ht="15.75" customHeight="1" x14ac:dyDescent="0.2"/>
    <row r="28" spans="2:18" ht="15.75" customHeight="1" x14ac:dyDescent="0.2"/>
    <row r="29" spans="2:18" ht="15.75" customHeight="1" x14ac:dyDescent="0.2"/>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125</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192</v>
      </c>
      <c r="D7" s="12">
        <v>0</v>
      </c>
      <c r="E7" s="12">
        <v>0</v>
      </c>
      <c r="F7" s="12">
        <v>0</v>
      </c>
      <c r="G7" s="12">
        <v>0</v>
      </c>
      <c r="H7" s="12"/>
      <c r="I7" s="12">
        <v>48</v>
      </c>
      <c r="J7" s="12">
        <v>74</v>
      </c>
      <c r="K7" s="12">
        <v>35</v>
      </c>
      <c r="L7" s="12">
        <v>35</v>
      </c>
      <c r="M7" s="12"/>
      <c r="N7" s="12">
        <v>118</v>
      </c>
      <c r="O7" s="12">
        <v>74</v>
      </c>
      <c r="P7" s="12"/>
      <c r="Q7" s="12">
        <v>98</v>
      </c>
      <c r="R7" s="12">
        <v>94</v>
      </c>
    </row>
    <row r="8" spans="2:18" ht="30" customHeight="1" x14ac:dyDescent="0.2">
      <c r="B8" s="13" t="s">
        <v>31</v>
      </c>
      <c r="C8" s="13">
        <v>194</v>
      </c>
      <c r="D8" s="13">
        <v>0</v>
      </c>
      <c r="E8" s="13">
        <v>0</v>
      </c>
      <c r="F8" s="13">
        <v>0</v>
      </c>
      <c r="G8" s="13">
        <v>0</v>
      </c>
      <c r="H8" s="13"/>
      <c r="I8" s="13">
        <v>50</v>
      </c>
      <c r="J8" s="13">
        <v>78</v>
      </c>
      <c r="K8" s="13">
        <v>33</v>
      </c>
      <c r="L8" s="13">
        <v>33</v>
      </c>
      <c r="M8" s="13"/>
      <c r="N8" s="13">
        <v>116</v>
      </c>
      <c r="O8" s="13">
        <v>78</v>
      </c>
      <c r="P8" s="13"/>
      <c r="Q8" s="13">
        <v>94</v>
      </c>
      <c r="R8" s="13">
        <v>100</v>
      </c>
    </row>
    <row r="9" spans="2:18" ht="16" x14ac:dyDescent="0.2">
      <c r="B9" s="18" t="s">
        <v>105</v>
      </c>
      <c r="C9" s="15">
        <v>8.3593364584978597E-2</v>
      </c>
      <c r="D9" s="15">
        <v>0</v>
      </c>
      <c r="E9" s="15">
        <v>0</v>
      </c>
      <c r="F9" s="15">
        <v>0</v>
      </c>
      <c r="G9" s="15">
        <v>0</v>
      </c>
      <c r="H9" s="15"/>
      <c r="I9" s="15">
        <v>0.11173801013772899</v>
      </c>
      <c r="J9" s="15">
        <v>6.1018791131917403E-2</v>
      </c>
      <c r="K9" s="15">
        <v>9.9636021209039E-2</v>
      </c>
      <c r="L9" s="15">
        <v>7.8241607040647407E-2</v>
      </c>
      <c r="M9" s="15"/>
      <c r="N9" s="15">
        <v>9.8776250749723293E-2</v>
      </c>
      <c r="O9" s="15">
        <v>6.1018791131917403E-2</v>
      </c>
      <c r="P9" s="15"/>
      <c r="Q9" s="15">
        <v>0.10632119706247301</v>
      </c>
      <c r="R9" s="15">
        <v>6.2180696357153398E-2</v>
      </c>
    </row>
    <row r="10" spans="2:18" ht="16" x14ac:dyDescent="0.2">
      <c r="B10" s="18" t="s">
        <v>107</v>
      </c>
      <c r="C10" s="15">
        <v>5.9821023615031298E-2</v>
      </c>
      <c r="D10" s="15">
        <v>0</v>
      </c>
      <c r="E10" s="15">
        <v>0</v>
      </c>
      <c r="F10" s="15">
        <v>0</v>
      </c>
      <c r="G10" s="15">
        <v>0</v>
      </c>
      <c r="H10" s="15"/>
      <c r="I10" s="15">
        <v>5.7204553683686502E-2</v>
      </c>
      <c r="J10" s="15">
        <v>3.74897523425008E-2</v>
      </c>
      <c r="K10" s="15">
        <v>8.3979110718631705E-2</v>
      </c>
      <c r="L10" s="15">
        <v>9.2637105101281897E-2</v>
      </c>
      <c r="M10" s="15"/>
      <c r="N10" s="15">
        <v>7.4840273052893397E-2</v>
      </c>
      <c r="O10" s="15">
        <v>3.74897523425008E-2</v>
      </c>
      <c r="P10" s="15"/>
      <c r="Q10" s="15">
        <v>5.2286397074055101E-2</v>
      </c>
      <c r="R10" s="15">
        <v>6.6919652949889802E-2</v>
      </c>
    </row>
    <row r="11" spans="2:18" ht="16" x14ac:dyDescent="0.2">
      <c r="B11" s="18" t="s">
        <v>108</v>
      </c>
      <c r="C11" s="15">
        <v>0.129058600255848</v>
      </c>
      <c r="D11" s="15">
        <v>0</v>
      </c>
      <c r="E11" s="15">
        <v>0</v>
      </c>
      <c r="F11" s="15">
        <v>0</v>
      </c>
      <c r="G11" s="15">
        <v>0</v>
      </c>
      <c r="H11" s="15"/>
      <c r="I11" s="15">
        <v>0.13758451431447299</v>
      </c>
      <c r="J11" s="15">
        <v>0.200413508616749</v>
      </c>
      <c r="K11" s="15">
        <v>0</v>
      </c>
      <c r="L11" s="15">
        <v>7.4980938617263598E-2</v>
      </c>
      <c r="M11" s="15"/>
      <c r="N11" s="15">
        <v>8.1067728880494294E-2</v>
      </c>
      <c r="O11" s="15">
        <v>0.200413508616749</v>
      </c>
      <c r="P11" s="15"/>
      <c r="Q11" s="15">
        <v>8.4063392709417997E-2</v>
      </c>
      <c r="R11" s="15">
        <v>0.171450124040084</v>
      </c>
    </row>
    <row r="12" spans="2:18" ht="16" x14ac:dyDescent="0.2">
      <c r="B12" s="18" t="s">
        <v>109</v>
      </c>
      <c r="C12" s="15">
        <v>0.13751644450011899</v>
      </c>
      <c r="D12" s="15">
        <v>0</v>
      </c>
      <c r="E12" s="15">
        <v>0</v>
      </c>
      <c r="F12" s="15">
        <v>0</v>
      </c>
      <c r="G12" s="15">
        <v>0</v>
      </c>
      <c r="H12" s="15"/>
      <c r="I12" s="15">
        <v>9.3827304956799001E-2</v>
      </c>
      <c r="J12" s="15">
        <v>0.141230743974051</v>
      </c>
      <c r="K12" s="15">
        <v>0.15612446252086401</v>
      </c>
      <c r="L12" s="15">
        <v>0.17682089483223201</v>
      </c>
      <c r="M12" s="15"/>
      <c r="N12" s="15">
        <v>0.13501833368479199</v>
      </c>
      <c r="O12" s="15">
        <v>0.141230743974051</v>
      </c>
      <c r="P12" s="15"/>
      <c r="Q12" s="15">
        <v>0.196263661768659</v>
      </c>
      <c r="R12" s="15">
        <v>8.2168682062814594E-2</v>
      </c>
    </row>
    <row r="13" spans="2:18" ht="16" x14ac:dyDescent="0.2">
      <c r="B13" s="18" t="s">
        <v>110</v>
      </c>
      <c r="C13" s="15">
        <v>0.13904365542403599</v>
      </c>
      <c r="D13" s="15">
        <v>0</v>
      </c>
      <c r="E13" s="15">
        <v>0</v>
      </c>
      <c r="F13" s="15">
        <v>0</v>
      </c>
      <c r="G13" s="15">
        <v>0</v>
      </c>
      <c r="H13" s="15"/>
      <c r="I13" s="15">
        <v>0.13050019508499</v>
      </c>
      <c r="J13" s="15">
        <v>0.20651336320409</v>
      </c>
      <c r="K13" s="15">
        <v>2.4465571414204801E-2</v>
      </c>
      <c r="L13" s="15">
        <v>0.10580014291843499</v>
      </c>
      <c r="M13" s="15"/>
      <c r="N13" s="15">
        <v>9.3665837104539101E-2</v>
      </c>
      <c r="O13" s="15">
        <v>0.20651336320409</v>
      </c>
      <c r="P13" s="15"/>
      <c r="Q13" s="15">
        <v>9.1411286798741997E-2</v>
      </c>
      <c r="R13" s="15">
        <v>0.18391973884681101</v>
      </c>
    </row>
    <row r="14" spans="2:18" ht="16" x14ac:dyDescent="0.2">
      <c r="B14" s="18" t="s">
        <v>111</v>
      </c>
      <c r="C14" s="15">
        <v>0.112506281817613</v>
      </c>
      <c r="D14" s="15">
        <v>0</v>
      </c>
      <c r="E14" s="15">
        <v>0</v>
      </c>
      <c r="F14" s="15">
        <v>0</v>
      </c>
      <c r="G14" s="15">
        <v>0</v>
      </c>
      <c r="H14" s="15"/>
      <c r="I14" s="15">
        <v>8.8253434937700603E-2</v>
      </c>
      <c r="J14" s="15">
        <v>8.6470189509217504E-2</v>
      </c>
      <c r="K14" s="15">
        <v>0.21561523770083901</v>
      </c>
      <c r="L14" s="15">
        <v>0.109237290878306</v>
      </c>
      <c r="M14" s="15"/>
      <c r="N14" s="15">
        <v>0.130017267197474</v>
      </c>
      <c r="O14" s="15">
        <v>8.6470189509217504E-2</v>
      </c>
      <c r="P14" s="15"/>
      <c r="Q14" s="15">
        <v>0.105600494765676</v>
      </c>
      <c r="R14" s="15">
        <v>0.119012459964673</v>
      </c>
    </row>
    <row r="15" spans="2:18" ht="16" x14ac:dyDescent="0.2">
      <c r="B15" s="18" t="s">
        <v>112</v>
      </c>
      <c r="C15" s="15">
        <v>0.109639618550618</v>
      </c>
      <c r="D15" s="15">
        <v>0</v>
      </c>
      <c r="E15" s="15">
        <v>0</v>
      </c>
      <c r="F15" s="15">
        <v>0</v>
      </c>
      <c r="G15" s="15">
        <v>0</v>
      </c>
      <c r="H15" s="15"/>
      <c r="I15" s="15">
        <v>0.21251629630326299</v>
      </c>
      <c r="J15" s="15">
        <v>4.1567510598731199E-2</v>
      </c>
      <c r="K15" s="15">
        <v>0.12418767425008501</v>
      </c>
      <c r="L15" s="15">
        <v>9.9429661934524793E-2</v>
      </c>
      <c r="M15" s="15"/>
      <c r="N15" s="15">
        <v>0.155422590626556</v>
      </c>
      <c r="O15" s="15">
        <v>4.1567510598731199E-2</v>
      </c>
      <c r="P15" s="15"/>
      <c r="Q15" s="15">
        <v>0.11142447951538099</v>
      </c>
      <c r="R15" s="15">
        <v>0.10795803999669699</v>
      </c>
    </row>
    <row r="16" spans="2:18" ht="16" x14ac:dyDescent="0.2">
      <c r="B16" s="18" t="s">
        <v>113</v>
      </c>
      <c r="C16" s="15">
        <v>9.5656796353684501E-2</v>
      </c>
      <c r="D16" s="15">
        <v>0</v>
      </c>
      <c r="E16" s="15">
        <v>0</v>
      </c>
      <c r="F16" s="15">
        <v>0</v>
      </c>
      <c r="G16" s="15">
        <v>0</v>
      </c>
      <c r="H16" s="15"/>
      <c r="I16" s="15">
        <v>3.9906875130231403E-2</v>
      </c>
      <c r="J16" s="15">
        <v>9.1951981368684196E-2</v>
      </c>
      <c r="K16" s="15">
        <v>0.15659539003107401</v>
      </c>
      <c r="L16" s="15">
        <v>0.12911172149109901</v>
      </c>
      <c r="M16" s="15"/>
      <c r="N16" s="15">
        <v>9.8148528226078904E-2</v>
      </c>
      <c r="O16" s="15">
        <v>9.1951981368684196E-2</v>
      </c>
      <c r="P16" s="15"/>
      <c r="Q16" s="15">
        <v>9.4421073403051101E-2</v>
      </c>
      <c r="R16" s="15">
        <v>9.6821013204966902E-2</v>
      </c>
    </row>
    <row r="17" spans="2:18" ht="16" x14ac:dyDescent="0.2">
      <c r="B17" s="18" t="s">
        <v>114</v>
      </c>
      <c r="C17" s="15">
        <v>7.7370455058709306E-2</v>
      </c>
      <c r="D17" s="15">
        <v>0</v>
      </c>
      <c r="E17" s="15">
        <v>0</v>
      </c>
      <c r="F17" s="15">
        <v>0</v>
      </c>
      <c r="G17" s="15">
        <v>0</v>
      </c>
      <c r="H17" s="15"/>
      <c r="I17" s="15">
        <v>5.1207770210443398E-2</v>
      </c>
      <c r="J17" s="15">
        <v>9.4632927410718007E-2</v>
      </c>
      <c r="K17" s="15">
        <v>8.0210787953613402E-2</v>
      </c>
      <c r="L17" s="15">
        <v>7.3647775469946705E-2</v>
      </c>
      <c r="M17" s="15"/>
      <c r="N17" s="15">
        <v>6.5760306446707106E-2</v>
      </c>
      <c r="O17" s="15">
        <v>9.4632927410718007E-2</v>
      </c>
      <c r="P17" s="15"/>
      <c r="Q17" s="15">
        <v>9.9931915935577403E-2</v>
      </c>
      <c r="R17" s="15">
        <v>5.61145312054422E-2</v>
      </c>
    </row>
    <row r="18" spans="2:18" ht="16" x14ac:dyDescent="0.2">
      <c r="B18" s="18" t="s">
        <v>115</v>
      </c>
      <c r="C18" s="15">
        <v>5.0528660977480697E-2</v>
      </c>
      <c r="D18" s="15">
        <v>0</v>
      </c>
      <c r="E18" s="15">
        <v>0</v>
      </c>
      <c r="F18" s="15">
        <v>0</v>
      </c>
      <c r="G18" s="15">
        <v>0</v>
      </c>
      <c r="H18" s="15"/>
      <c r="I18" s="15">
        <v>7.7261045240684403E-2</v>
      </c>
      <c r="J18" s="15">
        <v>3.8711231843341701E-2</v>
      </c>
      <c r="K18" s="15">
        <v>2.7833458420116801E-2</v>
      </c>
      <c r="L18" s="15">
        <v>6.0092861716264698E-2</v>
      </c>
      <c r="M18" s="15"/>
      <c r="N18" s="15">
        <v>5.8476659714938199E-2</v>
      </c>
      <c r="O18" s="15">
        <v>3.8711231843341701E-2</v>
      </c>
      <c r="P18" s="15"/>
      <c r="Q18" s="15">
        <v>4.7422521321788702E-2</v>
      </c>
      <c r="R18" s="15">
        <v>5.3455061371468403E-2</v>
      </c>
    </row>
    <row r="19" spans="2:18" ht="16" x14ac:dyDescent="0.2">
      <c r="B19" s="18" t="s">
        <v>116</v>
      </c>
      <c r="C19" s="19">
        <v>5.2650988618819696E-3</v>
      </c>
      <c r="D19" s="19">
        <v>0</v>
      </c>
      <c r="E19" s="19">
        <v>0</v>
      </c>
      <c r="F19" s="19">
        <v>0</v>
      </c>
      <c r="G19" s="19">
        <v>0</v>
      </c>
      <c r="H19" s="19"/>
      <c r="I19" s="19">
        <v>0</v>
      </c>
      <c r="J19" s="19">
        <v>0</v>
      </c>
      <c r="K19" s="19">
        <v>3.1352285781533401E-2</v>
      </c>
      <c r="L19" s="19">
        <v>0</v>
      </c>
      <c r="M19" s="19"/>
      <c r="N19" s="19">
        <v>8.8062243158045991E-3</v>
      </c>
      <c r="O19" s="19">
        <v>0</v>
      </c>
      <c r="P19" s="19"/>
      <c r="Q19" s="19">
        <v>1.08535796451783E-2</v>
      </c>
      <c r="R19" s="19">
        <v>0</v>
      </c>
    </row>
    <row r="20" spans="2:18" x14ac:dyDescent="0.2">
      <c r="B20" s="20" t="s">
        <v>16</v>
      </c>
    </row>
    <row r="21" spans="2:18" ht="15.75" customHeight="1" x14ac:dyDescent="0.2">
      <c r="B21" s="22" t="s">
        <v>435</v>
      </c>
    </row>
    <row r="22" spans="2:18" ht="15.75" customHeight="1" x14ac:dyDescent="0.2">
      <c r="B22" s="22" t="s">
        <v>436</v>
      </c>
    </row>
    <row r="23" spans="2:18" ht="15.75" customHeight="1" x14ac:dyDescent="0.2"/>
    <row r="24" spans="2:18" ht="15.75" customHeight="1" x14ac:dyDescent="0.2">
      <c r="B24" s="6" t="str">
        <f>HYPERLINK("#'Contents'!A1", "Return to Contents")</f>
        <v>Return to Contents</v>
      </c>
    </row>
    <row r="25" spans="2:18" ht="15.75" customHeight="1" x14ac:dyDescent="0.2"/>
    <row r="26" spans="2:18" ht="15.75" customHeight="1" x14ac:dyDescent="0.2"/>
    <row r="27" spans="2:18" ht="15.75" customHeight="1" x14ac:dyDescent="0.2"/>
    <row r="28" spans="2:18" ht="15.75" customHeight="1" x14ac:dyDescent="0.2"/>
    <row r="29" spans="2:18" ht="15.75" customHeight="1" x14ac:dyDescent="0.2"/>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126</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192</v>
      </c>
      <c r="D7" s="12">
        <v>0</v>
      </c>
      <c r="E7" s="12">
        <v>0</v>
      </c>
      <c r="F7" s="12">
        <v>0</v>
      </c>
      <c r="G7" s="12">
        <v>0</v>
      </c>
      <c r="H7" s="12"/>
      <c r="I7" s="12">
        <v>48</v>
      </c>
      <c r="J7" s="12">
        <v>74</v>
      </c>
      <c r="K7" s="12">
        <v>35</v>
      </c>
      <c r="L7" s="12">
        <v>35</v>
      </c>
      <c r="M7" s="12"/>
      <c r="N7" s="12">
        <v>118</v>
      </c>
      <c r="O7" s="12">
        <v>74</v>
      </c>
      <c r="P7" s="12"/>
      <c r="Q7" s="12">
        <v>98</v>
      </c>
      <c r="R7" s="12">
        <v>94</v>
      </c>
    </row>
    <row r="8" spans="2:18" ht="30" customHeight="1" x14ac:dyDescent="0.2">
      <c r="B8" s="13" t="s">
        <v>31</v>
      </c>
      <c r="C8" s="13">
        <v>194</v>
      </c>
      <c r="D8" s="13">
        <v>0</v>
      </c>
      <c r="E8" s="13">
        <v>0</v>
      </c>
      <c r="F8" s="13">
        <v>0</v>
      </c>
      <c r="G8" s="13">
        <v>0</v>
      </c>
      <c r="H8" s="13"/>
      <c r="I8" s="13">
        <v>50</v>
      </c>
      <c r="J8" s="13">
        <v>78</v>
      </c>
      <c r="K8" s="13">
        <v>33</v>
      </c>
      <c r="L8" s="13">
        <v>33</v>
      </c>
      <c r="M8" s="13"/>
      <c r="N8" s="13">
        <v>116</v>
      </c>
      <c r="O8" s="13">
        <v>78</v>
      </c>
      <c r="P8" s="13"/>
      <c r="Q8" s="13">
        <v>94</v>
      </c>
      <c r="R8" s="13">
        <v>100</v>
      </c>
    </row>
    <row r="9" spans="2:18" ht="16" x14ac:dyDescent="0.2">
      <c r="B9" s="18" t="s">
        <v>105</v>
      </c>
      <c r="C9" s="15">
        <v>0.116055198270777</v>
      </c>
      <c r="D9" s="15">
        <v>0</v>
      </c>
      <c r="E9" s="15">
        <v>0</v>
      </c>
      <c r="F9" s="15">
        <v>0</v>
      </c>
      <c r="G9" s="15">
        <v>0</v>
      </c>
      <c r="H9" s="15"/>
      <c r="I9" s="15">
        <v>0.127667960454281</v>
      </c>
      <c r="J9" s="15">
        <v>6.91166495797607E-2</v>
      </c>
      <c r="K9" s="15">
        <v>0.17854140058669199</v>
      </c>
      <c r="L9" s="15">
        <v>0.147519357913523</v>
      </c>
      <c r="M9" s="15"/>
      <c r="N9" s="15">
        <v>0.14762446105201399</v>
      </c>
      <c r="O9" s="15">
        <v>6.91166495797607E-2</v>
      </c>
      <c r="P9" s="15"/>
      <c r="Q9" s="15">
        <v>0.119227335730779</v>
      </c>
      <c r="R9" s="15">
        <v>0.11306661908834401</v>
      </c>
    </row>
    <row r="10" spans="2:18" ht="16" x14ac:dyDescent="0.2">
      <c r="B10" s="18" t="s">
        <v>107</v>
      </c>
      <c r="C10" s="15">
        <v>0.126461003304181</v>
      </c>
      <c r="D10" s="15">
        <v>0</v>
      </c>
      <c r="E10" s="15">
        <v>0</v>
      </c>
      <c r="F10" s="15">
        <v>0</v>
      </c>
      <c r="G10" s="15">
        <v>0</v>
      </c>
      <c r="H10" s="15"/>
      <c r="I10" s="15">
        <v>0.138926300200197</v>
      </c>
      <c r="J10" s="15">
        <v>9.8451511480444606E-2</v>
      </c>
      <c r="K10" s="15">
        <v>0.155368132849865</v>
      </c>
      <c r="L10" s="15">
        <v>0.14507296627650501</v>
      </c>
      <c r="M10" s="15"/>
      <c r="N10" s="15">
        <v>0.145299229717468</v>
      </c>
      <c r="O10" s="15">
        <v>9.8451511480444606E-2</v>
      </c>
      <c r="P10" s="15"/>
      <c r="Q10" s="15">
        <v>0.13045030702227201</v>
      </c>
      <c r="R10" s="15">
        <v>0.122702543844394</v>
      </c>
    </row>
    <row r="11" spans="2:18" ht="16" x14ac:dyDescent="0.2">
      <c r="B11" s="18" t="s">
        <v>108</v>
      </c>
      <c r="C11" s="15">
        <v>8.6070418288206399E-2</v>
      </c>
      <c r="D11" s="15">
        <v>0</v>
      </c>
      <c r="E11" s="15">
        <v>0</v>
      </c>
      <c r="F11" s="15">
        <v>0</v>
      </c>
      <c r="G11" s="15">
        <v>0</v>
      </c>
      <c r="H11" s="15"/>
      <c r="I11" s="15">
        <v>7.3083588281366907E-2</v>
      </c>
      <c r="J11" s="15">
        <v>0.121907881040068</v>
      </c>
      <c r="K11" s="15">
        <v>5.1655446884550003E-2</v>
      </c>
      <c r="L11" s="15">
        <v>5.5227736481603E-2</v>
      </c>
      <c r="M11" s="15"/>
      <c r="N11" s="15">
        <v>6.1967366306907003E-2</v>
      </c>
      <c r="O11" s="15">
        <v>0.121907881040068</v>
      </c>
      <c r="P11" s="15"/>
      <c r="Q11" s="15">
        <v>9.2998093551835498E-2</v>
      </c>
      <c r="R11" s="15">
        <v>7.9543618508373201E-2</v>
      </c>
    </row>
    <row r="12" spans="2:18" ht="16" x14ac:dyDescent="0.2">
      <c r="B12" s="18" t="s">
        <v>109</v>
      </c>
      <c r="C12" s="15">
        <v>0.109805100440953</v>
      </c>
      <c r="D12" s="15">
        <v>0</v>
      </c>
      <c r="E12" s="15">
        <v>0</v>
      </c>
      <c r="F12" s="15">
        <v>0</v>
      </c>
      <c r="G12" s="15">
        <v>0</v>
      </c>
      <c r="H12" s="15"/>
      <c r="I12" s="15">
        <v>9.0906252396152701E-2</v>
      </c>
      <c r="J12" s="15">
        <v>0.143754033614378</v>
      </c>
      <c r="K12" s="15">
        <v>0.111957533282961</v>
      </c>
      <c r="L12" s="15">
        <v>5.6413742873598502E-2</v>
      </c>
      <c r="M12" s="15"/>
      <c r="N12" s="15">
        <v>8.6972208875654003E-2</v>
      </c>
      <c r="O12" s="15">
        <v>0.143754033614378</v>
      </c>
      <c r="P12" s="15"/>
      <c r="Q12" s="15">
        <v>8.6978072940553597E-2</v>
      </c>
      <c r="R12" s="15">
        <v>0.13131122369214801</v>
      </c>
    </row>
    <row r="13" spans="2:18" ht="16" x14ac:dyDescent="0.2">
      <c r="B13" s="18" t="s">
        <v>110</v>
      </c>
      <c r="C13" s="15">
        <v>0.14016098775479099</v>
      </c>
      <c r="D13" s="15">
        <v>0</v>
      </c>
      <c r="E13" s="15">
        <v>0</v>
      </c>
      <c r="F13" s="15">
        <v>0</v>
      </c>
      <c r="G13" s="15">
        <v>0</v>
      </c>
      <c r="H13" s="15"/>
      <c r="I13" s="15">
        <v>8.2551969210817699E-2</v>
      </c>
      <c r="J13" s="15">
        <v>0.19739528637133699</v>
      </c>
      <c r="K13" s="15">
        <v>8.9417192977304397E-2</v>
      </c>
      <c r="L13" s="15">
        <v>0.142755417488627</v>
      </c>
      <c r="M13" s="15"/>
      <c r="N13" s="15">
        <v>0.101667155637836</v>
      </c>
      <c r="O13" s="15">
        <v>0.19739528637133699</v>
      </c>
      <c r="P13" s="15"/>
      <c r="Q13" s="15">
        <v>0.118031439565005</v>
      </c>
      <c r="R13" s="15">
        <v>0.16100999189492601</v>
      </c>
    </row>
    <row r="14" spans="2:18" ht="16" x14ac:dyDescent="0.2">
      <c r="B14" s="18" t="s">
        <v>111</v>
      </c>
      <c r="C14" s="15">
        <v>9.7194276643501804E-2</v>
      </c>
      <c r="D14" s="15">
        <v>0</v>
      </c>
      <c r="E14" s="15">
        <v>0</v>
      </c>
      <c r="F14" s="15">
        <v>0</v>
      </c>
      <c r="G14" s="15">
        <v>0</v>
      </c>
      <c r="H14" s="15"/>
      <c r="I14" s="15">
        <v>0.14897168107980499</v>
      </c>
      <c r="J14" s="15">
        <v>8.2855870613692803E-2</v>
      </c>
      <c r="K14" s="15">
        <v>2.46071921813498E-2</v>
      </c>
      <c r="L14" s="15">
        <v>0.123742570376789</v>
      </c>
      <c r="M14" s="15"/>
      <c r="N14" s="15">
        <v>0.10683779823593099</v>
      </c>
      <c r="O14" s="15">
        <v>8.2855870613692803E-2</v>
      </c>
      <c r="P14" s="15"/>
      <c r="Q14" s="15">
        <v>0.111594712531788</v>
      </c>
      <c r="R14" s="15">
        <v>8.3627133524276406E-2</v>
      </c>
    </row>
    <row r="15" spans="2:18" ht="16" x14ac:dyDescent="0.2">
      <c r="B15" s="18" t="s">
        <v>112</v>
      </c>
      <c r="C15" s="15">
        <v>0.105446637582628</v>
      </c>
      <c r="D15" s="15">
        <v>0</v>
      </c>
      <c r="E15" s="15">
        <v>0</v>
      </c>
      <c r="F15" s="15">
        <v>0</v>
      </c>
      <c r="G15" s="15">
        <v>0</v>
      </c>
      <c r="H15" s="15"/>
      <c r="I15" s="15">
        <v>0.107370963604193</v>
      </c>
      <c r="J15" s="15">
        <v>9.2190422155209298E-2</v>
      </c>
      <c r="K15" s="15">
        <v>9.97747494571882E-2</v>
      </c>
      <c r="L15" s="15">
        <v>0.13933457827703599</v>
      </c>
      <c r="M15" s="15"/>
      <c r="N15" s="15">
        <v>0.11436231478150501</v>
      </c>
      <c r="O15" s="15">
        <v>9.2190422155209298E-2</v>
      </c>
      <c r="P15" s="15"/>
      <c r="Q15" s="15">
        <v>9.2085284710357596E-2</v>
      </c>
      <c r="R15" s="15">
        <v>0.118034825057704</v>
      </c>
    </row>
    <row r="16" spans="2:18" ht="16" x14ac:dyDescent="0.2">
      <c r="B16" s="18" t="s">
        <v>113</v>
      </c>
      <c r="C16" s="15">
        <v>8.7230669469007802E-2</v>
      </c>
      <c r="D16" s="15">
        <v>0</v>
      </c>
      <c r="E16" s="15">
        <v>0</v>
      </c>
      <c r="F16" s="15">
        <v>0</v>
      </c>
      <c r="G16" s="15">
        <v>0</v>
      </c>
      <c r="H16" s="15"/>
      <c r="I16" s="15">
        <v>8.0992586116722901E-2</v>
      </c>
      <c r="J16" s="15">
        <v>6.25936485012316E-2</v>
      </c>
      <c r="K16" s="15">
        <v>0.12632363572217101</v>
      </c>
      <c r="L16" s="15">
        <v>0.116285854842371</v>
      </c>
      <c r="M16" s="15"/>
      <c r="N16" s="15">
        <v>0.10380068730655199</v>
      </c>
      <c r="O16" s="15">
        <v>6.25936485012316E-2</v>
      </c>
      <c r="P16" s="15"/>
      <c r="Q16" s="15">
        <v>8.9781794001287593E-2</v>
      </c>
      <c r="R16" s="15">
        <v>8.4827167803300796E-2</v>
      </c>
    </row>
    <row r="17" spans="2:18" ht="16" x14ac:dyDescent="0.2">
      <c r="B17" s="18" t="s">
        <v>114</v>
      </c>
      <c r="C17" s="15">
        <v>7.4654665598970896E-2</v>
      </c>
      <c r="D17" s="15">
        <v>0</v>
      </c>
      <c r="E17" s="15">
        <v>0</v>
      </c>
      <c r="F17" s="15">
        <v>0</v>
      </c>
      <c r="G17" s="15">
        <v>0</v>
      </c>
      <c r="H17" s="15"/>
      <c r="I17" s="15">
        <v>5.7383710604456503E-2</v>
      </c>
      <c r="J17" s="15">
        <v>9.4157351473893203E-2</v>
      </c>
      <c r="K17" s="15">
        <v>9.6579065533791197E-2</v>
      </c>
      <c r="L17" s="15">
        <v>3.3371284179223998E-2</v>
      </c>
      <c r="M17" s="15"/>
      <c r="N17" s="15">
        <v>6.15378259757813E-2</v>
      </c>
      <c r="O17" s="15">
        <v>9.4157351473893203E-2</v>
      </c>
      <c r="P17" s="15"/>
      <c r="Q17" s="15">
        <v>9.4721980643126799E-2</v>
      </c>
      <c r="R17" s="15">
        <v>5.5748561829979899E-2</v>
      </c>
    </row>
    <row r="18" spans="2:18" ht="16" x14ac:dyDescent="0.2">
      <c r="B18" s="18" t="s">
        <v>115</v>
      </c>
      <c r="C18" s="15">
        <v>3.3793314935529499E-2</v>
      </c>
      <c r="D18" s="15">
        <v>0</v>
      </c>
      <c r="E18" s="15">
        <v>0</v>
      </c>
      <c r="F18" s="15">
        <v>0</v>
      </c>
      <c r="G18" s="15">
        <v>0</v>
      </c>
      <c r="H18" s="15"/>
      <c r="I18" s="15">
        <v>3.6853394790235E-2</v>
      </c>
      <c r="J18" s="15">
        <v>1.5711837321515602E-2</v>
      </c>
      <c r="K18" s="15">
        <v>6.5775650524128607E-2</v>
      </c>
      <c r="L18" s="15">
        <v>4.02764912907227E-2</v>
      </c>
      <c r="M18" s="15"/>
      <c r="N18" s="15">
        <v>4.5954298480790003E-2</v>
      </c>
      <c r="O18" s="15">
        <v>1.5711837321515602E-2</v>
      </c>
      <c r="P18" s="15"/>
      <c r="Q18" s="15">
        <v>3.4580003713348503E-2</v>
      </c>
      <c r="R18" s="15">
        <v>3.3052148534612399E-2</v>
      </c>
    </row>
    <row r="19" spans="2:18" ht="16" x14ac:dyDescent="0.2">
      <c r="B19" s="18" t="s">
        <v>116</v>
      </c>
      <c r="C19" s="19">
        <v>2.3127727711451902E-2</v>
      </c>
      <c r="D19" s="19">
        <v>0</v>
      </c>
      <c r="E19" s="19">
        <v>0</v>
      </c>
      <c r="F19" s="19">
        <v>0</v>
      </c>
      <c r="G19" s="19">
        <v>0</v>
      </c>
      <c r="H19" s="19"/>
      <c r="I19" s="19">
        <v>5.5291593261772798E-2</v>
      </c>
      <c r="J19" s="19">
        <v>2.1865507848468399E-2</v>
      </c>
      <c r="K19" s="19">
        <v>0</v>
      </c>
      <c r="L19" s="19">
        <v>0</v>
      </c>
      <c r="M19" s="19"/>
      <c r="N19" s="19">
        <v>2.39766536295609E-2</v>
      </c>
      <c r="O19" s="19">
        <v>2.1865507848468399E-2</v>
      </c>
      <c r="P19" s="19"/>
      <c r="Q19" s="19">
        <v>2.9550975589646301E-2</v>
      </c>
      <c r="R19" s="19">
        <v>1.7076166221941001E-2</v>
      </c>
    </row>
    <row r="20" spans="2:18" x14ac:dyDescent="0.2">
      <c r="B20" s="20" t="s">
        <v>16</v>
      </c>
    </row>
    <row r="21" spans="2:18" ht="15.75" customHeight="1" x14ac:dyDescent="0.2">
      <c r="B21" s="22" t="s">
        <v>435</v>
      </c>
    </row>
    <row r="22" spans="2:18" ht="15.75" customHeight="1" x14ac:dyDescent="0.2">
      <c r="B22" s="22" t="s">
        <v>436</v>
      </c>
    </row>
    <row r="23" spans="2:18" ht="15.75" customHeight="1" x14ac:dyDescent="0.2"/>
    <row r="24" spans="2:18" ht="15.75" customHeight="1" x14ac:dyDescent="0.2">
      <c r="B24" s="6" t="str">
        <f>HYPERLINK("#'Contents'!A1", "Return to Contents")</f>
        <v>Return to Contents</v>
      </c>
    </row>
    <row r="25" spans="2:18" ht="15.75" customHeight="1" x14ac:dyDescent="0.2"/>
    <row r="26" spans="2:18" ht="15.75" customHeight="1" x14ac:dyDescent="0.2"/>
    <row r="27" spans="2:18" ht="15.75" customHeight="1" x14ac:dyDescent="0.2"/>
    <row r="28" spans="2:18" ht="15.75" customHeight="1" x14ac:dyDescent="0.2"/>
    <row r="29" spans="2:18" ht="15.75" customHeight="1" x14ac:dyDescent="0.2"/>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127</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128</v>
      </c>
      <c r="C9" s="15">
        <v>8.81704178045397E-2</v>
      </c>
      <c r="D9" s="15">
        <v>0</v>
      </c>
      <c r="E9" s="15">
        <v>0</v>
      </c>
      <c r="F9" s="15">
        <v>0</v>
      </c>
      <c r="G9" s="15">
        <v>0</v>
      </c>
      <c r="H9" s="15"/>
      <c r="I9" s="15">
        <v>0.16243183024226601</v>
      </c>
      <c r="J9" s="15">
        <v>5.1532742110119101E-2</v>
      </c>
      <c r="K9" s="15">
        <v>7.7234440563505799E-2</v>
      </c>
      <c r="L9" s="15">
        <v>8.2118937642723003E-2</v>
      </c>
      <c r="M9" s="15"/>
      <c r="N9" s="15">
        <v>0.11120943730924999</v>
      </c>
      <c r="O9" s="15">
        <v>5.1532742110119101E-2</v>
      </c>
      <c r="P9" s="15"/>
      <c r="Q9" s="15">
        <v>9.06512853440576E-2</v>
      </c>
      <c r="R9" s="15">
        <v>8.5964437175806999E-2</v>
      </c>
    </row>
    <row r="10" spans="2:18" ht="16" x14ac:dyDescent="0.2">
      <c r="B10" s="18" t="s">
        <v>129</v>
      </c>
      <c r="C10" s="15">
        <v>0.35784332588742301</v>
      </c>
      <c r="D10" s="15">
        <v>0</v>
      </c>
      <c r="E10" s="15">
        <v>0</v>
      </c>
      <c r="F10" s="15">
        <v>0</v>
      </c>
      <c r="G10" s="15">
        <v>0</v>
      </c>
      <c r="H10" s="15"/>
      <c r="I10" s="15">
        <v>0.25372236818937199</v>
      </c>
      <c r="J10" s="15">
        <v>0.40415293964365501</v>
      </c>
      <c r="K10" s="15">
        <v>0.43405337823548401</v>
      </c>
      <c r="L10" s="15">
        <v>0.322614928184626</v>
      </c>
      <c r="M10" s="15"/>
      <c r="N10" s="15">
        <v>0.32872226199995802</v>
      </c>
      <c r="O10" s="15">
        <v>0.40415293964365501</v>
      </c>
      <c r="P10" s="15"/>
      <c r="Q10" s="15">
        <v>0.32207820610903498</v>
      </c>
      <c r="R10" s="15">
        <v>0.389645572544564</v>
      </c>
    </row>
    <row r="11" spans="2:18" ht="16" x14ac:dyDescent="0.2">
      <c r="B11" s="18" t="s">
        <v>130</v>
      </c>
      <c r="C11" s="15">
        <v>0.28536239898996102</v>
      </c>
      <c r="D11" s="15">
        <v>0</v>
      </c>
      <c r="E11" s="15">
        <v>0</v>
      </c>
      <c r="F11" s="15">
        <v>0</v>
      </c>
      <c r="G11" s="15">
        <v>0</v>
      </c>
      <c r="H11" s="15"/>
      <c r="I11" s="15">
        <v>0.30020183112151599</v>
      </c>
      <c r="J11" s="15">
        <v>0.213872596340935</v>
      </c>
      <c r="K11" s="15">
        <v>0.35086913955613402</v>
      </c>
      <c r="L11" s="15">
        <v>0.34691630968398601</v>
      </c>
      <c r="M11" s="15"/>
      <c r="N11" s="15">
        <v>0.33031762408000898</v>
      </c>
      <c r="O11" s="15">
        <v>0.213872596340935</v>
      </c>
      <c r="P11" s="15"/>
      <c r="Q11" s="15">
        <v>0.31928760399000899</v>
      </c>
      <c r="R11" s="15">
        <v>0.25519619951989903</v>
      </c>
    </row>
    <row r="12" spans="2:18" ht="16" x14ac:dyDescent="0.2">
      <c r="B12" s="18" t="s">
        <v>131</v>
      </c>
      <c r="C12" s="15">
        <v>0.171166416883196</v>
      </c>
      <c r="D12" s="15">
        <v>0</v>
      </c>
      <c r="E12" s="15">
        <v>0</v>
      </c>
      <c r="F12" s="15">
        <v>0</v>
      </c>
      <c r="G12" s="15">
        <v>0</v>
      </c>
      <c r="H12" s="15"/>
      <c r="I12" s="15">
        <v>0.22213402770596899</v>
      </c>
      <c r="J12" s="15">
        <v>0.182573988077988</v>
      </c>
      <c r="K12" s="15">
        <v>6.4495000288120705E-2</v>
      </c>
      <c r="L12" s="15">
        <v>0.18436146240536699</v>
      </c>
      <c r="M12" s="15"/>
      <c r="N12" s="15">
        <v>0.163992947216336</v>
      </c>
      <c r="O12" s="15">
        <v>0.182573988077988</v>
      </c>
      <c r="P12" s="15"/>
      <c r="Q12" s="15">
        <v>0.176185260265873</v>
      </c>
      <c r="R12" s="15">
        <v>0.166703675078375</v>
      </c>
    </row>
    <row r="13" spans="2:18" ht="16" x14ac:dyDescent="0.2">
      <c r="B13" s="18" t="s">
        <v>132</v>
      </c>
      <c r="C13" s="19">
        <v>9.7457440434879097E-2</v>
      </c>
      <c r="D13" s="19">
        <v>0</v>
      </c>
      <c r="E13" s="19">
        <v>0</v>
      </c>
      <c r="F13" s="19">
        <v>0</v>
      </c>
      <c r="G13" s="19">
        <v>0</v>
      </c>
      <c r="H13" s="19"/>
      <c r="I13" s="19">
        <v>6.1509942740876601E-2</v>
      </c>
      <c r="J13" s="19">
        <v>0.14786773382730301</v>
      </c>
      <c r="K13" s="19">
        <v>7.3348041356755905E-2</v>
      </c>
      <c r="L13" s="19">
        <v>6.3988362083298694E-2</v>
      </c>
      <c r="M13" s="19"/>
      <c r="N13" s="19">
        <v>6.5757729394445893E-2</v>
      </c>
      <c r="O13" s="19">
        <v>0.14786773382730301</v>
      </c>
      <c r="P13" s="19"/>
      <c r="Q13" s="19">
        <v>9.1797644291025798E-2</v>
      </c>
      <c r="R13" s="19">
        <v>0.10249011568135601</v>
      </c>
    </row>
    <row r="14" spans="2:18" x14ac:dyDescent="0.2">
      <c r="B14" s="20"/>
    </row>
    <row r="15" spans="2:18" x14ac:dyDescent="0.2">
      <c r="B15" s="22" t="s">
        <v>435</v>
      </c>
    </row>
    <row r="16" spans="2:18" x14ac:dyDescent="0.2">
      <c r="B16" s="22" t="s">
        <v>436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133</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134</v>
      </c>
      <c r="C9" s="15">
        <v>8.0168266387322801E-2</v>
      </c>
      <c r="D9" s="15">
        <v>0</v>
      </c>
      <c r="E9" s="15">
        <v>0</v>
      </c>
      <c r="F9" s="15">
        <v>0</v>
      </c>
      <c r="G9" s="15">
        <v>0</v>
      </c>
      <c r="H9" s="15"/>
      <c r="I9" s="15">
        <v>0.12011747816266199</v>
      </c>
      <c r="J9" s="15">
        <v>8.7937311558336895E-2</v>
      </c>
      <c r="K9" s="15">
        <v>3.4944269696930097E-2</v>
      </c>
      <c r="L9" s="15">
        <v>5.9107855601828997E-2</v>
      </c>
      <c r="M9" s="15"/>
      <c r="N9" s="15">
        <v>7.5282825926501706E-2</v>
      </c>
      <c r="O9" s="15">
        <v>8.7937311558336895E-2</v>
      </c>
      <c r="P9" s="15"/>
      <c r="Q9" s="15">
        <v>8.8767458599652099E-2</v>
      </c>
      <c r="R9" s="15">
        <v>7.2521888198652504E-2</v>
      </c>
    </row>
    <row r="10" spans="2:18" ht="16" x14ac:dyDescent="0.2">
      <c r="B10" s="18" t="s">
        <v>135</v>
      </c>
      <c r="C10" s="15">
        <v>0.238039576608018</v>
      </c>
      <c r="D10" s="15">
        <v>0</v>
      </c>
      <c r="E10" s="15">
        <v>0</v>
      </c>
      <c r="F10" s="15">
        <v>0</v>
      </c>
      <c r="G10" s="15">
        <v>0</v>
      </c>
      <c r="H10" s="15"/>
      <c r="I10" s="15">
        <v>0.219192872320398</v>
      </c>
      <c r="J10" s="15">
        <v>0.16344372351820399</v>
      </c>
      <c r="K10" s="15">
        <v>0.38236310479669999</v>
      </c>
      <c r="L10" s="15">
        <v>0.275153480125779</v>
      </c>
      <c r="M10" s="15"/>
      <c r="N10" s="15">
        <v>0.284947992104706</v>
      </c>
      <c r="O10" s="15">
        <v>0.16344372351820399</v>
      </c>
      <c r="P10" s="15"/>
      <c r="Q10" s="15">
        <v>0.25235304549669502</v>
      </c>
      <c r="R10" s="15">
        <v>0.22531207923243199</v>
      </c>
    </row>
    <row r="11" spans="2:18" ht="16" x14ac:dyDescent="0.2">
      <c r="B11" s="18" t="s">
        <v>136</v>
      </c>
      <c r="C11" s="15">
        <v>0.282937521049268</v>
      </c>
      <c r="D11" s="15">
        <v>0</v>
      </c>
      <c r="E11" s="15">
        <v>0</v>
      </c>
      <c r="F11" s="15">
        <v>0</v>
      </c>
      <c r="G11" s="15">
        <v>0</v>
      </c>
      <c r="H11" s="15"/>
      <c r="I11" s="15">
        <v>0.255503567418286</v>
      </c>
      <c r="J11" s="15">
        <v>0.30232567029188401</v>
      </c>
      <c r="K11" s="15">
        <v>0.31823860970031098</v>
      </c>
      <c r="L11" s="15">
        <v>0.246647948244997</v>
      </c>
      <c r="M11" s="15"/>
      <c r="N11" s="15">
        <v>0.27074559183720598</v>
      </c>
      <c r="O11" s="15">
        <v>0.30232567029188401</v>
      </c>
      <c r="P11" s="15"/>
      <c r="Q11" s="15">
        <v>0.24396634158359801</v>
      </c>
      <c r="R11" s="15">
        <v>0.31759058720888</v>
      </c>
    </row>
    <row r="12" spans="2:18" ht="16" x14ac:dyDescent="0.2">
      <c r="B12" s="18" t="s">
        <v>137</v>
      </c>
      <c r="C12" s="15">
        <v>0.22261333064249</v>
      </c>
      <c r="D12" s="15">
        <v>0</v>
      </c>
      <c r="E12" s="15">
        <v>0</v>
      </c>
      <c r="F12" s="15">
        <v>0</v>
      </c>
      <c r="G12" s="15">
        <v>0</v>
      </c>
      <c r="H12" s="15"/>
      <c r="I12" s="15">
        <v>0.24147342380228001</v>
      </c>
      <c r="J12" s="15">
        <v>0.249599949594426</v>
      </c>
      <c r="K12" s="15">
        <v>9.8062003197964806E-2</v>
      </c>
      <c r="L12" s="15">
        <v>0.25873088745545703</v>
      </c>
      <c r="M12" s="15"/>
      <c r="N12" s="15">
        <v>0.20564322463506801</v>
      </c>
      <c r="O12" s="15">
        <v>0.249599949594426</v>
      </c>
      <c r="P12" s="15"/>
      <c r="Q12" s="15">
        <v>0.23991441970674801</v>
      </c>
      <c r="R12" s="15">
        <v>0.20722924958060701</v>
      </c>
    </row>
    <row r="13" spans="2:18" ht="16" x14ac:dyDescent="0.2">
      <c r="B13" s="18" t="s">
        <v>138</v>
      </c>
      <c r="C13" s="15">
        <v>0.123316580871913</v>
      </c>
      <c r="D13" s="15">
        <v>0</v>
      </c>
      <c r="E13" s="15">
        <v>0</v>
      </c>
      <c r="F13" s="15">
        <v>0</v>
      </c>
      <c r="G13" s="15">
        <v>0</v>
      </c>
      <c r="H13" s="15"/>
      <c r="I13" s="15">
        <v>0.12859116338254001</v>
      </c>
      <c r="J13" s="15">
        <v>0.16167105818127001</v>
      </c>
      <c r="K13" s="15">
        <v>8.1429270011931704E-2</v>
      </c>
      <c r="L13" s="15">
        <v>8.0991415420737206E-2</v>
      </c>
      <c r="M13" s="15"/>
      <c r="N13" s="15">
        <v>9.9197977983634306E-2</v>
      </c>
      <c r="O13" s="15">
        <v>0.16167105818127001</v>
      </c>
      <c r="P13" s="15"/>
      <c r="Q13" s="15">
        <v>0.116102596177101</v>
      </c>
      <c r="R13" s="15">
        <v>0.129731236325797</v>
      </c>
    </row>
    <row r="14" spans="2:18" ht="16" x14ac:dyDescent="0.2">
      <c r="B14" s="18" t="s">
        <v>49</v>
      </c>
      <c r="C14" s="19">
        <v>5.2924724440987003E-2</v>
      </c>
      <c r="D14" s="19">
        <v>0</v>
      </c>
      <c r="E14" s="19">
        <v>0</v>
      </c>
      <c r="F14" s="19">
        <v>0</v>
      </c>
      <c r="G14" s="19">
        <v>0</v>
      </c>
      <c r="H14" s="19"/>
      <c r="I14" s="19">
        <v>3.5121494913834102E-2</v>
      </c>
      <c r="J14" s="19">
        <v>3.5022286855878097E-2</v>
      </c>
      <c r="K14" s="19">
        <v>8.4962742596163404E-2</v>
      </c>
      <c r="L14" s="19">
        <v>7.9368413151200801E-2</v>
      </c>
      <c r="M14" s="19"/>
      <c r="N14" s="19">
        <v>6.4182387512883396E-2</v>
      </c>
      <c r="O14" s="19">
        <v>3.5022286855878097E-2</v>
      </c>
      <c r="P14" s="19"/>
      <c r="Q14" s="19">
        <v>5.8896138436207501E-2</v>
      </c>
      <c r="R14" s="19">
        <v>4.7614959453630597E-2</v>
      </c>
    </row>
    <row r="15" spans="2:18" x14ac:dyDescent="0.2">
      <c r="B15" s="20"/>
    </row>
    <row r="16" spans="2:18" x14ac:dyDescent="0.2">
      <c r="B16" s="22" t="s">
        <v>435</v>
      </c>
    </row>
    <row r="17" spans="2:2" x14ac:dyDescent="0.2">
      <c r="B17" s="22" t="s">
        <v>436</v>
      </c>
    </row>
    <row r="19" spans="2:2" x14ac:dyDescent="0.2">
      <c r="B19"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139</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140</v>
      </c>
      <c r="C9" s="15">
        <v>0.37286802108897399</v>
      </c>
      <c r="D9" s="15">
        <v>0</v>
      </c>
      <c r="E9" s="15">
        <v>0</v>
      </c>
      <c r="F9" s="15">
        <v>0</v>
      </c>
      <c r="G9" s="15">
        <v>0</v>
      </c>
      <c r="H9" s="15"/>
      <c r="I9" s="15">
        <v>0.37254982478640603</v>
      </c>
      <c r="J9" s="15">
        <v>0.32807269074019102</v>
      </c>
      <c r="K9" s="15">
        <v>0.35421010074655901</v>
      </c>
      <c r="L9" s="15">
        <v>0.47479862995817601</v>
      </c>
      <c r="M9" s="15"/>
      <c r="N9" s="15">
        <v>0.40103685194585997</v>
      </c>
      <c r="O9" s="15">
        <v>0.32807269074019102</v>
      </c>
      <c r="P9" s="15"/>
      <c r="Q9" s="15">
        <v>0.46956644312323598</v>
      </c>
      <c r="R9" s="15">
        <v>0.286884048773352</v>
      </c>
    </row>
    <row r="10" spans="2:18" ht="16" x14ac:dyDescent="0.2">
      <c r="B10" s="18" t="s">
        <v>141</v>
      </c>
      <c r="C10" s="15">
        <v>0.36903117970254201</v>
      </c>
      <c r="D10" s="15">
        <v>0</v>
      </c>
      <c r="E10" s="15">
        <v>0</v>
      </c>
      <c r="F10" s="15">
        <v>0</v>
      </c>
      <c r="G10" s="15">
        <v>0</v>
      </c>
      <c r="H10" s="15"/>
      <c r="I10" s="15">
        <v>0.245878341511436</v>
      </c>
      <c r="J10" s="15">
        <v>0.44132916016430501</v>
      </c>
      <c r="K10" s="15">
        <v>0.33996388825117002</v>
      </c>
      <c r="L10" s="15">
        <v>0.39847280999261198</v>
      </c>
      <c r="M10" s="15"/>
      <c r="N10" s="15">
        <v>0.32356774485196999</v>
      </c>
      <c r="O10" s="15">
        <v>0.44132916016430501</v>
      </c>
      <c r="P10" s="15"/>
      <c r="Q10" s="15">
        <v>0.34778238145448298</v>
      </c>
      <c r="R10" s="15">
        <v>0.38792555297012399</v>
      </c>
    </row>
    <row r="11" spans="2:18" ht="16" x14ac:dyDescent="0.2">
      <c r="B11" s="18" t="s">
        <v>142</v>
      </c>
      <c r="C11" s="15">
        <v>0.35630559110701099</v>
      </c>
      <c r="D11" s="15">
        <v>0</v>
      </c>
      <c r="E11" s="15">
        <v>0</v>
      </c>
      <c r="F11" s="15">
        <v>0</v>
      </c>
      <c r="G11" s="15">
        <v>0</v>
      </c>
      <c r="H11" s="15"/>
      <c r="I11" s="15">
        <v>0.36328777946791202</v>
      </c>
      <c r="J11" s="15">
        <v>0.34766298641110999</v>
      </c>
      <c r="K11" s="15">
        <v>0.33902077708608902</v>
      </c>
      <c r="L11" s="15">
        <v>0.37986841363156798</v>
      </c>
      <c r="M11" s="15"/>
      <c r="N11" s="15">
        <v>0.36174035557791101</v>
      </c>
      <c r="O11" s="15">
        <v>0.34766298641110999</v>
      </c>
      <c r="P11" s="15"/>
      <c r="Q11" s="15">
        <v>0.36670920770892301</v>
      </c>
      <c r="R11" s="15">
        <v>0.34705472368785001</v>
      </c>
    </row>
    <row r="12" spans="2:18" ht="32" x14ac:dyDescent="0.2">
      <c r="B12" s="18" t="s">
        <v>143</v>
      </c>
      <c r="C12" s="15">
        <v>0.276434344232171</v>
      </c>
      <c r="D12" s="15">
        <v>0</v>
      </c>
      <c r="E12" s="15">
        <v>0</v>
      </c>
      <c r="F12" s="15">
        <v>0</v>
      </c>
      <c r="G12" s="15">
        <v>0</v>
      </c>
      <c r="H12" s="15"/>
      <c r="I12" s="15">
        <v>0.24580329024356501</v>
      </c>
      <c r="J12" s="15">
        <v>0.33056820960703998</v>
      </c>
      <c r="K12" s="15">
        <v>0.25412384421156298</v>
      </c>
      <c r="L12" s="15">
        <v>0.228196514101494</v>
      </c>
      <c r="M12" s="15"/>
      <c r="N12" s="15">
        <v>0.24239312418755701</v>
      </c>
      <c r="O12" s="15">
        <v>0.33056820960703998</v>
      </c>
      <c r="P12" s="15"/>
      <c r="Q12" s="15">
        <v>0.22590089918303199</v>
      </c>
      <c r="R12" s="15">
        <v>0.32136854531539799</v>
      </c>
    </row>
    <row r="13" spans="2:18" ht="16" x14ac:dyDescent="0.2">
      <c r="B13" s="18" t="s">
        <v>144</v>
      </c>
      <c r="C13" s="15">
        <v>0.27090728410514098</v>
      </c>
      <c r="D13" s="15">
        <v>0</v>
      </c>
      <c r="E13" s="15">
        <v>0</v>
      </c>
      <c r="F13" s="15">
        <v>0</v>
      </c>
      <c r="G13" s="15">
        <v>0</v>
      </c>
      <c r="H13" s="15"/>
      <c r="I13" s="15">
        <v>0.29289638532617701</v>
      </c>
      <c r="J13" s="15">
        <v>0.26058595187999101</v>
      </c>
      <c r="K13" s="15">
        <v>0.355006018027403</v>
      </c>
      <c r="L13" s="15">
        <v>0.19159063454891001</v>
      </c>
      <c r="M13" s="15"/>
      <c r="N13" s="15">
        <v>0.277397689676531</v>
      </c>
      <c r="O13" s="15">
        <v>0.26058595187999101</v>
      </c>
      <c r="P13" s="15"/>
      <c r="Q13" s="15">
        <v>0.29371191980077199</v>
      </c>
      <c r="R13" s="15">
        <v>0.25062946443579698</v>
      </c>
    </row>
    <row r="14" spans="2:18" ht="32" x14ac:dyDescent="0.2">
      <c r="B14" s="18" t="s">
        <v>145</v>
      </c>
      <c r="C14" s="15">
        <v>0.241146073109545</v>
      </c>
      <c r="D14" s="15">
        <v>0</v>
      </c>
      <c r="E14" s="15">
        <v>0</v>
      </c>
      <c r="F14" s="15">
        <v>0</v>
      </c>
      <c r="G14" s="15">
        <v>0</v>
      </c>
      <c r="H14" s="15"/>
      <c r="I14" s="15">
        <v>0.26523511707245001</v>
      </c>
      <c r="J14" s="15">
        <v>0.21141090899762499</v>
      </c>
      <c r="K14" s="15">
        <v>0.273903192333109</v>
      </c>
      <c r="L14" s="15">
        <v>0.24133268732589999</v>
      </c>
      <c r="M14" s="15"/>
      <c r="N14" s="15">
        <v>0.25984455801519801</v>
      </c>
      <c r="O14" s="15">
        <v>0.21141090899762499</v>
      </c>
      <c r="P14" s="15"/>
      <c r="Q14" s="15">
        <v>0.243817362081588</v>
      </c>
      <c r="R14" s="15">
        <v>0.23877077026398599</v>
      </c>
    </row>
    <row r="15" spans="2:18" ht="32" x14ac:dyDescent="0.2">
      <c r="B15" s="18" t="s">
        <v>146</v>
      </c>
      <c r="C15" s="15">
        <v>0.234659045905039</v>
      </c>
      <c r="D15" s="15">
        <v>0</v>
      </c>
      <c r="E15" s="15">
        <v>0</v>
      </c>
      <c r="F15" s="15">
        <v>0</v>
      </c>
      <c r="G15" s="15">
        <v>0</v>
      </c>
      <c r="H15" s="15"/>
      <c r="I15" s="15">
        <v>0.26460417008973802</v>
      </c>
      <c r="J15" s="15">
        <v>0.192591950376898</v>
      </c>
      <c r="K15" s="15">
        <v>0.30203647521047</v>
      </c>
      <c r="L15" s="15">
        <v>0.22124335045425</v>
      </c>
      <c r="M15" s="15"/>
      <c r="N15" s="15">
        <v>0.26111226969747903</v>
      </c>
      <c r="O15" s="15">
        <v>0.192591950376898</v>
      </c>
      <c r="P15" s="15"/>
      <c r="Q15" s="15">
        <v>0.27567900716065002</v>
      </c>
      <c r="R15" s="15">
        <v>0.19818420858307401</v>
      </c>
    </row>
    <row r="16" spans="2:18" ht="32" x14ac:dyDescent="0.2">
      <c r="B16" s="18" t="s">
        <v>147</v>
      </c>
      <c r="C16" s="15">
        <v>0.233514980857954</v>
      </c>
      <c r="D16" s="15">
        <v>0</v>
      </c>
      <c r="E16" s="15">
        <v>0</v>
      </c>
      <c r="F16" s="15">
        <v>0</v>
      </c>
      <c r="G16" s="15">
        <v>0</v>
      </c>
      <c r="H16" s="15"/>
      <c r="I16" s="15">
        <v>0.17285038094899199</v>
      </c>
      <c r="J16" s="15">
        <v>0.27300570099437299</v>
      </c>
      <c r="K16" s="15">
        <v>0.16547438298948999</v>
      </c>
      <c r="L16" s="15">
        <v>0.28771189146126303</v>
      </c>
      <c r="M16" s="15"/>
      <c r="N16" s="15">
        <v>0.208681869743961</v>
      </c>
      <c r="O16" s="15">
        <v>0.27300570099437299</v>
      </c>
      <c r="P16" s="15"/>
      <c r="Q16" s="15">
        <v>0.203803040178023</v>
      </c>
      <c r="R16" s="15">
        <v>0.259934757221642</v>
      </c>
    </row>
    <row r="17" spans="2:18" ht="16" x14ac:dyDescent="0.2">
      <c r="B17" s="18" t="s">
        <v>148</v>
      </c>
      <c r="C17" s="15">
        <v>0.221371400154079</v>
      </c>
      <c r="D17" s="15">
        <v>0</v>
      </c>
      <c r="E17" s="15">
        <v>0</v>
      </c>
      <c r="F17" s="15">
        <v>0</v>
      </c>
      <c r="G17" s="15">
        <v>0</v>
      </c>
      <c r="H17" s="15"/>
      <c r="I17" s="15">
        <v>0.179541871417916</v>
      </c>
      <c r="J17" s="15">
        <v>0.26611997109815599</v>
      </c>
      <c r="K17" s="15">
        <v>0.19087890769556301</v>
      </c>
      <c r="L17" s="15">
        <v>0.21102458693413401</v>
      </c>
      <c r="M17" s="15"/>
      <c r="N17" s="15">
        <v>0.19323197320496399</v>
      </c>
      <c r="O17" s="15">
        <v>0.26611997109815599</v>
      </c>
      <c r="P17" s="15"/>
      <c r="Q17" s="15">
        <v>0.22326246707148401</v>
      </c>
      <c r="R17" s="15">
        <v>0.21968986862489401</v>
      </c>
    </row>
    <row r="18" spans="2:18" ht="32" x14ac:dyDescent="0.2">
      <c r="B18" s="18" t="s">
        <v>149</v>
      </c>
      <c r="C18" s="15">
        <v>0.20674137614118299</v>
      </c>
      <c r="D18" s="15">
        <v>0</v>
      </c>
      <c r="E18" s="15">
        <v>0</v>
      </c>
      <c r="F18" s="15">
        <v>0</v>
      </c>
      <c r="G18" s="15">
        <v>0</v>
      </c>
      <c r="H18" s="15"/>
      <c r="I18" s="15">
        <v>0.20910977373029899</v>
      </c>
      <c r="J18" s="15">
        <v>0.25039340200557902</v>
      </c>
      <c r="K18" s="15">
        <v>9.5760719792525303E-2</v>
      </c>
      <c r="L18" s="15">
        <v>0.21821506853957401</v>
      </c>
      <c r="M18" s="15"/>
      <c r="N18" s="15">
        <v>0.17929149412088199</v>
      </c>
      <c r="O18" s="15">
        <v>0.25039340200557902</v>
      </c>
      <c r="P18" s="15"/>
      <c r="Q18" s="15">
        <v>0.17908211990058201</v>
      </c>
      <c r="R18" s="15">
        <v>0.23133591111735899</v>
      </c>
    </row>
    <row r="19" spans="2:18" ht="16" x14ac:dyDescent="0.2">
      <c r="B19" s="18" t="s">
        <v>150</v>
      </c>
      <c r="C19" s="15">
        <v>0.18113598412951901</v>
      </c>
      <c r="D19" s="15">
        <v>0</v>
      </c>
      <c r="E19" s="15">
        <v>0</v>
      </c>
      <c r="F19" s="15">
        <v>0</v>
      </c>
      <c r="G19" s="15">
        <v>0</v>
      </c>
      <c r="H19" s="15"/>
      <c r="I19" s="15">
        <v>0.15419672003489801</v>
      </c>
      <c r="J19" s="15">
        <v>0.19656021948406599</v>
      </c>
      <c r="K19" s="15">
        <v>0.15702860367176499</v>
      </c>
      <c r="L19" s="15">
        <v>0.20387061126901401</v>
      </c>
      <c r="M19" s="15"/>
      <c r="N19" s="15">
        <v>0.17143669910547599</v>
      </c>
      <c r="O19" s="15">
        <v>0.19656021948406599</v>
      </c>
      <c r="P19" s="15"/>
      <c r="Q19" s="15">
        <v>0.184210079798377</v>
      </c>
      <c r="R19" s="15">
        <v>0.17840250667119101</v>
      </c>
    </row>
    <row r="20" spans="2:18" ht="16" x14ac:dyDescent="0.2">
      <c r="B20" s="18" t="s">
        <v>151</v>
      </c>
      <c r="C20" s="15">
        <v>0.16712484694884899</v>
      </c>
      <c r="D20" s="15">
        <v>0</v>
      </c>
      <c r="E20" s="15">
        <v>0</v>
      </c>
      <c r="F20" s="15">
        <v>0</v>
      </c>
      <c r="G20" s="15">
        <v>0</v>
      </c>
      <c r="H20" s="15"/>
      <c r="I20" s="15">
        <v>0.22713861165083199</v>
      </c>
      <c r="J20" s="15">
        <v>0.11187053334355</v>
      </c>
      <c r="K20" s="15">
        <v>0.215258528145684</v>
      </c>
      <c r="L20" s="15">
        <v>0.161105855953602</v>
      </c>
      <c r="M20" s="15"/>
      <c r="N20" s="15">
        <v>0.201870643038358</v>
      </c>
      <c r="O20" s="15">
        <v>0.11187053334355</v>
      </c>
      <c r="P20" s="15"/>
      <c r="Q20" s="15">
        <v>0.192838857171238</v>
      </c>
      <c r="R20" s="15">
        <v>0.14426001941007</v>
      </c>
    </row>
    <row r="21" spans="2:18" ht="15.75" customHeight="1" x14ac:dyDescent="0.2">
      <c r="B21" s="18" t="s">
        <v>152</v>
      </c>
      <c r="C21" s="15">
        <v>0.16063982340421601</v>
      </c>
      <c r="D21" s="15">
        <v>0</v>
      </c>
      <c r="E21" s="15">
        <v>0</v>
      </c>
      <c r="F21" s="15">
        <v>0</v>
      </c>
      <c r="G21" s="15">
        <v>0</v>
      </c>
      <c r="H21" s="15"/>
      <c r="I21" s="15">
        <v>0.16539747514358799</v>
      </c>
      <c r="J21" s="15">
        <v>0.16560761117804201</v>
      </c>
      <c r="K21" s="15">
        <v>4.7022723061798798E-2</v>
      </c>
      <c r="L21" s="15">
        <v>0.24526997596226999</v>
      </c>
      <c r="M21" s="15"/>
      <c r="N21" s="15">
        <v>0.15751590909341101</v>
      </c>
      <c r="O21" s="15">
        <v>0.16560761117804201</v>
      </c>
      <c r="P21" s="15"/>
      <c r="Q21" s="15">
        <v>0.15473337056021799</v>
      </c>
      <c r="R21" s="15">
        <v>0.16589182511363301</v>
      </c>
    </row>
    <row r="22" spans="2:18" ht="15.75" customHeight="1" x14ac:dyDescent="0.2">
      <c r="B22" s="18" t="s">
        <v>153</v>
      </c>
      <c r="C22" s="15">
        <v>0.11463011516796499</v>
      </c>
      <c r="D22" s="15">
        <v>0</v>
      </c>
      <c r="E22" s="15">
        <v>0</v>
      </c>
      <c r="F22" s="15">
        <v>0</v>
      </c>
      <c r="G22" s="15">
        <v>0</v>
      </c>
      <c r="H22" s="15"/>
      <c r="I22" s="15">
        <v>0.126664248443209</v>
      </c>
      <c r="J22" s="15">
        <v>0.127301968090929</v>
      </c>
      <c r="K22" s="15">
        <v>4.2369809991735702E-2</v>
      </c>
      <c r="L22" s="15">
        <v>0.140007545566214</v>
      </c>
      <c r="M22" s="15"/>
      <c r="N22" s="15">
        <v>0.10666162204935201</v>
      </c>
      <c r="O22" s="15">
        <v>0.127301968090929</v>
      </c>
      <c r="P22" s="15"/>
      <c r="Q22" s="15">
        <v>0.109476157000402</v>
      </c>
      <c r="R22" s="15">
        <v>0.119213000669847</v>
      </c>
    </row>
    <row r="23" spans="2:18" ht="15.75" customHeight="1" x14ac:dyDescent="0.2">
      <c r="B23" s="18" t="s">
        <v>49</v>
      </c>
      <c r="C23" s="15">
        <v>9.0440611926256992E-3</v>
      </c>
      <c r="D23" s="15">
        <v>0</v>
      </c>
      <c r="E23" s="15">
        <v>0</v>
      </c>
      <c r="F23" s="15">
        <v>0</v>
      </c>
      <c r="G23" s="15">
        <v>0</v>
      </c>
      <c r="H23" s="15"/>
      <c r="I23" s="15">
        <v>0</v>
      </c>
      <c r="J23" s="15">
        <v>8.5965641846995396E-3</v>
      </c>
      <c r="K23" s="15">
        <v>3.2199055965659501E-2</v>
      </c>
      <c r="L23" s="15">
        <v>0</v>
      </c>
      <c r="M23" s="15"/>
      <c r="N23" s="15">
        <v>9.3254625669896701E-3</v>
      </c>
      <c r="O23" s="15">
        <v>8.5965641846995396E-3</v>
      </c>
      <c r="P23" s="15"/>
      <c r="Q23" s="15">
        <v>1.9215101475551999E-2</v>
      </c>
      <c r="R23" s="15">
        <v>0</v>
      </c>
    </row>
    <row r="24" spans="2:18" ht="15.75" customHeight="1" x14ac:dyDescent="0.2">
      <c r="B24" s="18" t="s">
        <v>154</v>
      </c>
      <c r="C24" s="15">
        <v>3.33422136636414E-3</v>
      </c>
      <c r="D24" s="15">
        <v>0</v>
      </c>
      <c r="E24" s="15">
        <v>0</v>
      </c>
      <c r="F24" s="15">
        <v>0</v>
      </c>
      <c r="G24" s="15">
        <v>0</v>
      </c>
      <c r="H24" s="15"/>
      <c r="I24" s="15">
        <v>0</v>
      </c>
      <c r="J24" s="15">
        <v>0</v>
      </c>
      <c r="K24" s="15">
        <v>1.8751846380709099E-2</v>
      </c>
      <c r="L24" s="15">
        <v>0</v>
      </c>
      <c r="M24" s="15"/>
      <c r="N24" s="15">
        <v>5.4308934296627498E-3</v>
      </c>
      <c r="O24" s="15">
        <v>0</v>
      </c>
      <c r="P24" s="15"/>
      <c r="Q24" s="15">
        <v>0</v>
      </c>
      <c r="R24" s="15">
        <v>6.2990018832378399E-3</v>
      </c>
    </row>
    <row r="25" spans="2:18" ht="15.75" customHeight="1" x14ac:dyDescent="0.2">
      <c r="B25" s="18" t="s">
        <v>68</v>
      </c>
      <c r="C25" s="19">
        <v>6.7222757416117496E-2</v>
      </c>
      <c r="D25" s="19">
        <v>0</v>
      </c>
      <c r="E25" s="19">
        <v>0</v>
      </c>
      <c r="F25" s="19">
        <v>0</v>
      </c>
      <c r="G25" s="19">
        <v>0</v>
      </c>
      <c r="H25" s="19"/>
      <c r="I25" s="19">
        <v>7.6514259759300193E-2</v>
      </c>
      <c r="J25" s="19">
        <v>5.5724902228549901E-2</v>
      </c>
      <c r="K25" s="19">
        <v>7.2117367988583994E-2</v>
      </c>
      <c r="L25" s="19">
        <v>7.4130868627821603E-2</v>
      </c>
      <c r="M25" s="19"/>
      <c r="N25" s="19">
        <v>7.4453000735538899E-2</v>
      </c>
      <c r="O25" s="19">
        <v>5.5724902228549901E-2</v>
      </c>
      <c r="P25" s="19"/>
      <c r="Q25" s="19">
        <v>6.3092787376952106E-2</v>
      </c>
      <c r="R25" s="19">
        <v>7.0895115475757303E-2</v>
      </c>
    </row>
    <row r="26" spans="2:18" ht="15.75" customHeight="1" x14ac:dyDescent="0.2">
      <c r="B26" s="20"/>
    </row>
    <row r="27" spans="2:18" ht="15.75" customHeight="1" x14ac:dyDescent="0.2">
      <c r="B27" s="22" t="s">
        <v>435</v>
      </c>
    </row>
    <row r="28" spans="2:18" ht="15.75" customHeight="1" x14ac:dyDescent="0.2">
      <c r="B28" s="22" t="s">
        <v>436</v>
      </c>
    </row>
    <row r="29" spans="2:18" ht="15.75" customHeight="1" x14ac:dyDescent="0.2"/>
    <row r="30" spans="2:18" ht="15.75" customHeight="1" x14ac:dyDescent="0.2">
      <c r="B30" s="6" t="str">
        <f>HYPERLINK("#'Contents'!A1", "Return to Contents")</f>
        <v>Return to Contents</v>
      </c>
    </row>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155</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32" x14ac:dyDescent="0.2">
      <c r="B9" s="18" t="s">
        <v>152</v>
      </c>
      <c r="C9" s="15">
        <v>0.42379686995417298</v>
      </c>
      <c r="D9" s="15">
        <v>0</v>
      </c>
      <c r="E9" s="15">
        <v>0</v>
      </c>
      <c r="F9" s="15">
        <v>0</v>
      </c>
      <c r="G9" s="15">
        <v>0</v>
      </c>
      <c r="H9" s="15"/>
      <c r="I9" s="15">
        <v>0.39845563141067297</v>
      </c>
      <c r="J9" s="15">
        <v>0.46362548618154198</v>
      </c>
      <c r="K9" s="15">
        <v>0.48281827457215598</v>
      </c>
      <c r="L9" s="15">
        <v>0.325434207508558</v>
      </c>
      <c r="M9" s="15"/>
      <c r="N9" s="15">
        <v>0.39875127825885498</v>
      </c>
      <c r="O9" s="15">
        <v>0.46362548618154198</v>
      </c>
      <c r="P9" s="15"/>
      <c r="Q9" s="15">
        <v>0.383320680128938</v>
      </c>
      <c r="R9" s="15">
        <v>0.459788187207953</v>
      </c>
    </row>
    <row r="10" spans="2:18" ht="16" x14ac:dyDescent="0.2">
      <c r="B10" s="18" t="s">
        <v>156</v>
      </c>
      <c r="C10" s="15">
        <v>0.39592223954044597</v>
      </c>
      <c r="D10" s="15">
        <v>0</v>
      </c>
      <c r="E10" s="15">
        <v>0</v>
      </c>
      <c r="F10" s="15">
        <v>0</v>
      </c>
      <c r="G10" s="15">
        <v>0</v>
      </c>
      <c r="H10" s="15"/>
      <c r="I10" s="15">
        <v>0.50005265869543902</v>
      </c>
      <c r="J10" s="15">
        <v>0.322084124725939</v>
      </c>
      <c r="K10" s="15">
        <v>0.46790023119486801</v>
      </c>
      <c r="L10" s="15">
        <v>0.35367170885418397</v>
      </c>
      <c r="M10" s="15"/>
      <c r="N10" s="15">
        <v>0.442354163377295</v>
      </c>
      <c r="O10" s="15">
        <v>0.322084124725939</v>
      </c>
      <c r="P10" s="15"/>
      <c r="Q10" s="15">
        <v>0.41511061948908501</v>
      </c>
      <c r="R10" s="15">
        <v>0.378859984587612</v>
      </c>
    </row>
    <row r="11" spans="2:18" ht="32" x14ac:dyDescent="0.2">
      <c r="B11" s="18" t="s">
        <v>153</v>
      </c>
      <c r="C11" s="15">
        <v>0.29810847501549798</v>
      </c>
      <c r="D11" s="15">
        <v>0</v>
      </c>
      <c r="E11" s="15">
        <v>0</v>
      </c>
      <c r="F11" s="15">
        <v>0</v>
      </c>
      <c r="G11" s="15">
        <v>0</v>
      </c>
      <c r="H11" s="15"/>
      <c r="I11" s="15">
        <v>0.29549974533733703</v>
      </c>
      <c r="J11" s="15">
        <v>0.34243415741220001</v>
      </c>
      <c r="K11" s="15">
        <v>0.307635556390429</v>
      </c>
      <c r="L11" s="15">
        <v>0.20843471237817701</v>
      </c>
      <c r="M11" s="15"/>
      <c r="N11" s="15">
        <v>0.27023497480181602</v>
      </c>
      <c r="O11" s="15">
        <v>0.34243415741220001</v>
      </c>
      <c r="P11" s="15"/>
      <c r="Q11" s="15">
        <v>0.37015188162837298</v>
      </c>
      <c r="R11" s="15">
        <v>0.23404767495890799</v>
      </c>
    </row>
    <row r="12" spans="2:18" ht="32" x14ac:dyDescent="0.2">
      <c r="B12" s="18" t="s">
        <v>157</v>
      </c>
      <c r="C12" s="15">
        <v>0.28820496850090999</v>
      </c>
      <c r="D12" s="15">
        <v>0</v>
      </c>
      <c r="E12" s="15">
        <v>0</v>
      </c>
      <c r="F12" s="15">
        <v>0</v>
      </c>
      <c r="G12" s="15">
        <v>0</v>
      </c>
      <c r="H12" s="15"/>
      <c r="I12" s="15">
        <v>0.236141480413013</v>
      </c>
      <c r="J12" s="15">
        <v>0.33657863540571797</v>
      </c>
      <c r="K12" s="15">
        <v>0.22577980817809801</v>
      </c>
      <c r="L12" s="15">
        <v>0.31069980936304498</v>
      </c>
      <c r="M12" s="15"/>
      <c r="N12" s="15">
        <v>0.25778595762724898</v>
      </c>
      <c r="O12" s="15">
        <v>0.33657863540571797</v>
      </c>
      <c r="P12" s="15"/>
      <c r="Q12" s="15">
        <v>0.26643583799000098</v>
      </c>
      <c r="R12" s="15">
        <v>0.30756201979303999</v>
      </c>
    </row>
    <row r="13" spans="2:18" ht="32" x14ac:dyDescent="0.2">
      <c r="B13" s="18" t="s">
        <v>149</v>
      </c>
      <c r="C13" s="15">
        <v>0.27878844977381001</v>
      </c>
      <c r="D13" s="15">
        <v>0</v>
      </c>
      <c r="E13" s="15">
        <v>0</v>
      </c>
      <c r="F13" s="15">
        <v>0</v>
      </c>
      <c r="G13" s="15">
        <v>0</v>
      </c>
      <c r="H13" s="15"/>
      <c r="I13" s="15">
        <v>0.17337922533865299</v>
      </c>
      <c r="J13" s="15">
        <v>0.28502631739587198</v>
      </c>
      <c r="K13" s="15">
        <v>0.387062602803594</v>
      </c>
      <c r="L13" s="15">
        <v>0.29317831652406201</v>
      </c>
      <c r="M13" s="15"/>
      <c r="N13" s="15">
        <v>0.27486586595569001</v>
      </c>
      <c r="O13" s="15">
        <v>0.28502631739587198</v>
      </c>
      <c r="P13" s="15"/>
      <c r="Q13" s="15">
        <v>0.23262330139458401</v>
      </c>
      <c r="R13" s="15">
        <v>0.31983837340937399</v>
      </c>
    </row>
    <row r="14" spans="2:18" ht="32" x14ac:dyDescent="0.2">
      <c r="B14" s="18" t="s">
        <v>158</v>
      </c>
      <c r="C14" s="15">
        <v>0.182948539258803</v>
      </c>
      <c r="D14" s="15">
        <v>0</v>
      </c>
      <c r="E14" s="15">
        <v>0</v>
      </c>
      <c r="F14" s="15">
        <v>0</v>
      </c>
      <c r="G14" s="15">
        <v>0</v>
      </c>
      <c r="H14" s="15"/>
      <c r="I14" s="15">
        <v>0.104104997243587</v>
      </c>
      <c r="J14" s="15">
        <v>0.29080592364831898</v>
      </c>
      <c r="K14" s="15">
        <v>0.110729130927952</v>
      </c>
      <c r="L14" s="15">
        <v>0.131636707313768</v>
      </c>
      <c r="M14" s="15"/>
      <c r="N14" s="15">
        <v>0.115124138950147</v>
      </c>
      <c r="O14" s="15">
        <v>0.29080592364831898</v>
      </c>
      <c r="P14" s="15"/>
      <c r="Q14" s="15">
        <v>0.16090183037133499</v>
      </c>
      <c r="R14" s="15">
        <v>0.20255241248394301</v>
      </c>
    </row>
    <row r="15" spans="2:18" ht="16" x14ac:dyDescent="0.2">
      <c r="B15" s="18" t="s">
        <v>159</v>
      </c>
      <c r="C15" s="15">
        <v>0.162846798330987</v>
      </c>
      <c r="D15" s="15">
        <v>0</v>
      </c>
      <c r="E15" s="15">
        <v>0</v>
      </c>
      <c r="F15" s="15">
        <v>0</v>
      </c>
      <c r="G15" s="15">
        <v>0</v>
      </c>
      <c r="H15" s="15"/>
      <c r="I15" s="15">
        <v>0.17389535636640299</v>
      </c>
      <c r="J15" s="15">
        <v>0.12581383884116801</v>
      </c>
      <c r="K15" s="15">
        <v>0.20416988098738301</v>
      </c>
      <c r="L15" s="15">
        <v>0.184395811297763</v>
      </c>
      <c r="M15" s="15"/>
      <c r="N15" s="15">
        <v>0.186134385762005</v>
      </c>
      <c r="O15" s="15">
        <v>0.12581383884116801</v>
      </c>
      <c r="P15" s="15"/>
      <c r="Q15" s="15">
        <v>0.143343939151796</v>
      </c>
      <c r="R15" s="15">
        <v>0.18018868735524499</v>
      </c>
    </row>
    <row r="16" spans="2:18" ht="16" x14ac:dyDescent="0.2">
      <c r="B16" s="18" t="s">
        <v>160</v>
      </c>
      <c r="C16" s="15">
        <v>0.152289137862333</v>
      </c>
      <c r="D16" s="15">
        <v>0</v>
      </c>
      <c r="E16" s="15">
        <v>0</v>
      </c>
      <c r="F16" s="15">
        <v>0</v>
      </c>
      <c r="G16" s="15">
        <v>0</v>
      </c>
      <c r="H16" s="15"/>
      <c r="I16" s="15">
        <v>0.135926201953357</v>
      </c>
      <c r="J16" s="15">
        <v>0.18269784716039</v>
      </c>
      <c r="K16" s="15">
        <v>0.131632359894398</v>
      </c>
      <c r="L16" s="15">
        <v>0.13134139321646099</v>
      </c>
      <c r="M16" s="15"/>
      <c r="N16" s="15">
        <v>0.13316710478156901</v>
      </c>
      <c r="O16" s="15">
        <v>0.18269784716039</v>
      </c>
      <c r="P16" s="15"/>
      <c r="Q16" s="15">
        <v>7.19194976296431E-2</v>
      </c>
      <c r="R16" s="15">
        <v>0.22375360207391701</v>
      </c>
    </row>
    <row r="17" spans="2:18" ht="32" x14ac:dyDescent="0.2">
      <c r="B17" s="18" t="s">
        <v>161</v>
      </c>
      <c r="C17" s="15">
        <v>0.12695309995304499</v>
      </c>
      <c r="D17" s="15">
        <v>0</v>
      </c>
      <c r="E17" s="15">
        <v>0</v>
      </c>
      <c r="F17" s="15">
        <v>0</v>
      </c>
      <c r="G17" s="15">
        <v>0</v>
      </c>
      <c r="H17" s="15"/>
      <c r="I17" s="15">
        <v>0.153664062882128</v>
      </c>
      <c r="J17" s="15">
        <v>8.6453326852019396E-2</v>
      </c>
      <c r="K17" s="15">
        <v>0.109938590355182</v>
      </c>
      <c r="L17" s="15">
        <v>0.18821355376842799</v>
      </c>
      <c r="M17" s="15"/>
      <c r="N17" s="15">
        <v>0.15242073797116801</v>
      </c>
      <c r="O17" s="15">
        <v>8.6453326852019396E-2</v>
      </c>
      <c r="P17" s="15"/>
      <c r="Q17" s="15">
        <v>0.13401793525533401</v>
      </c>
      <c r="R17" s="15">
        <v>0.120671067730935</v>
      </c>
    </row>
    <row r="18" spans="2:18" ht="32" x14ac:dyDescent="0.2">
      <c r="B18" s="18" t="s">
        <v>162</v>
      </c>
      <c r="C18" s="15">
        <v>0.120303141902545</v>
      </c>
      <c r="D18" s="15">
        <v>0</v>
      </c>
      <c r="E18" s="15">
        <v>0</v>
      </c>
      <c r="F18" s="15">
        <v>0</v>
      </c>
      <c r="G18" s="15">
        <v>0</v>
      </c>
      <c r="H18" s="15"/>
      <c r="I18" s="15">
        <v>6.91307476256241E-2</v>
      </c>
      <c r="J18" s="15">
        <v>0.119133689060245</v>
      </c>
      <c r="K18" s="15">
        <v>0.214877807008201</v>
      </c>
      <c r="L18" s="15">
        <v>9.8465452245065296E-2</v>
      </c>
      <c r="M18" s="15"/>
      <c r="N18" s="15">
        <v>0.121038533718017</v>
      </c>
      <c r="O18" s="15">
        <v>0.119133689060245</v>
      </c>
      <c r="P18" s="15"/>
      <c r="Q18" s="15">
        <v>0.13036684203715801</v>
      </c>
      <c r="R18" s="15">
        <v>0.111354527276128</v>
      </c>
    </row>
    <row r="19" spans="2:18" ht="32" x14ac:dyDescent="0.2">
      <c r="B19" s="18" t="s">
        <v>163</v>
      </c>
      <c r="C19" s="15">
        <v>0.120156354254831</v>
      </c>
      <c r="D19" s="15">
        <v>0</v>
      </c>
      <c r="E19" s="15">
        <v>0</v>
      </c>
      <c r="F19" s="15">
        <v>0</v>
      </c>
      <c r="G19" s="15">
        <v>0</v>
      </c>
      <c r="H19" s="15"/>
      <c r="I19" s="15">
        <v>9.1849142738282805E-2</v>
      </c>
      <c r="J19" s="15">
        <v>0.15470965600265801</v>
      </c>
      <c r="K19" s="15">
        <v>0.10999859693288699</v>
      </c>
      <c r="L19" s="15">
        <v>9.58499888732052E-2</v>
      </c>
      <c r="M19" s="15"/>
      <c r="N19" s="15">
        <v>9.8428060146873303E-2</v>
      </c>
      <c r="O19" s="15">
        <v>0.15470965600265801</v>
      </c>
      <c r="P19" s="15"/>
      <c r="Q19" s="15">
        <v>0.116501087251261</v>
      </c>
      <c r="R19" s="15">
        <v>0.123406607673959</v>
      </c>
    </row>
    <row r="20" spans="2:18" ht="32" x14ac:dyDescent="0.2">
      <c r="B20" s="18" t="s">
        <v>164</v>
      </c>
      <c r="C20" s="15">
        <v>0.107711870437178</v>
      </c>
      <c r="D20" s="15">
        <v>0</v>
      </c>
      <c r="E20" s="15">
        <v>0</v>
      </c>
      <c r="F20" s="15">
        <v>0</v>
      </c>
      <c r="G20" s="15">
        <v>0</v>
      </c>
      <c r="H20" s="15"/>
      <c r="I20" s="15">
        <v>9.5827306785588096E-2</v>
      </c>
      <c r="J20" s="15">
        <v>0.114162516406417</v>
      </c>
      <c r="K20" s="15">
        <v>6.8986345367111707E-2</v>
      </c>
      <c r="L20" s="15">
        <v>0.14302661734741601</v>
      </c>
      <c r="M20" s="15"/>
      <c r="N20" s="15">
        <v>0.10365548434044999</v>
      </c>
      <c r="O20" s="15">
        <v>0.114162516406417</v>
      </c>
      <c r="P20" s="15"/>
      <c r="Q20" s="15">
        <v>9.0994964133301395E-2</v>
      </c>
      <c r="R20" s="15">
        <v>0.122576497786795</v>
      </c>
    </row>
    <row r="21" spans="2:18" ht="15.75" customHeight="1" x14ac:dyDescent="0.2">
      <c r="B21" s="18" t="s">
        <v>151</v>
      </c>
      <c r="C21" s="15">
        <v>9.1072176037972102E-2</v>
      </c>
      <c r="D21" s="15">
        <v>0</v>
      </c>
      <c r="E21" s="15">
        <v>0</v>
      </c>
      <c r="F21" s="15">
        <v>0</v>
      </c>
      <c r="G21" s="15">
        <v>0</v>
      </c>
      <c r="H21" s="15"/>
      <c r="I21" s="15">
        <v>0.13439364647087801</v>
      </c>
      <c r="J21" s="15">
        <v>9.5600228846778199E-2</v>
      </c>
      <c r="K21" s="15">
        <v>2.09535057085222E-2</v>
      </c>
      <c r="L21" s="15">
        <v>9.4114284548901195E-2</v>
      </c>
      <c r="M21" s="15"/>
      <c r="N21" s="15">
        <v>8.8224782064332999E-2</v>
      </c>
      <c r="O21" s="15">
        <v>9.5600228846778199E-2</v>
      </c>
      <c r="P21" s="15"/>
      <c r="Q21" s="15">
        <v>0.12078361948426899</v>
      </c>
      <c r="R21" s="15">
        <v>6.4652841813072501E-2</v>
      </c>
    </row>
    <row r="22" spans="2:18" ht="15.75" customHeight="1" x14ac:dyDescent="0.2">
      <c r="B22" s="18" t="s">
        <v>165</v>
      </c>
      <c r="C22" s="15">
        <v>8.0687700970363097E-2</v>
      </c>
      <c r="D22" s="15">
        <v>0</v>
      </c>
      <c r="E22" s="15">
        <v>0</v>
      </c>
      <c r="F22" s="15">
        <v>0</v>
      </c>
      <c r="G22" s="15">
        <v>0</v>
      </c>
      <c r="H22" s="15"/>
      <c r="I22" s="15">
        <v>5.2380017268935701E-2</v>
      </c>
      <c r="J22" s="15">
        <v>0.12502714431874901</v>
      </c>
      <c r="K22" s="15">
        <v>9.9634356301360805E-2</v>
      </c>
      <c r="L22" s="15">
        <v>1.2264620845960399E-2</v>
      </c>
      <c r="M22" s="15"/>
      <c r="N22" s="15">
        <v>5.2805547401133503E-2</v>
      </c>
      <c r="O22" s="15">
        <v>0.12502714431874901</v>
      </c>
      <c r="P22" s="15"/>
      <c r="Q22" s="15">
        <v>0.112555938753009</v>
      </c>
      <c r="R22" s="15">
        <v>5.2350551122356703E-2</v>
      </c>
    </row>
    <row r="23" spans="2:18" ht="15.75" customHeight="1" x14ac:dyDescent="0.2">
      <c r="B23" s="18" t="s">
        <v>144</v>
      </c>
      <c r="C23" s="15">
        <v>7.5029901471001095E-2</v>
      </c>
      <c r="D23" s="15">
        <v>0</v>
      </c>
      <c r="E23" s="15">
        <v>0</v>
      </c>
      <c r="F23" s="15">
        <v>0</v>
      </c>
      <c r="G23" s="15">
        <v>0</v>
      </c>
      <c r="H23" s="15"/>
      <c r="I23" s="15">
        <v>5.5884110876458302E-2</v>
      </c>
      <c r="J23" s="15">
        <v>8.1958381640904798E-2</v>
      </c>
      <c r="K23" s="15">
        <v>9.9155490213458097E-2</v>
      </c>
      <c r="L23" s="15">
        <v>6.2711193553546096E-2</v>
      </c>
      <c r="M23" s="15"/>
      <c r="N23" s="15">
        <v>7.0673036938879205E-2</v>
      </c>
      <c r="O23" s="15">
        <v>8.1958381640904798E-2</v>
      </c>
      <c r="P23" s="15"/>
      <c r="Q23" s="15">
        <v>0.108274607297486</v>
      </c>
      <c r="R23" s="15">
        <v>4.5468800004292501E-2</v>
      </c>
    </row>
    <row r="24" spans="2:18" ht="15.75" customHeight="1" x14ac:dyDescent="0.2">
      <c r="B24" s="18" t="s">
        <v>166</v>
      </c>
      <c r="C24" s="15">
        <v>7.1038568787160403E-2</v>
      </c>
      <c r="D24" s="15">
        <v>0</v>
      </c>
      <c r="E24" s="15">
        <v>0</v>
      </c>
      <c r="F24" s="15">
        <v>0</v>
      </c>
      <c r="G24" s="15">
        <v>0</v>
      </c>
      <c r="H24" s="15"/>
      <c r="I24" s="15">
        <v>0.106342764227653</v>
      </c>
      <c r="J24" s="15">
        <v>4.9297685720845898E-2</v>
      </c>
      <c r="K24" s="15">
        <v>4.3348478498857097E-2</v>
      </c>
      <c r="L24" s="15">
        <v>9.6091925404562795E-2</v>
      </c>
      <c r="M24" s="15"/>
      <c r="N24" s="15">
        <v>8.4709977235451595E-2</v>
      </c>
      <c r="O24" s="15">
        <v>4.9297685720845898E-2</v>
      </c>
      <c r="P24" s="15"/>
      <c r="Q24" s="15">
        <v>6.3187679533104599E-2</v>
      </c>
      <c r="R24" s="15">
        <v>7.8019558032616496E-2</v>
      </c>
    </row>
    <row r="25" spans="2:18" ht="15.75" customHeight="1" x14ac:dyDescent="0.2">
      <c r="B25" s="18" t="s">
        <v>154</v>
      </c>
      <c r="C25" s="15">
        <v>4.3341862722102199E-3</v>
      </c>
      <c r="D25" s="15">
        <v>0</v>
      </c>
      <c r="E25" s="15">
        <v>0</v>
      </c>
      <c r="F25" s="15">
        <v>0</v>
      </c>
      <c r="G25" s="15">
        <v>0</v>
      </c>
      <c r="H25" s="15"/>
      <c r="I25" s="15">
        <v>1.8586457330872101E-2</v>
      </c>
      <c r="J25" s="15">
        <v>0</v>
      </c>
      <c r="K25" s="15">
        <v>0</v>
      </c>
      <c r="L25" s="15">
        <v>0</v>
      </c>
      <c r="M25" s="15"/>
      <c r="N25" s="15">
        <v>7.05967035846482E-3</v>
      </c>
      <c r="O25" s="15">
        <v>0</v>
      </c>
      <c r="P25" s="15"/>
      <c r="Q25" s="15">
        <v>0</v>
      </c>
      <c r="R25" s="15">
        <v>8.1881328475579603E-3</v>
      </c>
    </row>
    <row r="26" spans="2:18" ht="15.75" customHeight="1" x14ac:dyDescent="0.2">
      <c r="B26" s="18" t="s">
        <v>68</v>
      </c>
      <c r="C26" s="15">
        <v>4.10034048746983E-2</v>
      </c>
      <c r="D26" s="15">
        <v>0</v>
      </c>
      <c r="E26" s="15">
        <v>0</v>
      </c>
      <c r="F26" s="15">
        <v>0</v>
      </c>
      <c r="G26" s="15">
        <v>0</v>
      </c>
      <c r="H26" s="15"/>
      <c r="I26" s="15">
        <v>4.6628721260604002E-2</v>
      </c>
      <c r="J26" s="15">
        <v>3.6586266038552397E-2</v>
      </c>
      <c r="K26" s="15">
        <v>0</v>
      </c>
      <c r="L26" s="15">
        <v>7.88684173872434E-2</v>
      </c>
      <c r="M26" s="15"/>
      <c r="N26" s="15">
        <v>4.3781052361121099E-2</v>
      </c>
      <c r="O26" s="15">
        <v>3.6586266038552397E-2</v>
      </c>
      <c r="P26" s="15"/>
      <c r="Q26" s="15">
        <v>5.80202181523016E-2</v>
      </c>
      <c r="R26" s="15">
        <v>2.5872101064558301E-2</v>
      </c>
    </row>
    <row r="27" spans="2:18" ht="15.75" customHeight="1" x14ac:dyDescent="0.2">
      <c r="B27" s="18" t="s">
        <v>82</v>
      </c>
      <c r="C27" s="19">
        <v>7.6530096297019101E-3</v>
      </c>
      <c r="D27" s="19">
        <v>0</v>
      </c>
      <c r="E27" s="19">
        <v>0</v>
      </c>
      <c r="F27" s="19">
        <v>0</v>
      </c>
      <c r="G27" s="19">
        <v>0</v>
      </c>
      <c r="H27" s="19"/>
      <c r="I27" s="19">
        <v>0</v>
      </c>
      <c r="J27" s="19">
        <v>1.12266024624036E-2</v>
      </c>
      <c r="K27" s="19">
        <v>1.86652471225262E-2</v>
      </c>
      <c r="L27" s="19">
        <v>0</v>
      </c>
      <c r="M27" s="19"/>
      <c r="N27" s="19">
        <v>5.40581262787231E-3</v>
      </c>
      <c r="O27" s="19">
        <v>1.12266024624036E-2</v>
      </c>
      <c r="P27" s="19"/>
      <c r="Q27" s="19">
        <v>0</v>
      </c>
      <c r="R27" s="19">
        <v>1.4458044854561401E-2</v>
      </c>
    </row>
    <row r="28" spans="2:18" ht="15.75" customHeight="1" x14ac:dyDescent="0.2">
      <c r="B28" s="20"/>
    </row>
    <row r="29" spans="2:18" ht="15.75" customHeight="1" x14ac:dyDescent="0.2">
      <c r="B29" s="22" t="s">
        <v>435</v>
      </c>
    </row>
    <row r="30" spans="2:18" ht="15.75" customHeight="1" x14ac:dyDescent="0.2">
      <c r="B30" s="22" t="s">
        <v>436</v>
      </c>
    </row>
    <row r="31" spans="2:18" ht="15.75" customHeight="1" x14ac:dyDescent="0.2"/>
    <row r="32" spans="2:18" ht="15.75" customHeight="1" x14ac:dyDescent="0.2">
      <c r="B32" s="6" t="str">
        <f>HYPERLINK("#'Contents'!A1", "Return to Contents")</f>
        <v>Return to Contents</v>
      </c>
    </row>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167</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168</v>
      </c>
      <c r="C9" s="15">
        <v>0.40053475965915702</v>
      </c>
      <c r="D9" s="15">
        <v>0</v>
      </c>
      <c r="E9" s="15">
        <v>0</v>
      </c>
      <c r="F9" s="15">
        <v>0</v>
      </c>
      <c r="G9" s="15">
        <v>0</v>
      </c>
      <c r="H9" s="15"/>
      <c r="I9" s="15">
        <v>0.35412802611545002</v>
      </c>
      <c r="J9" s="15">
        <v>0.39351403517996097</v>
      </c>
      <c r="K9" s="15">
        <v>0.46572939064485702</v>
      </c>
      <c r="L9" s="15">
        <v>0.41009412568374098</v>
      </c>
      <c r="M9" s="15"/>
      <c r="N9" s="15">
        <v>0.404949630557697</v>
      </c>
      <c r="O9" s="15">
        <v>0.39351403517996097</v>
      </c>
      <c r="P9" s="15"/>
      <c r="Q9" s="15">
        <v>0.33821626403724098</v>
      </c>
      <c r="R9" s="15">
        <v>0.45594819546897503</v>
      </c>
    </row>
    <row r="10" spans="2:18" ht="32" x14ac:dyDescent="0.2">
      <c r="B10" s="18" t="s">
        <v>169</v>
      </c>
      <c r="C10" s="15">
        <v>0.27462569610222098</v>
      </c>
      <c r="D10" s="15">
        <v>0</v>
      </c>
      <c r="E10" s="15">
        <v>0</v>
      </c>
      <c r="F10" s="15">
        <v>0</v>
      </c>
      <c r="G10" s="15">
        <v>0</v>
      </c>
      <c r="H10" s="15"/>
      <c r="I10" s="15">
        <v>0.295769717927019</v>
      </c>
      <c r="J10" s="15">
        <v>0.32595833204994501</v>
      </c>
      <c r="K10" s="15">
        <v>0.16333879452625899</v>
      </c>
      <c r="L10" s="15">
        <v>0.250181738358072</v>
      </c>
      <c r="M10" s="15"/>
      <c r="N10" s="15">
        <v>0.242345984619107</v>
      </c>
      <c r="O10" s="15">
        <v>0.32595833204994501</v>
      </c>
      <c r="P10" s="15"/>
      <c r="Q10" s="15">
        <v>0.231084074621969</v>
      </c>
      <c r="R10" s="15">
        <v>0.31334278679692501</v>
      </c>
    </row>
    <row r="11" spans="2:18" ht="16" x14ac:dyDescent="0.2">
      <c r="B11" s="18" t="s">
        <v>170</v>
      </c>
      <c r="C11" s="15">
        <v>0.25589892251935697</v>
      </c>
      <c r="D11" s="15">
        <v>0</v>
      </c>
      <c r="E11" s="15">
        <v>0</v>
      </c>
      <c r="F11" s="15">
        <v>0</v>
      </c>
      <c r="G11" s="15">
        <v>0</v>
      </c>
      <c r="H11" s="15"/>
      <c r="I11" s="15">
        <v>0.33221799835059801</v>
      </c>
      <c r="J11" s="15">
        <v>0.19832130996625799</v>
      </c>
      <c r="K11" s="15">
        <v>0.289658640829631</v>
      </c>
      <c r="L11" s="15">
        <v>0.24815771822291599</v>
      </c>
      <c r="M11" s="15"/>
      <c r="N11" s="15">
        <v>0.292105688191655</v>
      </c>
      <c r="O11" s="15">
        <v>0.19832130996625799</v>
      </c>
      <c r="P11" s="15"/>
      <c r="Q11" s="15">
        <v>0.37059102484741502</v>
      </c>
      <c r="R11" s="15">
        <v>0.15391501891540799</v>
      </c>
    </row>
    <row r="12" spans="2:18" ht="48" x14ac:dyDescent="0.2">
      <c r="B12" s="18" t="s">
        <v>171</v>
      </c>
      <c r="C12" s="15">
        <v>0.21993981467989801</v>
      </c>
      <c r="D12" s="15">
        <v>0</v>
      </c>
      <c r="E12" s="15">
        <v>0</v>
      </c>
      <c r="F12" s="15">
        <v>0</v>
      </c>
      <c r="G12" s="15">
        <v>0</v>
      </c>
      <c r="H12" s="15"/>
      <c r="I12" s="15">
        <v>0.25143039550044299</v>
      </c>
      <c r="J12" s="15">
        <v>0.24837666957281801</v>
      </c>
      <c r="K12" s="15">
        <v>0.15206225908139001</v>
      </c>
      <c r="L12" s="15">
        <v>0.18912938906735099</v>
      </c>
      <c r="M12" s="15"/>
      <c r="N12" s="15">
        <v>0.20205775087227601</v>
      </c>
      <c r="O12" s="15">
        <v>0.24837666957281801</v>
      </c>
      <c r="P12" s="15"/>
      <c r="Q12" s="15">
        <v>0.28542245177298903</v>
      </c>
      <c r="R12" s="15">
        <v>0.16171283293069</v>
      </c>
    </row>
    <row r="13" spans="2:18" ht="32" x14ac:dyDescent="0.2">
      <c r="B13" s="18" t="s">
        <v>172</v>
      </c>
      <c r="C13" s="15">
        <v>0.215296927467199</v>
      </c>
      <c r="D13" s="15">
        <v>0</v>
      </c>
      <c r="E13" s="15">
        <v>0</v>
      </c>
      <c r="F13" s="15">
        <v>0</v>
      </c>
      <c r="G13" s="15">
        <v>0</v>
      </c>
      <c r="H13" s="15"/>
      <c r="I13" s="15">
        <v>0.17120436581628401</v>
      </c>
      <c r="J13" s="15">
        <v>0.23073799958662899</v>
      </c>
      <c r="K13" s="15">
        <v>0.146448595765866</v>
      </c>
      <c r="L13" s="15">
        <v>0.29691050341949099</v>
      </c>
      <c r="M13" s="15"/>
      <c r="N13" s="15">
        <v>0.205587054911409</v>
      </c>
      <c r="O13" s="15">
        <v>0.23073799958662899</v>
      </c>
      <c r="P13" s="15"/>
      <c r="Q13" s="15">
        <v>0.24097062950839099</v>
      </c>
      <c r="R13" s="15">
        <v>0.19246794185286101</v>
      </c>
    </row>
    <row r="14" spans="2:18" ht="32" x14ac:dyDescent="0.2">
      <c r="B14" s="18" t="s">
        <v>173</v>
      </c>
      <c r="C14" s="15">
        <v>0.2125556688577</v>
      </c>
      <c r="D14" s="15">
        <v>0</v>
      </c>
      <c r="E14" s="15">
        <v>0</v>
      </c>
      <c r="F14" s="15">
        <v>0</v>
      </c>
      <c r="G14" s="15">
        <v>0</v>
      </c>
      <c r="H14" s="15"/>
      <c r="I14" s="15">
        <v>0.19887738886789799</v>
      </c>
      <c r="J14" s="15">
        <v>0.18100263872835601</v>
      </c>
      <c r="K14" s="15">
        <v>0.21672107409546601</v>
      </c>
      <c r="L14" s="15">
        <v>0.28464911563821399</v>
      </c>
      <c r="M14" s="15"/>
      <c r="N14" s="15">
        <v>0.23239728988862701</v>
      </c>
      <c r="O14" s="15">
        <v>0.18100263872835601</v>
      </c>
      <c r="P14" s="15"/>
      <c r="Q14" s="15">
        <v>0.19626439944226101</v>
      </c>
      <c r="R14" s="15">
        <v>0.22704182105061901</v>
      </c>
    </row>
    <row r="15" spans="2:18" ht="16" x14ac:dyDescent="0.2">
      <c r="B15" s="18" t="s">
        <v>174</v>
      </c>
      <c r="C15" s="15">
        <v>0.18914582959451701</v>
      </c>
      <c r="D15" s="15">
        <v>0</v>
      </c>
      <c r="E15" s="15">
        <v>0</v>
      </c>
      <c r="F15" s="15">
        <v>0</v>
      </c>
      <c r="G15" s="15">
        <v>0</v>
      </c>
      <c r="H15" s="15"/>
      <c r="I15" s="15">
        <v>0.12905714658575099</v>
      </c>
      <c r="J15" s="15">
        <v>0.25624405697222602</v>
      </c>
      <c r="K15" s="15">
        <v>0.188370360712215</v>
      </c>
      <c r="L15" s="15">
        <v>0.13122560537108599</v>
      </c>
      <c r="M15" s="15"/>
      <c r="N15" s="15">
        <v>0.14695217674983299</v>
      </c>
      <c r="O15" s="15">
        <v>0.25624405697222602</v>
      </c>
      <c r="P15" s="15"/>
      <c r="Q15" s="15">
        <v>0.13217850716450599</v>
      </c>
      <c r="R15" s="15">
        <v>0.23980101684236901</v>
      </c>
    </row>
    <row r="16" spans="2:18" ht="16" x14ac:dyDescent="0.2">
      <c r="B16" s="18" t="s">
        <v>175</v>
      </c>
      <c r="C16" s="15">
        <v>0.178372571080266</v>
      </c>
      <c r="D16" s="15">
        <v>0</v>
      </c>
      <c r="E16" s="15">
        <v>0</v>
      </c>
      <c r="F16" s="15">
        <v>0</v>
      </c>
      <c r="G16" s="15">
        <v>0</v>
      </c>
      <c r="H16" s="15"/>
      <c r="I16" s="15">
        <v>0.220264540662576</v>
      </c>
      <c r="J16" s="15">
        <v>0.12568077941068301</v>
      </c>
      <c r="K16" s="15">
        <v>0.241145544238314</v>
      </c>
      <c r="L16" s="15">
        <v>0.17547550248885899</v>
      </c>
      <c r="M16" s="15"/>
      <c r="N16" s="15">
        <v>0.21150696601674701</v>
      </c>
      <c r="O16" s="15">
        <v>0.12568077941068301</v>
      </c>
      <c r="P16" s="15"/>
      <c r="Q16" s="15">
        <v>0.162122039500498</v>
      </c>
      <c r="R16" s="15">
        <v>0.19282249930116099</v>
      </c>
    </row>
    <row r="17" spans="2:18" ht="16" x14ac:dyDescent="0.2">
      <c r="B17" s="18" t="s">
        <v>176</v>
      </c>
      <c r="C17" s="15">
        <v>0.15212013212943901</v>
      </c>
      <c r="D17" s="15">
        <v>0</v>
      </c>
      <c r="E17" s="15">
        <v>0</v>
      </c>
      <c r="F17" s="15">
        <v>0</v>
      </c>
      <c r="G17" s="15">
        <v>0</v>
      </c>
      <c r="H17" s="15"/>
      <c r="I17" s="15">
        <v>0.232445787719784</v>
      </c>
      <c r="J17" s="15">
        <v>8.4661145011705505E-2</v>
      </c>
      <c r="K17" s="15">
        <v>0.18074718400547701</v>
      </c>
      <c r="L17" s="15">
        <v>0.16307022832349899</v>
      </c>
      <c r="M17" s="15"/>
      <c r="N17" s="15">
        <v>0.194540642997442</v>
      </c>
      <c r="O17" s="15">
        <v>8.4661145011705505E-2</v>
      </c>
      <c r="P17" s="15"/>
      <c r="Q17" s="15">
        <v>0.16202885709489001</v>
      </c>
      <c r="R17" s="15">
        <v>0.14330932099944499</v>
      </c>
    </row>
    <row r="18" spans="2:18" ht="32" x14ac:dyDescent="0.2">
      <c r="B18" s="18" t="s">
        <v>177</v>
      </c>
      <c r="C18" s="15">
        <v>0.13792822074097999</v>
      </c>
      <c r="D18" s="15">
        <v>0</v>
      </c>
      <c r="E18" s="15">
        <v>0</v>
      </c>
      <c r="F18" s="15">
        <v>0</v>
      </c>
      <c r="G18" s="15">
        <v>0</v>
      </c>
      <c r="H18" s="15"/>
      <c r="I18" s="15">
        <v>0.17473752484748201</v>
      </c>
      <c r="J18" s="15">
        <v>0.13908338233774201</v>
      </c>
      <c r="K18" s="15">
        <v>0.122961671747489</v>
      </c>
      <c r="L18" s="15">
        <v>0.106547280767431</v>
      </c>
      <c r="M18" s="15"/>
      <c r="N18" s="15">
        <v>0.13720181574791099</v>
      </c>
      <c r="O18" s="15">
        <v>0.13908338233774201</v>
      </c>
      <c r="P18" s="15"/>
      <c r="Q18" s="15">
        <v>9.79095098840852E-2</v>
      </c>
      <c r="R18" s="15">
        <v>0.173512748947728</v>
      </c>
    </row>
    <row r="19" spans="2:18" ht="32" x14ac:dyDescent="0.2">
      <c r="B19" s="18" t="s">
        <v>178</v>
      </c>
      <c r="C19" s="15">
        <v>0.13140104888634799</v>
      </c>
      <c r="D19" s="15">
        <v>0</v>
      </c>
      <c r="E19" s="15">
        <v>0</v>
      </c>
      <c r="F19" s="15">
        <v>0</v>
      </c>
      <c r="G19" s="15">
        <v>0</v>
      </c>
      <c r="H19" s="15"/>
      <c r="I19" s="15">
        <v>9.0143026443243901E-2</v>
      </c>
      <c r="J19" s="15">
        <v>0.162828677614758</v>
      </c>
      <c r="K19" s="15">
        <v>0.15915365626903499</v>
      </c>
      <c r="L19" s="15">
        <v>9.4706480498917403E-2</v>
      </c>
      <c r="M19" s="15"/>
      <c r="N19" s="15">
        <v>0.111638284531433</v>
      </c>
      <c r="O19" s="15">
        <v>0.162828677614758</v>
      </c>
      <c r="P19" s="15"/>
      <c r="Q19" s="15">
        <v>0.151635797465001</v>
      </c>
      <c r="R19" s="15">
        <v>0.113408365810465</v>
      </c>
    </row>
    <row r="20" spans="2:18" ht="16" x14ac:dyDescent="0.2">
      <c r="B20" s="18" t="s">
        <v>179</v>
      </c>
      <c r="C20" s="15">
        <v>0.113990796879779</v>
      </c>
      <c r="D20" s="15">
        <v>0</v>
      </c>
      <c r="E20" s="15">
        <v>0</v>
      </c>
      <c r="F20" s="15">
        <v>0</v>
      </c>
      <c r="G20" s="15">
        <v>0</v>
      </c>
      <c r="H20" s="15"/>
      <c r="I20" s="15">
        <v>0.16664559182968999</v>
      </c>
      <c r="J20" s="15">
        <v>7.4911930107242702E-2</v>
      </c>
      <c r="K20" s="15">
        <v>0.16086572980902999</v>
      </c>
      <c r="L20" s="15">
        <v>8.6758914629665701E-2</v>
      </c>
      <c r="M20" s="15"/>
      <c r="N20" s="15">
        <v>0.13856492055792399</v>
      </c>
      <c r="O20" s="15">
        <v>7.4911930107242702E-2</v>
      </c>
      <c r="P20" s="15"/>
      <c r="Q20" s="15">
        <v>0.14187727384229301</v>
      </c>
      <c r="R20" s="15">
        <v>8.9194217859333194E-2</v>
      </c>
    </row>
    <row r="21" spans="2:18" ht="15.75" customHeight="1" x14ac:dyDescent="0.2">
      <c r="B21" s="18" t="s">
        <v>49</v>
      </c>
      <c r="C21" s="15">
        <v>1.26786082783646E-2</v>
      </c>
      <c r="D21" s="15">
        <v>0</v>
      </c>
      <c r="E21" s="15">
        <v>0</v>
      </c>
      <c r="F21" s="15">
        <v>0</v>
      </c>
      <c r="G21" s="15">
        <v>0</v>
      </c>
      <c r="H21" s="15"/>
      <c r="I21" s="15">
        <v>1.12221567070982E-2</v>
      </c>
      <c r="J21" s="15">
        <v>1.7465718642219699E-2</v>
      </c>
      <c r="K21" s="15">
        <v>1.86652471225262E-2</v>
      </c>
      <c r="L21" s="15">
        <v>0</v>
      </c>
      <c r="M21" s="15"/>
      <c r="N21" s="15">
        <v>9.6683100824870808E-3</v>
      </c>
      <c r="O21" s="15">
        <v>1.7465718642219699E-2</v>
      </c>
      <c r="P21" s="15"/>
      <c r="Q21" s="15">
        <v>1.9885891217825701E-2</v>
      </c>
      <c r="R21" s="15">
        <v>6.2699120070034402E-3</v>
      </c>
    </row>
    <row r="22" spans="2:18" ht="15.75" customHeight="1" x14ac:dyDescent="0.2">
      <c r="B22" s="18" t="s">
        <v>67</v>
      </c>
      <c r="C22" s="15">
        <v>1.1551622002510699E-2</v>
      </c>
      <c r="D22" s="15">
        <v>0</v>
      </c>
      <c r="E22" s="15">
        <v>0</v>
      </c>
      <c r="F22" s="15">
        <v>0</v>
      </c>
      <c r="G22" s="15">
        <v>0</v>
      </c>
      <c r="H22" s="15"/>
      <c r="I22" s="15">
        <v>0</v>
      </c>
      <c r="J22" s="15">
        <v>1.2165274321253401E-2</v>
      </c>
      <c r="K22" s="15">
        <v>1.86652471225262E-2</v>
      </c>
      <c r="L22" s="15">
        <v>1.7425159476471299E-2</v>
      </c>
      <c r="M22" s="15"/>
      <c r="N22" s="15">
        <v>1.11657365042454E-2</v>
      </c>
      <c r="O22" s="15">
        <v>1.2165274321253401E-2</v>
      </c>
      <c r="P22" s="15"/>
      <c r="Q22" s="15">
        <v>9.9783865636042593E-3</v>
      </c>
      <c r="R22" s="15">
        <v>1.29505386505709E-2</v>
      </c>
    </row>
    <row r="23" spans="2:18" ht="15.75" customHeight="1" x14ac:dyDescent="0.2">
      <c r="B23" s="18" t="s">
        <v>68</v>
      </c>
      <c r="C23" s="19">
        <v>8.7236228662892299E-3</v>
      </c>
      <c r="D23" s="19">
        <v>0</v>
      </c>
      <c r="E23" s="19">
        <v>0</v>
      </c>
      <c r="F23" s="19">
        <v>0</v>
      </c>
      <c r="G23" s="19">
        <v>0</v>
      </c>
      <c r="H23" s="19"/>
      <c r="I23" s="19">
        <v>0</v>
      </c>
      <c r="J23" s="19">
        <v>1.45449639866767E-2</v>
      </c>
      <c r="K23" s="19">
        <v>0</v>
      </c>
      <c r="L23" s="19">
        <v>1.5316691053649001E-2</v>
      </c>
      <c r="M23" s="19"/>
      <c r="N23" s="19">
        <v>5.0629651123748898E-3</v>
      </c>
      <c r="O23" s="19">
        <v>1.45449639866767E-2</v>
      </c>
      <c r="P23" s="19"/>
      <c r="Q23" s="19">
        <v>1.19302918602669E-2</v>
      </c>
      <c r="R23" s="19">
        <v>5.8722615699710601E-3</v>
      </c>
    </row>
    <row r="24" spans="2:18" ht="15.75" customHeight="1" x14ac:dyDescent="0.2">
      <c r="B24" s="20"/>
    </row>
    <row r="25" spans="2:18" ht="15.75" customHeight="1" x14ac:dyDescent="0.2">
      <c r="B25" s="22" t="s">
        <v>435</v>
      </c>
    </row>
    <row r="26" spans="2:18" ht="15.75" customHeight="1" x14ac:dyDescent="0.2">
      <c r="B26" s="22" t="s">
        <v>436</v>
      </c>
    </row>
    <row r="27" spans="2:18" ht="15.75" customHeight="1" x14ac:dyDescent="0.2"/>
    <row r="28" spans="2:18" ht="15.75" customHeight="1" x14ac:dyDescent="0.2">
      <c r="B28" s="6" t="str">
        <f>HYPERLINK("#'Contents'!A1", "Return to Contents")</f>
        <v>Return to Contents</v>
      </c>
    </row>
    <row r="29" spans="2:18" ht="15.75" customHeight="1" x14ac:dyDescent="0.2"/>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180</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174</v>
      </c>
      <c r="C9" s="15">
        <v>0.28043673049524398</v>
      </c>
      <c r="D9" s="15">
        <v>0</v>
      </c>
      <c r="E9" s="15">
        <v>0</v>
      </c>
      <c r="F9" s="15">
        <v>0</v>
      </c>
      <c r="G9" s="15">
        <v>0</v>
      </c>
      <c r="H9" s="15"/>
      <c r="I9" s="15">
        <v>0.20717483171814699</v>
      </c>
      <c r="J9" s="15">
        <v>0.22932700064045999</v>
      </c>
      <c r="K9" s="15">
        <v>0.34149827970054702</v>
      </c>
      <c r="L9" s="15">
        <v>0.40834974408972802</v>
      </c>
      <c r="M9" s="15"/>
      <c r="N9" s="15">
        <v>0.31257627102794699</v>
      </c>
      <c r="O9" s="15">
        <v>0.22932700064045999</v>
      </c>
      <c r="P9" s="15"/>
      <c r="Q9" s="15">
        <v>0.246544260613692</v>
      </c>
      <c r="R9" s="15">
        <v>0.310573821987501</v>
      </c>
    </row>
    <row r="10" spans="2:18" ht="16" x14ac:dyDescent="0.2">
      <c r="B10" s="18" t="s">
        <v>181</v>
      </c>
      <c r="C10" s="15">
        <v>0.25905068229003603</v>
      </c>
      <c r="D10" s="15">
        <v>0</v>
      </c>
      <c r="E10" s="15">
        <v>0</v>
      </c>
      <c r="F10" s="15">
        <v>0</v>
      </c>
      <c r="G10" s="15">
        <v>0</v>
      </c>
      <c r="H10" s="15"/>
      <c r="I10" s="15">
        <v>0.26995248968445501</v>
      </c>
      <c r="J10" s="15">
        <v>0.29201140052731001</v>
      </c>
      <c r="K10" s="15">
        <v>0.242751214702009</v>
      </c>
      <c r="L10" s="15">
        <v>0.198101130294592</v>
      </c>
      <c r="M10" s="15"/>
      <c r="N10" s="15">
        <v>0.23832385898684599</v>
      </c>
      <c r="O10" s="15">
        <v>0.29201140052731001</v>
      </c>
      <c r="P10" s="15"/>
      <c r="Q10" s="15">
        <v>0.290222986028702</v>
      </c>
      <c r="R10" s="15">
        <v>0.23133235508993</v>
      </c>
    </row>
    <row r="11" spans="2:18" ht="16" x14ac:dyDescent="0.2">
      <c r="B11" s="18" t="s">
        <v>182</v>
      </c>
      <c r="C11" s="15">
        <v>0.24815582190692401</v>
      </c>
      <c r="D11" s="15">
        <v>0</v>
      </c>
      <c r="E11" s="15">
        <v>0</v>
      </c>
      <c r="F11" s="15">
        <v>0</v>
      </c>
      <c r="G11" s="15">
        <v>0</v>
      </c>
      <c r="H11" s="15"/>
      <c r="I11" s="15">
        <v>0.269637173928304</v>
      </c>
      <c r="J11" s="15">
        <v>0.20095007317393301</v>
      </c>
      <c r="K11" s="15">
        <v>0.33759653317755201</v>
      </c>
      <c r="L11" s="15">
        <v>0.234910131620473</v>
      </c>
      <c r="M11" s="15"/>
      <c r="N11" s="15">
        <v>0.27784040601823201</v>
      </c>
      <c r="O11" s="15">
        <v>0.20095007317393301</v>
      </c>
      <c r="P11" s="15"/>
      <c r="Q11" s="15">
        <v>0.29475413850481702</v>
      </c>
      <c r="R11" s="15">
        <v>0.20672072627642701</v>
      </c>
    </row>
    <row r="12" spans="2:18" ht="16" x14ac:dyDescent="0.2">
      <c r="B12" s="18" t="s">
        <v>183</v>
      </c>
      <c r="C12" s="15">
        <v>0.23022986198711901</v>
      </c>
      <c r="D12" s="15">
        <v>0</v>
      </c>
      <c r="E12" s="15">
        <v>0</v>
      </c>
      <c r="F12" s="15">
        <v>0</v>
      </c>
      <c r="G12" s="15">
        <v>0</v>
      </c>
      <c r="H12" s="15"/>
      <c r="I12" s="15">
        <v>0.23766292623468399</v>
      </c>
      <c r="J12" s="15">
        <v>0.11722386600996999</v>
      </c>
      <c r="K12" s="15">
        <v>0.41345118118202401</v>
      </c>
      <c r="L12" s="15">
        <v>0.27613587899493502</v>
      </c>
      <c r="M12" s="15"/>
      <c r="N12" s="15">
        <v>0.301291884785232</v>
      </c>
      <c r="O12" s="15">
        <v>0.11722386600996999</v>
      </c>
      <c r="P12" s="15"/>
      <c r="Q12" s="15">
        <v>0.25127884475265699</v>
      </c>
      <c r="R12" s="15">
        <v>0.21151316409992199</v>
      </c>
    </row>
    <row r="13" spans="2:18" ht="16" x14ac:dyDescent="0.2">
      <c r="B13" s="18" t="s">
        <v>184</v>
      </c>
      <c r="C13" s="15">
        <v>0.22468016671945901</v>
      </c>
      <c r="D13" s="15">
        <v>0</v>
      </c>
      <c r="E13" s="15">
        <v>0</v>
      </c>
      <c r="F13" s="15">
        <v>0</v>
      </c>
      <c r="G13" s="15">
        <v>0</v>
      </c>
      <c r="H13" s="15"/>
      <c r="I13" s="15">
        <v>0.28953242894360198</v>
      </c>
      <c r="J13" s="15">
        <v>0.26995284726750501</v>
      </c>
      <c r="K13" s="15">
        <v>0.109222213770371</v>
      </c>
      <c r="L13" s="15">
        <v>0.16519507420167301</v>
      </c>
      <c r="M13" s="15"/>
      <c r="N13" s="15">
        <v>0.196211161783761</v>
      </c>
      <c r="O13" s="15">
        <v>0.26995284726750501</v>
      </c>
      <c r="P13" s="15"/>
      <c r="Q13" s="15">
        <v>0.27541418376667298</v>
      </c>
      <c r="R13" s="15">
        <v>0.17956761756428999</v>
      </c>
    </row>
    <row r="14" spans="2:18" ht="32" x14ac:dyDescent="0.2">
      <c r="B14" s="18" t="s">
        <v>185</v>
      </c>
      <c r="C14" s="15">
        <v>0.20761607529526299</v>
      </c>
      <c r="D14" s="15">
        <v>0</v>
      </c>
      <c r="E14" s="15">
        <v>0</v>
      </c>
      <c r="F14" s="15">
        <v>0</v>
      </c>
      <c r="G14" s="15">
        <v>0</v>
      </c>
      <c r="H14" s="15"/>
      <c r="I14" s="15">
        <v>0.191649846839273</v>
      </c>
      <c r="J14" s="15">
        <v>0.25194999164043302</v>
      </c>
      <c r="K14" s="15">
        <v>0.16443455992195599</v>
      </c>
      <c r="L14" s="15">
        <v>0.17945696934739599</v>
      </c>
      <c r="M14" s="15"/>
      <c r="N14" s="15">
        <v>0.179737397294079</v>
      </c>
      <c r="O14" s="15">
        <v>0.25194999164043302</v>
      </c>
      <c r="P14" s="15"/>
      <c r="Q14" s="15">
        <v>0.27409641431494802</v>
      </c>
      <c r="R14" s="15">
        <v>0.148501939722541</v>
      </c>
    </row>
    <row r="15" spans="2:18" ht="32" x14ac:dyDescent="0.2">
      <c r="B15" s="18" t="s">
        <v>186</v>
      </c>
      <c r="C15" s="15">
        <v>0.18597788742426499</v>
      </c>
      <c r="D15" s="15">
        <v>0</v>
      </c>
      <c r="E15" s="15">
        <v>0</v>
      </c>
      <c r="F15" s="15">
        <v>0</v>
      </c>
      <c r="G15" s="15">
        <v>0</v>
      </c>
      <c r="H15" s="15"/>
      <c r="I15" s="15">
        <v>0.14189799687511701</v>
      </c>
      <c r="J15" s="15">
        <v>0.24000107860313599</v>
      </c>
      <c r="K15" s="15">
        <v>0.14135356896790599</v>
      </c>
      <c r="L15" s="15">
        <v>0.172954951254538</v>
      </c>
      <c r="M15" s="15"/>
      <c r="N15" s="15">
        <v>0.152006263087128</v>
      </c>
      <c r="O15" s="15">
        <v>0.24000107860313599</v>
      </c>
      <c r="P15" s="15"/>
      <c r="Q15" s="15">
        <v>0.16858675276905599</v>
      </c>
      <c r="R15" s="15">
        <v>0.201442036779267</v>
      </c>
    </row>
    <row r="16" spans="2:18" ht="16" x14ac:dyDescent="0.2">
      <c r="B16" s="18" t="s">
        <v>187</v>
      </c>
      <c r="C16" s="15">
        <v>0.15366489059841501</v>
      </c>
      <c r="D16" s="15">
        <v>0</v>
      </c>
      <c r="E16" s="15">
        <v>0</v>
      </c>
      <c r="F16" s="15">
        <v>0</v>
      </c>
      <c r="G16" s="15">
        <v>0</v>
      </c>
      <c r="H16" s="15"/>
      <c r="I16" s="15">
        <v>0.232381074770041</v>
      </c>
      <c r="J16" s="15">
        <v>0.147426920722035</v>
      </c>
      <c r="K16" s="15">
        <v>0.138707909108546</v>
      </c>
      <c r="L16" s="15">
        <v>8.8185988547971994E-2</v>
      </c>
      <c r="M16" s="15"/>
      <c r="N16" s="15">
        <v>0.157587538717537</v>
      </c>
      <c r="O16" s="15">
        <v>0.147426920722035</v>
      </c>
      <c r="P16" s="15"/>
      <c r="Q16" s="15">
        <v>0.144453182233855</v>
      </c>
      <c r="R16" s="15">
        <v>0.16185591647386599</v>
      </c>
    </row>
    <row r="17" spans="2:18" ht="32" x14ac:dyDescent="0.2">
      <c r="B17" s="18" t="s">
        <v>188</v>
      </c>
      <c r="C17" s="15">
        <v>0.15189397020543299</v>
      </c>
      <c r="D17" s="15">
        <v>0</v>
      </c>
      <c r="E17" s="15">
        <v>0</v>
      </c>
      <c r="F17" s="15">
        <v>0</v>
      </c>
      <c r="G17" s="15">
        <v>0</v>
      </c>
      <c r="H17" s="15"/>
      <c r="I17" s="15">
        <v>8.4765516307107602E-2</v>
      </c>
      <c r="J17" s="15">
        <v>0.242496746644283</v>
      </c>
      <c r="K17" s="15">
        <v>6.9771687728781895E-2</v>
      </c>
      <c r="L17" s="15">
        <v>0.128621951725267</v>
      </c>
      <c r="M17" s="15"/>
      <c r="N17" s="15">
        <v>9.4919855609144302E-2</v>
      </c>
      <c r="O17" s="15">
        <v>0.242496746644283</v>
      </c>
      <c r="P17" s="15"/>
      <c r="Q17" s="15">
        <v>0.11288295682269001</v>
      </c>
      <c r="R17" s="15">
        <v>0.18658245657512501</v>
      </c>
    </row>
    <row r="18" spans="2:18" ht="32" x14ac:dyDescent="0.2">
      <c r="B18" s="18" t="s">
        <v>189</v>
      </c>
      <c r="C18" s="15">
        <v>0.14429487916291101</v>
      </c>
      <c r="D18" s="15">
        <v>0</v>
      </c>
      <c r="E18" s="15">
        <v>0</v>
      </c>
      <c r="F18" s="15">
        <v>0</v>
      </c>
      <c r="G18" s="15">
        <v>0</v>
      </c>
      <c r="H18" s="15"/>
      <c r="I18" s="15">
        <v>0.280984553545372</v>
      </c>
      <c r="J18" s="15">
        <v>0.14167170868831699</v>
      </c>
      <c r="K18" s="15">
        <v>0</v>
      </c>
      <c r="L18" s="15">
        <v>0.11864516478291701</v>
      </c>
      <c r="M18" s="15"/>
      <c r="N18" s="15">
        <v>0.14594441818477599</v>
      </c>
      <c r="O18" s="15">
        <v>0.14167170868831699</v>
      </c>
      <c r="P18" s="15"/>
      <c r="Q18" s="15">
        <v>0.142417352359759</v>
      </c>
      <c r="R18" s="15">
        <v>0.145964370859549</v>
      </c>
    </row>
    <row r="19" spans="2:18" ht="32" x14ac:dyDescent="0.2">
      <c r="B19" s="18" t="s">
        <v>190</v>
      </c>
      <c r="C19" s="15">
        <v>0.14311580714126801</v>
      </c>
      <c r="D19" s="15">
        <v>0</v>
      </c>
      <c r="E19" s="15">
        <v>0</v>
      </c>
      <c r="F19" s="15">
        <v>0</v>
      </c>
      <c r="G19" s="15">
        <v>0</v>
      </c>
      <c r="H19" s="15"/>
      <c r="I19" s="15">
        <v>9.3591310432947106E-2</v>
      </c>
      <c r="J19" s="15">
        <v>0.16552426318125099</v>
      </c>
      <c r="K19" s="15">
        <v>0.14269305320025799</v>
      </c>
      <c r="L19" s="15">
        <v>0.15776421567967799</v>
      </c>
      <c r="M19" s="15"/>
      <c r="N19" s="15">
        <v>0.129024606048667</v>
      </c>
      <c r="O19" s="15">
        <v>0.16552426318125099</v>
      </c>
      <c r="P19" s="15"/>
      <c r="Q19" s="15">
        <v>0.11562944902899901</v>
      </c>
      <c r="R19" s="15">
        <v>0.16755660157476299</v>
      </c>
    </row>
    <row r="20" spans="2:18" ht="32" x14ac:dyDescent="0.2">
      <c r="B20" s="18" t="s">
        <v>191</v>
      </c>
      <c r="C20" s="15">
        <v>0.13087300769200499</v>
      </c>
      <c r="D20" s="15">
        <v>0</v>
      </c>
      <c r="E20" s="15">
        <v>0</v>
      </c>
      <c r="F20" s="15">
        <v>0</v>
      </c>
      <c r="G20" s="15">
        <v>0</v>
      </c>
      <c r="H20" s="15"/>
      <c r="I20" s="15">
        <v>9.8927880898812798E-2</v>
      </c>
      <c r="J20" s="15">
        <v>0.15378242291555899</v>
      </c>
      <c r="K20" s="15">
        <v>0.12194750415828</v>
      </c>
      <c r="L20" s="15">
        <v>0.13181825033616901</v>
      </c>
      <c r="M20" s="15"/>
      <c r="N20" s="15">
        <v>0.116466786386396</v>
      </c>
      <c r="O20" s="15">
        <v>0.15378242291555899</v>
      </c>
      <c r="P20" s="15"/>
      <c r="Q20" s="15">
        <v>0.115258505599318</v>
      </c>
      <c r="R20" s="15">
        <v>0.144757380233101</v>
      </c>
    </row>
    <row r="21" spans="2:18" ht="15.75" customHeight="1" x14ac:dyDescent="0.2">
      <c r="B21" s="18" t="s">
        <v>192</v>
      </c>
      <c r="C21" s="15">
        <v>0.12571957120871</v>
      </c>
      <c r="D21" s="15">
        <v>0</v>
      </c>
      <c r="E21" s="15">
        <v>0</v>
      </c>
      <c r="F21" s="15">
        <v>0</v>
      </c>
      <c r="G21" s="15">
        <v>0</v>
      </c>
      <c r="H21" s="15"/>
      <c r="I21" s="15">
        <v>0.159529049457445</v>
      </c>
      <c r="J21" s="15">
        <v>6.4071482780668196E-2</v>
      </c>
      <c r="K21" s="15">
        <v>0.15489144101216901</v>
      </c>
      <c r="L21" s="15">
        <v>0.178588316206546</v>
      </c>
      <c r="M21" s="15"/>
      <c r="N21" s="15">
        <v>0.164485990879215</v>
      </c>
      <c r="O21" s="15">
        <v>6.4071482780668196E-2</v>
      </c>
      <c r="P21" s="15"/>
      <c r="Q21" s="15">
        <v>9.0911654047394694E-2</v>
      </c>
      <c r="R21" s="15">
        <v>0.15667067591756001</v>
      </c>
    </row>
    <row r="22" spans="2:18" ht="15.75" customHeight="1" x14ac:dyDescent="0.2">
      <c r="B22" s="18" t="s">
        <v>193</v>
      </c>
      <c r="C22" s="15">
        <v>0.102470841934147</v>
      </c>
      <c r="D22" s="15">
        <v>0</v>
      </c>
      <c r="E22" s="15">
        <v>0</v>
      </c>
      <c r="F22" s="15">
        <v>0</v>
      </c>
      <c r="G22" s="15">
        <v>0</v>
      </c>
      <c r="H22" s="15"/>
      <c r="I22" s="15">
        <v>0.106988446986698</v>
      </c>
      <c r="J22" s="15">
        <v>7.8692149147651894E-2</v>
      </c>
      <c r="K22" s="15">
        <v>0.12925398571142099</v>
      </c>
      <c r="L22" s="15">
        <v>0.119049241954926</v>
      </c>
      <c r="M22" s="15"/>
      <c r="N22" s="15">
        <v>0.117423694606186</v>
      </c>
      <c r="O22" s="15">
        <v>7.8692149147651894E-2</v>
      </c>
      <c r="P22" s="15"/>
      <c r="Q22" s="15">
        <v>0.122371967377282</v>
      </c>
      <c r="R22" s="15">
        <v>8.4774815637607706E-2</v>
      </c>
    </row>
    <row r="23" spans="2:18" ht="15.75" customHeight="1" x14ac:dyDescent="0.2">
      <c r="B23" s="18" t="s">
        <v>194</v>
      </c>
      <c r="C23" s="19">
        <v>7.2200192414583503E-2</v>
      </c>
      <c r="D23" s="19">
        <v>0</v>
      </c>
      <c r="E23" s="19">
        <v>0</v>
      </c>
      <c r="F23" s="19">
        <v>0</v>
      </c>
      <c r="G23" s="19">
        <v>0</v>
      </c>
      <c r="H23" s="19"/>
      <c r="I23" s="19">
        <v>6.9943068829685803E-2</v>
      </c>
      <c r="J23" s="19">
        <v>4.9343429692975303E-2</v>
      </c>
      <c r="K23" s="19">
        <v>0.116739131258541</v>
      </c>
      <c r="L23" s="19">
        <v>7.9252342282793001E-2</v>
      </c>
      <c r="M23" s="19"/>
      <c r="N23" s="19">
        <v>8.6573304031974496E-2</v>
      </c>
      <c r="O23" s="19">
        <v>4.9343429692975303E-2</v>
      </c>
      <c r="P23" s="19"/>
      <c r="Q23" s="19">
        <v>7.0311943395856794E-2</v>
      </c>
      <c r="R23" s="19">
        <v>7.3879218275974406E-2</v>
      </c>
    </row>
    <row r="24" spans="2:18" ht="15.75" customHeight="1" x14ac:dyDescent="0.2">
      <c r="B24" s="20"/>
    </row>
    <row r="25" spans="2:18" ht="15.75" customHeight="1" x14ac:dyDescent="0.2">
      <c r="B25" s="22" t="s">
        <v>435</v>
      </c>
    </row>
    <row r="26" spans="2:18" ht="15.75" customHeight="1" x14ac:dyDescent="0.2">
      <c r="B26" s="22" t="s">
        <v>436</v>
      </c>
    </row>
    <row r="27" spans="2:18" ht="15.75" customHeight="1" x14ac:dyDescent="0.2"/>
    <row r="28" spans="2:18" ht="15.75" customHeight="1" x14ac:dyDescent="0.2">
      <c r="B28" s="6" t="str">
        <f>HYPERLINK("#'Contents'!A1", "Return to Contents")</f>
        <v>Return to Contents</v>
      </c>
    </row>
    <row r="29" spans="2:18" ht="15.75" customHeight="1" x14ac:dyDescent="0.2"/>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195</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196</v>
      </c>
      <c r="C9" s="15">
        <v>7.2174503604152507E-2</v>
      </c>
      <c r="D9" s="15">
        <v>0</v>
      </c>
      <c r="E9" s="15">
        <v>0</v>
      </c>
      <c r="F9" s="15">
        <v>0</v>
      </c>
      <c r="G9" s="15">
        <v>0</v>
      </c>
      <c r="H9" s="15"/>
      <c r="I9" s="15">
        <v>3.02753025579953E-2</v>
      </c>
      <c r="J9" s="15">
        <v>0.126818339427784</v>
      </c>
      <c r="K9" s="15">
        <v>1.7582652308136899E-2</v>
      </c>
      <c r="L9" s="15">
        <v>6.41983268664887E-2</v>
      </c>
      <c r="M9" s="15"/>
      <c r="N9" s="15">
        <v>3.7812596755772102E-2</v>
      </c>
      <c r="O9" s="15">
        <v>0.126818339427784</v>
      </c>
      <c r="P9" s="15"/>
      <c r="Q9" s="15">
        <v>3.1587466754637201E-2</v>
      </c>
      <c r="R9" s="15">
        <v>0.108264385728655</v>
      </c>
    </row>
    <row r="10" spans="2:18" ht="16" x14ac:dyDescent="0.2">
      <c r="B10" s="18" t="s">
        <v>107</v>
      </c>
      <c r="C10" s="15">
        <v>4.23596493530723E-2</v>
      </c>
      <c r="D10" s="15">
        <v>0</v>
      </c>
      <c r="E10" s="15">
        <v>0</v>
      </c>
      <c r="F10" s="15">
        <v>0</v>
      </c>
      <c r="G10" s="15">
        <v>0</v>
      </c>
      <c r="H10" s="15"/>
      <c r="I10" s="15">
        <v>8.0202117399530704E-2</v>
      </c>
      <c r="J10" s="15">
        <v>2.1858217866487499E-2</v>
      </c>
      <c r="K10" s="15">
        <v>4.1808406797197897E-2</v>
      </c>
      <c r="L10" s="15">
        <v>3.8360259524168203E-2</v>
      </c>
      <c r="M10" s="15"/>
      <c r="N10" s="15">
        <v>5.5251648393444E-2</v>
      </c>
      <c r="O10" s="15">
        <v>2.1858217866487499E-2</v>
      </c>
      <c r="P10" s="15"/>
      <c r="Q10" s="15">
        <v>5.7663825167046601E-2</v>
      </c>
      <c r="R10" s="15">
        <v>2.8751218089986E-2</v>
      </c>
    </row>
    <row r="11" spans="2:18" ht="16" x14ac:dyDescent="0.2">
      <c r="B11" s="18" t="s">
        <v>108</v>
      </c>
      <c r="C11" s="15">
        <v>4.0541104594462501E-2</v>
      </c>
      <c r="D11" s="15">
        <v>0</v>
      </c>
      <c r="E11" s="15">
        <v>0</v>
      </c>
      <c r="F11" s="15">
        <v>0</v>
      </c>
      <c r="G11" s="15">
        <v>0</v>
      </c>
      <c r="H11" s="15"/>
      <c r="I11" s="15">
        <v>1.2484430430563199E-2</v>
      </c>
      <c r="J11" s="15">
        <v>5.2889924741862999E-2</v>
      </c>
      <c r="K11" s="15">
        <v>5.5664014882802398E-2</v>
      </c>
      <c r="L11" s="15">
        <v>3.6037995176996199E-2</v>
      </c>
      <c r="M11" s="15"/>
      <c r="N11" s="15">
        <v>3.2775745497748698E-2</v>
      </c>
      <c r="O11" s="15">
        <v>5.2889924741862999E-2</v>
      </c>
      <c r="P11" s="15"/>
      <c r="Q11" s="15">
        <v>6.9104438716603905E-2</v>
      </c>
      <c r="R11" s="15">
        <v>1.51426660394894E-2</v>
      </c>
    </row>
    <row r="12" spans="2:18" ht="16" x14ac:dyDescent="0.2">
      <c r="B12" s="18" t="s">
        <v>109</v>
      </c>
      <c r="C12" s="15">
        <v>6.4018673073972202E-2</v>
      </c>
      <c r="D12" s="15">
        <v>0</v>
      </c>
      <c r="E12" s="15">
        <v>0</v>
      </c>
      <c r="F12" s="15">
        <v>0</v>
      </c>
      <c r="G12" s="15">
        <v>0</v>
      </c>
      <c r="H12" s="15"/>
      <c r="I12" s="15">
        <v>5.4756972314790001E-2</v>
      </c>
      <c r="J12" s="15">
        <v>7.6097448592702593E-2</v>
      </c>
      <c r="K12" s="15">
        <v>8.0795139980025604E-2</v>
      </c>
      <c r="L12" s="15">
        <v>3.6983690302871103E-2</v>
      </c>
      <c r="M12" s="15"/>
      <c r="N12" s="15">
        <v>5.6423127245953802E-2</v>
      </c>
      <c r="O12" s="15">
        <v>7.6097448592702593E-2</v>
      </c>
      <c r="P12" s="15"/>
      <c r="Q12" s="15">
        <v>5.2400987892547102E-2</v>
      </c>
      <c r="R12" s="15">
        <v>7.4349086952466906E-2</v>
      </c>
    </row>
    <row r="13" spans="2:18" ht="16" x14ac:dyDescent="0.2">
      <c r="B13" s="18" t="s">
        <v>110</v>
      </c>
      <c r="C13" s="15">
        <v>3.6187053280537798E-2</v>
      </c>
      <c r="D13" s="15">
        <v>0</v>
      </c>
      <c r="E13" s="15">
        <v>0</v>
      </c>
      <c r="F13" s="15">
        <v>0</v>
      </c>
      <c r="G13" s="15">
        <v>0</v>
      </c>
      <c r="H13" s="15"/>
      <c r="I13" s="15">
        <v>1.3406759804184E-2</v>
      </c>
      <c r="J13" s="15">
        <v>5.0877300996461997E-2</v>
      </c>
      <c r="K13" s="15">
        <v>2.8819243028471501E-2</v>
      </c>
      <c r="L13" s="15">
        <v>4.0872365478468099E-2</v>
      </c>
      <c r="M13" s="15"/>
      <c r="N13" s="15">
        <v>2.6949324706294599E-2</v>
      </c>
      <c r="O13" s="15">
        <v>5.0877300996461997E-2</v>
      </c>
      <c r="P13" s="15"/>
      <c r="Q13" s="15">
        <v>2.57511108995074E-2</v>
      </c>
      <c r="R13" s="15">
        <v>4.5466664694052202E-2</v>
      </c>
    </row>
    <row r="14" spans="2:18" ht="16" x14ac:dyDescent="0.2">
      <c r="B14" s="18" t="s">
        <v>111</v>
      </c>
      <c r="C14" s="15">
        <v>9.8962234794641404E-2</v>
      </c>
      <c r="D14" s="15">
        <v>0</v>
      </c>
      <c r="E14" s="15">
        <v>0</v>
      </c>
      <c r="F14" s="15">
        <v>0</v>
      </c>
      <c r="G14" s="15">
        <v>0</v>
      </c>
      <c r="H14" s="15"/>
      <c r="I14" s="15">
        <v>0.13928918790585701</v>
      </c>
      <c r="J14" s="15">
        <v>0.101650431100882</v>
      </c>
      <c r="K14" s="15">
        <v>3.8499186640057498E-2</v>
      </c>
      <c r="L14" s="15">
        <v>0.10048541592083</v>
      </c>
      <c r="M14" s="15"/>
      <c r="N14" s="15">
        <v>9.7271805313019294E-2</v>
      </c>
      <c r="O14" s="15">
        <v>0.101650431100882</v>
      </c>
      <c r="P14" s="15"/>
      <c r="Q14" s="15">
        <v>0.120742562572621</v>
      </c>
      <c r="R14" s="15">
        <v>7.9595226923267606E-2</v>
      </c>
    </row>
    <row r="15" spans="2:18" ht="16" x14ac:dyDescent="0.2">
      <c r="B15" s="18" t="s">
        <v>112</v>
      </c>
      <c r="C15" s="15">
        <v>0.111327484319904</v>
      </c>
      <c r="D15" s="15">
        <v>0</v>
      </c>
      <c r="E15" s="15">
        <v>0</v>
      </c>
      <c r="F15" s="15">
        <v>0</v>
      </c>
      <c r="G15" s="15">
        <v>0</v>
      </c>
      <c r="H15" s="15"/>
      <c r="I15" s="15">
        <v>7.7491655118288497E-2</v>
      </c>
      <c r="J15" s="15">
        <v>9.6631634832041194E-2</v>
      </c>
      <c r="K15" s="15">
        <v>0.17979960461837999</v>
      </c>
      <c r="L15" s="15">
        <v>0.11817129125142101</v>
      </c>
      <c r="M15" s="15"/>
      <c r="N15" s="15">
        <v>0.120568735479315</v>
      </c>
      <c r="O15" s="15">
        <v>9.6631634832041194E-2</v>
      </c>
      <c r="P15" s="15"/>
      <c r="Q15" s="15">
        <v>0.11081791777584001</v>
      </c>
      <c r="R15" s="15">
        <v>0.111780589496764</v>
      </c>
    </row>
    <row r="16" spans="2:18" ht="16" x14ac:dyDescent="0.2">
      <c r="B16" s="18" t="s">
        <v>113</v>
      </c>
      <c r="C16" s="15">
        <v>0.14425151491775501</v>
      </c>
      <c r="D16" s="15">
        <v>0</v>
      </c>
      <c r="E16" s="15">
        <v>0</v>
      </c>
      <c r="F16" s="15">
        <v>0</v>
      </c>
      <c r="G16" s="15">
        <v>0</v>
      </c>
      <c r="H16" s="15"/>
      <c r="I16" s="15">
        <v>0.13878957003477399</v>
      </c>
      <c r="J16" s="15">
        <v>0.133936696328705</v>
      </c>
      <c r="K16" s="15">
        <v>0.20205295960028599</v>
      </c>
      <c r="L16" s="15">
        <v>0.11950658116219701</v>
      </c>
      <c r="M16" s="15"/>
      <c r="N16" s="15">
        <v>0.15073782449270601</v>
      </c>
      <c r="O16" s="15">
        <v>0.133936696328705</v>
      </c>
      <c r="P16" s="15"/>
      <c r="Q16" s="15">
        <v>0.173471721542553</v>
      </c>
      <c r="R16" s="15">
        <v>0.118268987130558</v>
      </c>
    </row>
    <row r="17" spans="2:18" ht="16" x14ac:dyDescent="0.2">
      <c r="B17" s="18" t="s">
        <v>114</v>
      </c>
      <c r="C17" s="15">
        <v>0.17797266638661699</v>
      </c>
      <c r="D17" s="15">
        <v>0</v>
      </c>
      <c r="E17" s="15">
        <v>0</v>
      </c>
      <c r="F17" s="15">
        <v>0</v>
      </c>
      <c r="G17" s="15">
        <v>0</v>
      </c>
      <c r="H17" s="15"/>
      <c r="I17" s="15">
        <v>0.16974965539726899</v>
      </c>
      <c r="J17" s="15">
        <v>0.12691596779445</v>
      </c>
      <c r="K17" s="15">
        <v>0.189134095855958</v>
      </c>
      <c r="L17" s="15">
        <v>0.27477120554491002</v>
      </c>
      <c r="M17" s="15"/>
      <c r="N17" s="15">
        <v>0.21007885905347901</v>
      </c>
      <c r="O17" s="15">
        <v>0.12691596779445</v>
      </c>
      <c r="P17" s="15"/>
      <c r="Q17" s="15">
        <v>0.123349068630658</v>
      </c>
      <c r="R17" s="15">
        <v>0.22654382006649801</v>
      </c>
    </row>
    <row r="18" spans="2:18" ht="16" x14ac:dyDescent="0.2">
      <c r="B18" s="18" t="s">
        <v>115</v>
      </c>
      <c r="C18" s="15">
        <v>7.9261206018061997E-2</v>
      </c>
      <c r="D18" s="15">
        <v>0</v>
      </c>
      <c r="E18" s="15">
        <v>0</v>
      </c>
      <c r="F18" s="15">
        <v>0</v>
      </c>
      <c r="G18" s="15">
        <v>0</v>
      </c>
      <c r="H18" s="15"/>
      <c r="I18" s="15">
        <v>0.15148043892201499</v>
      </c>
      <c r="J18" s="15">
        <v>5.9494661812460402E-2</v>
      </c>
      <c r="K18" s="15">
        <v>7.4287307165951694E-2</v>
      </c>
      <c r="L18" s="15">
        <v>3.8237343268548801E-2</v>
      </c>
      <c r="M18" s="15"/>
      <c r="N18" s="15">
        <v>9.1691082882847399E-2</v>
      </c>
      <c r="O18" s="15">
        <v>5.9494661812460402E-2</v>
      </c>
      <c r="P18" s="15"/>
      <c r="Q18" s="15">
        <v>5.90155421260894E-2</v>
      </c>
      <c r="R18" s="15">
        <v>9.7263594960686095E-2</v>
      </c>
    </row>
    <row r="19" spans="2:18" ht="16" x14ac:dyDescent="0.2">
      <c r="B19" s="18" t="s">
        <v>197</v>
      </c>
      <c r="C19" s="15">
        <v>0.114535060623963</v>
      </c>
      <c r="D19" s="15">
        <v>0</v>
      </c>
      <c r="E19" s="15">
        <v>0</v>
      </c>
      <c r="F19" s="15">
        <v>0</v>
      </c>
      <c r="G19" s="15">
        <v>0</v>
      </c>
      <c r="H19" s="15"/>
      <c r="I19" s="15">
        <v>0.117092912100789</v>
      </c>
      <c r="J19" s="15">
        <v>0.146382371154158</v>
      </c>
      <c r="K19" s="15">
        <v>9.1557389122732702E-2</v>
      </c>
      <c r="L19" s="15">
        <v>7.1142673226426201E-2</v>
      </c>
      <c r="M19" s="15"/>
      <c r="N19" s="15">
        <v>9.4508386044564296E-2</v>
      </c>
      <c r="O19" s="15">
        <v>0.146382371154158</v>
      </c>
      <c r="P19" s="15"/>
      <c r="Q19" s="15">
        <v>0.163385127141639</v>
      </c>
      <c r="R19" s="15">
        <v>7.1097715125359395E-2</v>
      </c>
    </row>
    <row r="20" spans="2:18" ht="16" x14ac:dyDescent="0.2">
      <c r="B20" s="18" t="s">
        <v>49</v>
      </c>
      <c r="C20" s="19">
        <v>1.84088490328581E-2</v>
      </c>
      <c r="D20" s="19">
        <v>0</v>
      </c>
      <c r="E20" s="19">
        <v>0</v>
      </c>
      <c r="F20" s="19">
        <v>0</v>
      </c>
      <c r="G20" s="19">
        <v>0</v>
      </c>
      <c r="H20" s="19"/>
      <c r="I20" s="19">
        <v>1.49809980139447E-2</v>
      </c>
      <c r="J20" s="19">
        <v>6.4470053520042899E-3</v>
      </c>
      <c r="K20" s="19">
        <v>0</v>
      </c>
      <c r="L20" s="19">
        <v>6.1232852276675603E-2</v>
      </c>
      <c r="M20" s="19"/>
      <c r="N20" s="19">
        <v>2.5930864134854899E-2</v>
      </c>
      <c r="O20" s="19">
        <v>6.4470053520042899E-3</v>
      </c>
      <c r="P20" s="19"/>
      <c r="Q20" s="19">
        <v>1.27102307802582E-2</v>
      </c>
      <c r="R20" s="19">
        <v>2.3476044792218501E-2</v>
      </c>
    </row>
    <row r="21" spans="2:18" ht="15.75" customHeight="1" x14ac:dyDescent="0.2">
      <c r="B21" s="20"/>
    </row>
    <row r="22" spans="2:18" ht="15.75" customHeight="1" x14ac:dyDescent="0.2">
      <c r="B22" s="22" t="s">
        <v>435</v>
      </c>
    </row>
    <row r="23" spans="2:18" ht="15.75" customHeight="1" x14ac:dyDescent="0.2">
      <c r="B23" s="22" t="s">
        <v>436</v>
      </c>
    </row>
    <row r="24" spans="2:18" ht="15.75" customHeight="1" x14ac:dyDescent="0.2"/>
    <row r="25" spans="2:18" ht="15.75" customHeight="1" x14ac:dyDescent="0.2">
      <c r="B25" s="6" t="str">
        <f>HYPERLINK("#'Contents'!A1", "Return to Contents")</f>
        <v>Return to Contents</v>
      </c>
    </row>
    <row r="26" spans="2:18" ht="15.75" customHeight="1" x14ac:dyDescent="0.2"/>
    <row r="27" spans="2:18" ht="15.75" customHeight="1" x14ac:dyDescent="0.2"/>
    <row r="28" spans="2:18" ht="15.75" customHeight="1" x14ac:dyDescent="0.2"/>
    <row r="29" spans="2:18" ht="15.75" customHeight="1" x14ac:dyDescent="0.2"/>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198</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199</v>
      </c>
      <c r="C9" s="15">
        <v>0.15997527651344301</v>
      </c>
      <c r="D9" s="15">
        <v>0</v>
      </c>
      <c r="E9" s="15">
        <v>0</v>
      </c>
      <c r="F9" s="15">
        <v>0</v>
      </c>
      <c r="G9" s="15">
        <v>0</v>
      </c>
      <c r="H9" s="15"/>
      <c r="I9" s="15">
        <v>0.20929085417164001</v>
      </c>
      <c r="J9" s="15">
        <v>0.16595874856045101</v>
      </c>
      <c r="K9" s="15">
        <v>0.102889800718305</v>
      </c>
      <c r="L9" s="15">
        <v>0.14194169741741999</v>
      </c>
      <c r="M9" s="15"/>
      <c r="N9" s="15">
        <v>0.15621266530560801</v>
      </c>
      <c r="O9" s="15">
        <v>0.16595874856045101</v>
      </c>
      <c r="P9" s="15"/>
      <c r="Q9" s="15">
        <v>0.166243864289399</v>
      </c>
      <c r="R9" s="15">
        <v>0.15440126541329499</v>
      </c>
    </row>
    <row r="10" spans="2:18" ht="16" x14ac:dyDescent="0.2">
      <c r="B10" s="18" t="s">
        <v>200</v>
      </c>
      <c r="C10" s="15">
        <v>0.35719297734771999</v>
      </c>
      <c r="D10" s="15">
        <v>0</v>
      </c>
      <c r="E10" s="15">
        <v>0</v>
      </c>
      <c r="F10" s="15">
        <v>0</v>
      </c>
      <c r="G10" s="15">
        <v>0</v>
      </c>
      <c r="H10" s="15"/>
      <c r="I10" s="15">
        <v>0.34182088156866802</v>
      </c>
      <c r="J10" s="15">
        <v>0.36909733706182202</v>
      </c>
      <c r="K10" s="15">
        <v>0.34870441665735902</v>
      </c>
      <c r="L10" s="15">
        <v>0.35964749430456</v>
      </c>
      <c r="M10" s="15"/>
      <c r="N10" s="15">
        <v>0.34970711012372502</v>
      </c>
      <c r="O10" s="15">
        <v>0.36909733706182202</v>
      </c>
      <c r="P10" s="15"/>
      <c r="Q10" s="15">
        <v>0.30439289870179598</v>
      </c>
      <c r="R10" s="15">
        <v>0.40414266282392602</v>
      </c>
    </row>
    <row r="11" spans="2:18" ht="16" x14ac:dyDescent="0.2">
      <c r="B11" s="18" t="s">
        <v>201</v>
      </c>
      <c r="C11" s="15">
        <v>0.26886253562921902</v>
      </c>
      <c r="D11" s="15">
        <v>0</v>
      </c>
      <c r="E11" s="15">
        <v>0</v>
      </c>
      <c r="F11" s="15">
        <v>0</v>
      </c>
      <c r="G11" s="15">
        <v>0</v>
      </c>
      <c r="H11" s="15"/>
      <c r="I11" s="15">
        <v>0.28933514208384298</v>
      </c>
      <c r="J11" s="15">
        <v>0.20675678017789201</v>
      </c>
      <c r="K11" s="15">
        <v>0.345051351264478</v>
      </c>
      <c r="L11" s="15">
        <v>0.29673224977190099</v>
      </c>
      <c r="M11" s="15"/>
      <c r="N11" s="15">
        <v>0.30791675192645601</v>
      </c>
      <c r="O11" s="15">
        <v>0.20675678017789201</v>
      </c>
      <c r="P11" s="15"/>
      <c r="Q11" s="15">
        <v>0.28741204484070598</v>
      </c>
      <c r="R11" s="15">
        <v>0.25236836278797498</v>
      </c>
    </row>
    <row r="12" spans="2:18" ht="16" x14ac:dyDescent="0.2">
      <c r="B12" s="18" t="s">
        <v>202</v>
      </c>
      <c r="C12" s="15">
        <v>0.14286588710598699</v>
      </c>
      <c r="D12" s="15">
        <v>0</v>
      </c>
      <c r="E12" s="15">
        <v>0</v>
      </c>
      <c r="F12" s="15">
        <v>0</v>
      </c>
      <c r="G12" s="15">
        <v>0</v>
      </c>
      <c r="H12" s="15"/>
      <c r="I12" s="15">
        <v>0.128018255566621</v>
      </c>
      <c r="J12" s="15">
        <v>0.162004431634302</v>
      </c>
      <c r="K12" s="15">
        <v>0.106064514681911</v>
      </c>
      <c r="L12" s="15">
        <v>0.15576239728309199</v>
      </c>
      <c r="M12" s="15"/>
      <c r="N12" s="15">
        <v>0.130830917847641</v>
      </c>
      <c r="O12" s="15">
        <v>0.162004431634302</v>
      </c>
      <c r="P12" s="15"/>
      <c r="Q12" s="15">
        <v>0.157524348897189</v>
      </c>
      <c r="R12" s="15">
        <v>0.12983162298534201</v>
      </c>
    </row>
    <row r="13" spans="2:18" ht="16" x14ac:dyDescent="0.2">
      <c r="B13" s="18" t="s">
        <v>203</v>
      </c>
      <c r="C13" s="15">
        <v>5.1994125097286098E-2</v>
      </c>
      <c r="D13" s="15">
        <v>0</v>
      </c>
      <c r="E13" s="15">
        <v>0</v>
      </c>
      <c r="F13" s="15">
        <v>0</v>
      </c>
      <c r="G13" s="15">
        <v>0</v>
      </c>
      <c r="H13" s="15"/>
      <c r="I13" s="15">
        <v>3.1534866609227503E-2</v>
      </c>
      <c r="J13" s="15">
        <v>8.97356972135291E-2</v>
      </c>
      <c r="K13" s="15">
        <v>5.6222424882425001E-2</v>
      </c>
      <c r="L13" s="15">
        <v>0</v>
      </c>
      <c r="M13" s="15"/>
      <c r="N13" s="15">
        <v>2.8260937889207399E-2</v>
      </c>
      <c r="O13" s="15">
        <v>8.97356972135291E-2</v>
      </c>
      <c r="P13" s="15"/>
      <c r="Q13" s="15">
        <v>7.0675845124724801E-2</v>
      </c>
      <c r="R13" s="15">
        <v>3.5382390760211602E-2</v>
      </c>
    </row>
    <row r="14" spans="2:18" ht="16" x14ac:dyDescent="0.2">
      <c r="B14" s="18" t="s">
        <v>49</v>
      </c>
      <c r="C14" s="19">
        <v>1.9109198306342001E-2</v>
      </c>
      <c r="D14" s="19">
        <v>0</v>
      </c>
      <c r="E14" s="19">
        <v>0</v>
      </c>
      <c r="F14" s="19">
        <v>0</v>
      </c>
      <c r="G14" s="19">
        <v>0</v>
      </c>
      <c r="H14" s="19"/>
      <c r="I14" s="19">
        <v>0</v>
      </c>
      <c r="J14" s="19">
        <v>6.4470053520042899E-3</v>
      </c>
      <c r="K14" s="19">
        <v>4.1067491795522798E-2</v>
      </c>
      <c r="L14" s="19">
        <v>4.5916161223026601E-2</v>
      </c>
      <c r="M14" s="19"/>
      <c r="N14" s="19">
        <v>2.7071616907362098E-2</v>
      </c>
      <c r="O14" s="19">
        <v>6.4470053520042899E-3</v>
      </c>
      <c r="P14" s="19"/>
      <c r="Q14" s="19">
        <v>1.37509981461864E-2</v>
      </c>
      <c r="R14" s="19">
        <v>2.38736952292509E-2</v>
      </c>
    </row>
    <row r="15" spans="2:18" x14ac:dyDescent="0.2">
      <c r="B15" s="20"/>
    </row>
    <row r="16" spans="2:18" x14ac:dyDescent="0.2">
      <c r="B16" s="22" t="s">
        <v>435</v>
      </c>
    </row>
    <row r="17" spans="2:2" x14ac:dyDescent="0.2">
      <c r="B17" s="22" t="s">
        <v>436</v>
      </c>
    </row>
    <row r="19" spans="2:2" x14ac:dyDescent="0.2">
      <c r="B19"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204</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196</v>
      </c>
      <c r="C9" s="15">
        <v>0.103527487734907</v>
      </c>
      <c r="D9" s="15">
        <v>0</v>
      </c>
      <c r="E9" s="15">
        <v>0</v>
      </c>
      <c r="F9" s="15">
        <v>0</v>
      </c>
      <c r="G9" s="15">
        <v>0</v>
      </c>
      <c r="H9" s="15"/>
      <c r="I9" s="15">
        <v>3.02753025579953E-2</v>
      </c>
      <c r="J9" s="15">
        <v>0.181378871433338</v>
      </c>
      <c r="K9" s="15">
        <v>7.71047380316498E-2</v>
      </c>
      <c r="L9" s="15">
        <v>6.2747881539753206E-2</v>
      </c>
      <c r="M9" s="15"/>
      <c r="N9" s="15">
        <v>5.4571883606066802E-2</v>
      </c>
      <c r="O9" s="15">
        <v>0.181378871433338</v>
      </c>
      <c r="P9" s="15"/>
      <c r="Q9" s="15">
        <v>8.0177328968275702E-2</v>
      </c>
      <c r="R9" s="15">
        <v>0.124290385026488</v>
      </c>
    </row>
    <row r="10" spans="2:18" ht="16" x14ac:dyDescent="0.2">
      <c r="B10" s="18" t="s">
        <v>107</v>
      </c>
      <c r="C10" s="15">
        <v>3.5560155014495699E-2</v>
      </c>
      <c r="D10" s="15">
        <v>0</v>
      </c>
      <c r="E10" s="15">
        <v>0</v>
      </c>
      <c r="F10" s="15">
        <v>0</v>
      </c>
      <c r="G10" s="15">
        <v>0</v>
      </c>
      <c r="H10" s="15"/>
      <c r="I10" s="15">
        <v>5.8674681915496803E-2</v>
      </c>
      <c r="J10" s="15">
        <v>3.69126422634517E-2</v>
      </c>
      <c r="K10" s="15">
        <v>0</v>
      </c>
      <c r="L10" s="15">
        <v>3.7583587087324601E-2</v>
      </c>
      <c r="M10" s="15"/>
      <c r="N10" s="15">
        <v>3.4709664924227501E-2</v>
      </c>
      <c r="O10" s="15">
        <v>3.69126422634517E-2</v>
      </c>
      <c r="P10" s="15"/>
      <c r="Q10" s="15">
        <v>1.64435164210757E-2</v>
      </c>
      <c r="R10" s="15">
        <v>5.25586177505473E-2</v>
      </c>
    </row>
    <row r="11" spans="2:18" ht="16" x14ac:dyDescent="0.2">
      <c r="B11" s="18" t="s">
        <v>108</v>
      </c>
      <c r="C11" s="15">
        <v>6.57939152192204E-2</v>
      </c>
      <c r="D11" s="15">
        <v>0</v>
      </c>
      <c r="E11" s="15">
        <v>0</v>
      </c>
      <c r="F11" s="15">
        <v>0</v>
      </c>
      <c r="G11" s="15">
        <v>0</v>
      </c>
      <c r="H11" s="15"/>
      <c r="I11" s="15">
        <v>6.02420993326305E-2</v>
      </c>
      <c r="J11" s="15">
        <v>7.1879440757703195E-2</v>
      </c>
      <c r="K11" s="15">
        <v>3.2962194286990702E-2</v>
      </c>
      <c r="L11" s="15">
        <v>8.9362504118071895E-2</v>
      </c>
      <c r="M11" s="15"/>
      <c r="N11" s="15">
        <v>6.1967129296802599E-2</v>
      </c>
      <c r="O11" s="15">
        <v>7.1879440757703195E-2</v>
      </c>
      <c r="P11" s="15"/>
      <c r="Q11" s="15">
        <v>8.5973542875192599E-2</v>
      </c>
      <c r="R11" s="15">
        <v>4.7850245516979799E-2</v>
      </c>
    </row>
    <row r="12" spans="2:18" ht="16" x14ac:dyDescent="0.2">
      <c r="B12" s="18" t="s">
        <v>109</v>
      </c>
      <c r="C12" s="15">
        <v>9.8469763367158403E-2</v>
      </c>
      <c r="D12" s="15">
        <v>0</v>
      </c>
      <c r="E12" s="15">
        <v>0</v>
      </c>
      <c r="F12" s="15">
        <v>0</v>
      </c>
      <c r="G12" s="15">
        <v>0</v>
      </c>
      <c r="H12" s="15"/>
      <c r="I12" s="15">
        <v>6.6169830043233693E-2</v>
      </c>
      <c r="J12" s="15">
        <v>6.8803279974884099E-2</v>
      </c>
      <c r="K12" s="15">
        <v>0.12281515687295699</v>
      </c>
      <c r="L12" s="15">
        <v>0.17069088521624801</v>
      </c>
      <c r="M12" s="15"/>
      <c r="N12" s="15">
        <v>0.117125059494878</v>
      </c>
      <c r="O12" s="15">
        <v>6.8803279974884099E-2</v>
      </c>
      <c r="P12" s="15"/>
      <c r="Q12" s="15">
        <v>0.101507569887577</v>
      </c>
      <c r="R12" s="15">
        <v>9.5768554120337995E-2</v>
      </c>
    </row>
    <row r="13" spans="2:18" ht="16" x14ac:dyDescent="0.2">
      <c r="B13" s="18" t="s">
        <v>110</v>
      </c>
      <c r="C13" s="15">
        <v>0.109060723876324</v>
      </c>
      <c r="D13" s="15">
        <v>0</v>
      </c>
      <c r="E13" s="15">
        <v>0</v>
      </c>
      <c r="F13" s="15">
        <v>0</v>
      </c>
      <c r="G13" s="15">
        <v>0</v>
      </c>
      <c r="H13" s="15"/>
      <c r="I13" s="15">
        <v>0.10998481979991701</v>
      </c>
      <c r="J13" s="15">
        <v>0.11295266441023501</v>
      </c>
      <c r="K13" s="15">
        <v>0.15596964105838301</v>
      </c>
      <c r="L13" s="15">
        <v>5.9494859655216802E-2</v>
      </c>
      <c r="M13" s="15"/>
      <c r="N13" s="15">
        <v>0.106613338987069</v>
      </c>
      <c r="O13" s="15">
        <v>0.11295266441023501</v>
      </c>
      <c r="P13" s="15"/>
      <c r="Q13" s="15">
        <v>0.13355411660039901</v>
      </c>
      <c r="R13" s="15">
        <v>8.7281266077557998E-2</v>
      </c>
    </row>
    <row r="14" spans="2:18" ht="16" x14ac:dyDescent="0.2">
      <c r="B14" s="18" t="s">
        <v>111</v>
      </c>
      <c r="C14" s="15">
        <v>0.103145419802181</v>
      </c>
      <c r="D14" s="15">
        <v>0</v>
      </c>
      <c r="E14" s="15">
        <v>0</v>
      </c>
      <c r="F14" s="15">
        <v>0</v>
      </c>
      <c r="G14" s="15">
        <v>0</v>
      </c>
      <c r="H14" s="15"/>
      <c r="I14" s="15">
        <v>0.12317422308010401</v>
      </c>
      <c r="J14" s="15">
        <v>9.7931277238001005E-2</v>
      </c>
      <c r="K14" s="15">
        <v>0.10901465133492499</v>
      </c>
      <c r="L14" s="15">
        <v>8.4907674380278006E-2</v>
      </c>
      <c r="M14" s="15"/>
      <c r="N14" s="15">
        <v>0.10642425040373001</v>
      </c>
      <c r="O14" s="15">
        <v>9.7931277238001005E-2</v>
      </c>
      <c r="P14" s="15"/>
      <c r="Q14" s="15">
        <v>0.12848994394949101</v>
      </c>
      <c r="R14" s="15">
        <v>8.0609138270484895E-2</v>
      </c>
    </row>
    <row r="15" spans="2:18" ht="16" x14ac:dyDescent="0.2">
      <c r="B15" s="18" t="s">
        <v>112</v>
      </c>
      <c r="C15" s="15">
        <v>0.104684077544263</v>
      </c>
      <c r="D15" s="15">
        <v>0</v>
      </c>
      <c r="E15" s="15">
        <v>0</v>
      </c>
      <c r="F15" s="15">
        <v>0</v>
      </c>
      <c r="G15" s="15">
        <v>0</v>
      </c>
      <c r="H15" s="15"/>
      <c r="I15" s="15">
        <v>0.116856171127025</v>
      </c>
      <c r="J15" s="15">
        <v>7.5471845196960693E-2</v>
      </c>
      <c r="K15" s="15">
        <v>0.156110730586525</v>
      </c>
      <c r="L15" s="15">
        <v>0.101211688420919</v>
      </c>
      <c r="M15" s="15"/>
      <c r="N15" s="15">
        <v>0.123053725128871</v>
      </c>
      <c r="O15" s="15">
        <v>7.5471845196960693E-2</v>
      </c>
      <c r="P15" s="15"/>
      <c r="Q15" s="15">
        <v>0.106556257243233</v>
      </c>
      <c r="R15" s="15">
        <v>0.103019340478037</v>
      </c>
    </row>
    <row r="16" spans="2:18" ht="16" x14ac:dyDescent="0.2">
      <c r="B16" s="18" t="s">
        <v>113</v>
      </c>
      <c r="C16" s="15">
        <v>0.100939665267886</v>
      </c>
      <c r="D16" s="15">
        <v>0</v>
      </c>
      <c r="E16" s="15">
        <v>0</v>
      </c>
      <c r="F16" s="15">
        <v>0</v>
      </c>
      <c r="G16" s="15">
        <v>0</v>
      </c>
      <c r="H16" s="15"/>
      <c r="I16" s="15">
        <v>8.9907909459103902E-2</v>
      </c>
      <c r="J16" s="15">
        <v>9.1367880281195094E-2</v>
      </c>
      <c r="K16" s="15">
        <v>0.13432816731250199</v>
      </c>
      <c r="L16" s="15">
        <v>0.10257115832866</v>
      </c>
      <c r="M16" s="15"/>
      <c r="N16" s="15">
        <v>0.106958729982651</v>
      </c>
      <c r="O16" s="15">
        <v>9.1367880281195094E-2</v>
      </c>
      <c r="P16" s="15"/>
      <c r="Q16" s="15">
        <v>8.5348321967952598E-2</v>
      </c>
      <c r="R16" s="15">
        <v>0.114803445073826</v>
      </c>
    </row>
    <row r="17" spans="2:18" ht="16" x14ac:dyDescent="0.2">
      <c r="B17" s="18" t="s">
        <v>114</v>
      </c>
      <c r="C17" s="15">
        <v>0.11653401908519399</v>
      </c>
      <c r="D17" s="15">
        <v>0</v>
      </c>
      <c r="E17" s="15">
        <v>0</v>
      </c>
      <c r="F17" s="15">
        <v>0</v>
      </c>
      <c r="G17" s="15">
        <v>0</v>
      </c>
      <c r="H17" s="15"/>
      <c r="I17" s="15">
        <v>0.112774441403744</v>
      </c>
      <c r="J17" s="15">
        <v>9.5257598488350401E-2</v>
      </c>
      <c r="K17" s="15">
        <v>0.142539576066331</v>
      </c>
      <c r="L17" s="15">
        <v>0.13854454749839901</v>
      </c>
      <c r="M17" s="15"/>
      <c r="N17" s="15">
        <v>0.12991335769852599</v>
      </c>
      <c r="O17" s="15">
        <v>9.5257598488350401E-2</v>
      </c>
      <c r="P17" s="15"/>
      <c r="Q17" s="15">
        <v>8.9374057574555604E-2</v>
      </c>
      <c r="R17" s="15">
        <v>0.14068458255350599</v>
      </c>
    </row>
    <row r="18" spans="2:18" ht="16" x14ac:dyDescent="0.2">
      <c r="B18" s="18" t="s">
        <v>115</v>
      </c>
      <c r="C18" s="15">
        <v>6.9596842811701004E-2</v>
      </c>
      <c r="D18" s="15">
        <v>0</v>
      </c>
      <c r="E18" s="15">
        <v>0</v>
      </c>
      <c r="F18" s="15">
        <v>0</v>
      </c>
      <c r="G18" s="15">
        <v>0</v>
      </c>
      <c r="H18" s="15"/>
      <c r="I18" s="15">
        <v>0.143765415958412</v>
      </c>
      <c r="J18" s="15">
        <v>5.0466894194863103E-2</v>
      </c>
      <c r="K18" s="15">
        <v>0</v>
      </c>
      <c r="L18" s="15">
        <v>8.1742540528703903E-2</v>
      </c>
      <c r="M18" s="15"/>
      <c r="N18" s="15">
        <v>8.1626406667864596E-2</v>
      </c>
      <c r="O18" s="15">
        <v>5.0466894194863103E-2</v>
      </c>
      <c r="P18" s="15"/>
      <c r="Q18" s="15">
        <v>4.5657511765843303E-2</v>
      </c>
      <c r="R18" s="15">
        <v>9.08836304820545E-2</v>
      </c>
    </row>
    <row r="19" spans="2:18" ht="16" x14ac:dyDescent="0.2">
      <c r="B19" s="18" t="s">
        <v>197</v>
      </c>
      <c r="C19" s="15">
        <v>8.9194503058120295E-2</v>
      </c>
      <c r="D19" s="15">
        <v>0</v>
      </c>
      <c r="E19" s="15">
        <v>0</v>
      </c>
      <c r="F19" s="15">
        <v>0</v>
      </c>
      <c r="G19" s="15">
        <v>0</v>
      </c>
      <c r="H19" s="15"/>
      <c r="I19" s="15">
        <v>7.3194107308393694E-2</v>
      </c>
      <c r="J19" s="15">
        <v>0.117577605761018</v>
      </c>
      <c r="K19" s="15">
        <v>6.9155144449736E-2</v>
      </c>
      <c r="L19" s="15">
        <v>7.1142673226426201E-2</v>
      </c>
      <c r="M19" s="15"/>
      <c r="N19" s="15">
        <v>7.1346240460069196E-2</v>
      </c>
      <c r="O19" s="15">
        <v>0.117577605761018</v>
      </c>
      <c r="P19" s="15"/>
      <c r="Q19" s="15">
        <v>0.11949566287469</v>
      </c>
      <c r="R19" s="15">
        <v>6.2250794650179499E-2</v>
      </c>
    </row>
    <row r="20" spans="2:18" ht="16" x14ac:dyDescent="0.2">
      <c r="B20" s="18" t="s">
        <v>49</v>
      </c>
      <c r="C20" s="19">
        <v>3.4934272185478902E-3</v>
      </c>
      <c r="D20" s="19">
        <v>0</v>
      </c>
      <c r="E20" s="19">
        <v>0</v>
      </c>
      <c r="F20" s="19">
        <v>0</v>
      </c>
      <c r="G20" s="19">
        <v>0</v>
      </c>
      <c r="H20" s="19"/>
      <c r="I20" s="19">
        <v>1.49809980139447E-2</v>
      </c>
      <c r="J20" s="19">
        <v>0</v>
      </c>
      <c r="K20" s="19">
        <v>0</v>
      </c>
      <c r="L20" s="19">
        <v>0</v>
      </c>
      <c r="M20" s="19"/>
      <c r="N20" s="19">
        <v>5.6902133492431001E-3</v>
      </c>
      <c r="O20" s="19">
        <v>0</v>
      </c>
      <c r="P20" s="19"/>
      <c r="Q20" s="19">
        <v>7.4221698717149799E-3</v>
      </c>
      <c r="R20" s="19">
        <v>0</v>
      </c>
    </row>
    <row r="21" spans="2:18" ht="15.75" customHeight="1" x14ac:dyDescent="0.2">
      <c r="B21" s="20"/>
    </row>
    <row r="22" spans="2:18" ht="15.75" customHeight="1" x14ac:dyDescent="0.2">
      <c r="B22" s="22" t="s">
        <v>435</v>
      </c>
    </row>
    <row r="23" spans="2:18" ht="15.75" customHeight="1" x14ac:dyDescent="0.2">
      <c r="B23" s="22" t="s">
        <v>436</v>
      </c>
    </row>
    <row r="24" spans="2:18" ht="15.75" customHeight="1" x14ac:dyDescent="0.2"/>
    <row r="25" spans="2:18" ht="15.75" customHeight="1" x14ac:dyDescent="0.2">
      <c r="B25" s="6" t="str">
        <f>HYPERLINK("#'Contents'!A1", "Return to Contents")</f>
        <v>Return to Contents</v>
      </c>
    </row>
    <row r="26" spans="2:18" ht="15.75" customHeight="1" x14ac:dyDescent="0.2"/>
    <row r="27" spans="2:18" ht="15.75" customHeight="1" x14ac:dyDescent="0.2"/>
    <row r="28" spans="2:18" ht="15.75" customHeight="1" x14ac:dyDescent="0.2"/>
    <row r="29" spans="2:18" ht="15.75" customHeight="1" x14ac:dyDescent="0.2"/>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205</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199</v>
      </c>
      <c r="C9" s="15">
        <v>0.13307637228012001</v>
      </c>
      <c r="D9" s="15">
        <v>0</v>
      </c>
      <c r="E9" s="15">
        <v>0</v>
      </c>
      <c r="F9" s="15">
        <v>0</v>
      </c>
      <c r="G9" s="15">
        <v>0</v>
      </c>
      <c r="H9" s="15"/>
      <c r="I9" s="15">
        <v>0.23497342502803201</v>
      </c>
      <c r="J9" s="15">
        <v>0.114825643768853</v>
      </c>
      <c r="K9" s="15">
        <v>4.1737322008097197E-2</v>
      </c>
      <c r="L9" s="15">
        <v>0.13073722268170501</v>
      </c>
      <c r="M9" s="15"/>
      <c r="N9" s="15">
        <v>0.14455305256009399</v>
      </c>
      <c r="O9" s="15">
        <v>0.114825643768853</v>
      </c>
      <c r="P9" s="15"/>
      <c r="Q9" s="15">
        <v>0.10182547508496199</v>
      </c>
      <c r="R9" s="15">
        <v>0.16086458456671501</v>
      </c>
    </row>
    <row r="10" spans="2:18" ht="16" x14ac:dyDescent="0.2">
      <c r="B10" s="18" t="s">
        <v>200</v>
      </c>
      <c r="C10" s="15">
        <v>0.28740263044242698</v>
      </c>
      <c r="D10" s="15">
        <v>0</v>
      </c>
      <c r="E10" s="15">
        <v>0</v>
      </c>
      <c r="F10" s="15">
        <v>0</v>
      </c>
      <c r="G10" s="15">
        <v>0</v>
      </c>
      <c r="H10" s="15"/>
      <c r="I10" s="15">
        <v>0.25163150347235402</v>
      </c>
      <c r="J10" s="15">
        <v>0.31261824293344498</v>
      </c>
      <c r="K10" s="15">
        <v>0.19433524926203599</v>
      </c>
      <c r="L10" s="15">
        <v>0.362079376270808</v>
      </c>
      <c r="M10" s="15"/>
      <c r="N10" s="15">
        <v>0.27154619367364402</v>
      </c>
      <c r="O10" s="15">
        <v>0.31261824293344498</v>
      </c>
      <c r="P10" s="15"/>
      <c r="Q10" s="15">
        <v>0.25290825374070097</v>
      </c>
      <c r="R10" s="15">
        <v>0.31807493583242702</v>
      </c>
    </row>
    <row r="11" spans="2:18" ht="16" x14ac:dyDescent="0.2">
      <c r="B11" s="18" t="s">
        <v>201</v>
      </c>
      <c r="C11" s="15">
        <v>0.29969387857894503</v>
      </c>
      <c r="D11" s="15">
        <v>0</v>
      </c>
      <c r="E11" s="15">
        <v>0</v>
      </c>
      <c r="F11" s="15">
        <v>0</v>
      </c>
      <c r="G11" s="15">
        <v>0</v>
      </c>
      <c r="H11" s="15"/>
      <c r="I11" s="15">
        <v>0.31384028073324999</v>
      </c>
      <c r="J11" s="15">
        <v>0.29772220269170402</v>
      </c>
      <c r="K11" s="15">
        <v>0.30502853950473702</v>
      </c>
      <c r="L11" s="15">
        <v>0.282515431059914</v>
      </c>
      <c r="M11" s="15"/>
      <c r="N11" s="15">
        <v>0.30093373559394898</v>
      </c>
      <c r="O11" s="15">
        <v>0.29772220269170402</v>
      </c>
      <c r="P11" s="15"/>
      <c r="Q11" s="15">
        <v>0.32202200151420801</v>
      </c>
      <c r="R11" s="15">
        <v>0.27983977275242999</v>
      </c>
    </row>
    <row r="12" spans="2:18" ht="16" x14ac:dyDescent="0.2">
      <c r="B12" s="18" t="s">
        <v>202</v>
      </c>
      <c r="C12" s="15">
        <v>0.17567910110174401</v>
      </c>
      <c r="D12" s="15">
        <v>0</v>
      </c>
      <c r="E12" s="15">
        <v>0</v>
      </c>
      <c r="F12" s="15">
        <v>0</v>
      </c>
      <c r="G12" s="15">
        <v>0</v>
      </c>
      <c r="H12" s="15"/>
      <c r="I12" s="15">
        <v>0.10756266009178</v>
      </c>
      <c r="J12" s="15">
        <v>0.15914240252788101</v>
      </c>
      <c r="K12" s="15">
        <v>0.35863051862669698</v>
      </c>
      <c r="L12" s="15">
        <v>0.12511276887793499</v>
      </c>
      <c r="M12" s="15"/>
      <c r="N12" s="15">
        <v>0.18607794092347399</v>
      </c>
      <c r="O12" s="15">
        <v>0.15914240252788101</v>
      </c>
      <c r="P12" s="15"/>
      <c r="Q12" s="15">
        <v>0.19823027737216201</v>
      </c>
      <c r="R12" s="15">
        <v>0.15562665685985899</v>
      </c>
    </row>
    <row r="13" spans="2:18" ht="16" x14ac:dyDescent="0.2">
      <c r="B13" s="18" t="s">
        <v>203</v>
      </c>
      <c r="C13" s="15">
        <v>7.8006726755782102E-2</v>
      </c>
      <c r="D13" s="15">
        <v>0</v>
      </c>
      <c r="E13" s="15">
        <v>0</v>
      </c>
      <c r="F13" s="15">
        <v>0</v>
      </c>
      <c r="G13" s="15">
        <v>0</v>
      </c>
      <c r="H13" s="15"/>
      <c r="I13" s="15">
        <v>9.1992130674584893E-2</v>
      </c>
      <c r="J13" s="15">
        <v>7.7405878927630095E-2</v>
      </c>
      <c r="K13" s="15">
        <v>5.62637047796236E-2</v>
      </c>
      <c r="L13" s="15">
        <v>8.2130041633166506E-2</v>
      </c>
      <c r="M13" s="15"/>
      <c r="N13" s="15">
        <v>7.8384560353841698E-2</v>
      </c>
      <c r="O13" s="15">
        <v>7.7405878927630095E-2</v>
      </c>
      <c r="P13" s="15"/>
      <c r="Q13" s="15">
        <v>9.7871784774735501E-2</v>
      </c>
      <c r="R13" s="15">
        <v>6.0342771514147603E-2</v>
      </c>
    </row>
    <row r="14" spans="2:18" ht="16" x14ac:dyDescent="0.2">
      <c r="B14" s="18" t="s">
        <v>49</v>
      </c>
      <c r="C14" s="19">
        <v>2.61412908409797E-2</v>
      </c>
      <c r="D14" s="19">
        <v>0</v>
      </c>
      <c r="E14" s="19">
        <v>0</v>
      </c>
      <c r="F14" s="19">
        <v>0</v>
      </c>
      <c r="G14" s="19">
        <v>0</v>
      </c>
      <c r="H14" s="19"/>
      <c r="I14" s="19">
        <v>0</v>
      </c>
      <c r="J14" s="19">
        <v>3.8285629150487201E-2</v>
      </c>
      <c r="K14" s="19">
        <v>4.4004665818809602E-2</v>
      </c>
      <c r="L14" s="19">
        <v>1.7425159476471299E-2</v>
      </c>
      <c r="M14" s="19"/>
      <c r="N14" s="19">
        <v>1.8504516894996201E-2</v>
      </c>
      <c r="O14" s="19">
        <v>3.8285629150487201E-2</v>
      </c>
      <c r="P14" s="19"/>
      <c r="Q14" s="19">
        <v>2.7142207513232E-2</v>
      </c>
      <c r="R14" s="19">
        <v>2.5251278474421299E-2</v>
      </c>
    </row>
    <row r="15" spans="2:18" x14ac:dyDescent="0.2">
      <c r="B15" s="20"/>
    </row>
    <row r="16" spans="2:18" x14ac:dyDescent="0.2">
      <c r="B16" s="22" t="s">
        <v>435</v>
      </c>
    </row>
    <row r="17" spans="2:2" x14ac:dyDescent="0.2">
      <c r="B17" s="22" t="s">
        <v>436</v>
      </c>
    </row>
    <row r="19" spans="2:2" x14ac:dyDescent="0.2">
      <c r="B19"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206</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207</v>
      </c>
      <c r="C9" s="15">
        <v>0.36672889938814701</v>
      </c>
      <c r="D9" s="15">
        <v>0</v>
      </c>
      <c r="E9" s="15">
        <v>0</v>
      </c>
      <c r="F9" s="15">
        <v>0</v>
      </c>
      <c r="G9" s="15">
        <v>0</v>
      </c>
      <c r="H9" s="15"/>
      <c r="I9" s="15">
        <v>0.40244851438227403</v>
      </c>
      <c r="J9" s="15">
        <v>0.42951268103599899</v>
      </c>
      <c r="K9" s="15">
        <v>0.24825973162328799</v>
      </c>
      <c r="L9" s="15">
        <v>0.31004501169547499</v>
      </c>
      <c r="M9" s="15"/>
      <c r="N9" s="15">
        <v>0.327248317103704</v>
      </c>
      <c r="O9" s="15">
        <v>0.42951268103599899</v>
      </c>
      <c r="P9" s="15"/>
      <c r="Q9" s="15">
        <v>0.30260210552025701</v>
      </c>
      <c r="R9" s="15">
        <v>0.42375026905096103</v>
      </c>
    </row>
    <row r="10" spans="2:18" ht="32" x14ac:dyDescent="0.2">
      <c r="B10" s="18" t="s">
        <v>208</v>
      </c>
      <c r="C10" s="15">
        <v>0.28377990400456499</v>
      </c>
      <c r="D10" s="15">
        <v>0</v>
      </c>
      <c r="E10" s="15">
        <v>0</v>
      </c>
      <c r="F10" s="15">
        <v>0</v>
      </c>
      <c r="G10" s="15">
        <v>0</v>
      </c>
      <c r="H10" s="15"/>
      <c r="I10" s="15">
        <v>0.331996558421851</v>
      </c>
      <c r="J10" s="15">
        <v>0.21082333747375601</v>
      </c>
      <c r="K10" s="15">
        <v>0.33438535482118897</v>
      </c>
      <c r="L10" s="15">
        <v>0.32282729615445399</v>
      </c>
      <c r="M10" s="15"/>
      <c r="N10" s="15">
        <v>0.32965748022744801</v>
      </c>
      <c r="O10" s="15">
        <v>0.21082333747375601</v>
      </c>
      <c r="P10" s="15"/>
      <c r="Q10" s="15">
        <v>0.29629488101654999</v>
      </c>
      <c r="R10" s="15">
        <v>0.27265162068523802</v>
      </c>
    </row>
    <row r="11" spans="2:18" ht="16" x14ac:dyDescent="0.2">
      <c r="B11" s="18" t="s">
        <v>209</v>
      </c>
      <c r="C11" s="15">
        <v>0.159050837199746</v>
      </c>
      <c r="D11" s="15">
        <v>0</v>
      </c>
      <c r="E11" s="15">
        <v>0</v>
      </c>
      <c r="F11" s="15">
        <v>0</v>
      </c>
      <c r="G11" s="15">
        <v>0</v>
      </c>
      <c r="H11" s="15"/>
      <c r="I11" s="15">
        <v>0.144195490510892</v>
      </c>
      <c r="J11" s="15">
        <v>0.17140165198770199</v>
      </c>
      <c r="K11" s="15">
        <v>0.167688723209694</v>
      </c>
      <c r="L11" s="15">
        <v>0.14505660633762901</v>
      </c>
      <c r="M11" s="15"/>
      <c r="N11" s="15">
        <v>0.15128422380505199</v>
      </c>
      <c r="O11" s="15">
        <v>0.17140165198770199</v>
      </c>
      <c r="P11" s="15"/>
      <c r="Q11" s="15">
        <v>0.20916850556681699</v>
      </c>
      <c r="R11" s="15">
        <v>0.11448634360469299</v>
      </c>
    </row>
    <row r="12" spans="2:18" ht="16" x14ac:dyDescent="0.2">
      <c r="B12" s="18" t="s">
        <v>210</v>
      </c>
      <c r="C12" s="15">
        <v>0.118101918854186</v>
      </c>
      <c r="D12" s="15">
        <v>0</v>
      </c>
      <c r="E12" s="15">
        <v>0</v>
      </c>
      <c r="F12" s="15">
        <v>0</v>
      </c>
      <c r="G12" s="15">
        <v>0</v>
      </c>
      <c r="H12" s="15"/>
      <c r="I12" s="15">
        <v>9.1694908062586802E-2</v>
      </c>
      <c r="J12" s="15">
        <v>0.120271929437842</v>
      </c>
      <c r="K12" s="15">
        <v>8.9967941988546699E-2</v>
      </c>
      <c r="L12" s="15">
        <v>0.16896742558513</v>
      </c>
      <c r="M12" s="15"/>
      <c r="N12" s="15">
        <v>0.11673734222057899</v>
      </c>
      <c r="O12" s="15">
        <v>0.120271929437842</v>
      </c>
      <c r="P12" s="15"/>
      <c r="Q12" s="15">
        <v>0.111134655968636</v>
      </c>
      <c r="R12" s="15">
        <v>0.12429718995028</v>
      </c>
    </row>
    <row r="13" spans="2:18" ht="48" x14ac:dyDescent="0.2">
      <c r="B13" s="18" t="s">
        <v>211</v>
      </c>
      <c r="C13" s="15">
        <v>5.4662854318976099E-2</v>
      </c>
      <c r="D13" s="15">
        <v>0</v>
      </c>
      <c r="E13" s="15">
        <v>0</v>
      </c>
      <c r="F13" s="15">
        <v>0</v>
      </c>
      <c r="G13" s="15">
        <v>0</v>
      </c>
      <c r="H13" s="15"/>
      <c r="I13" s="15">
        <v>1.49809980139447E-2</v>
      </c>
      <c r="J13" s="15">
        <v>5.1342483095590398E-2</v>
      </c>
      <c r="K13" s="15">
        <v>0.115693582538474</v>
      </c>
      <c r="L13" s="15">
        <v>5.3103660227312999E-2</v>
      </c>
      <c r="M13" s="15"/>
      <c r="N13" s="15">
        <v>5.6750816940199802E-2</v>
      </c>
      <c r="O13" s="15">
        <v>5.1342483095590398E-2</v>
      </c>
      <c r="P13" s="15"/>
      <c r="Q13" s="15">
        <v>5.6901335325930703E-2</v>
      </c>
      <c r="R13" s="15">
        <v>5.2672403131853097E-2</v>
      </c>
    </row>
    <row r="14" spans="2:18" ht="16" x14ac:dyDescent="0.2">
      <c r="B14" s="18" t="s">
        <v>212</v>
      </c>
      <c r="C14" s="19">
        <v>1.7675586234378E-2</v>
      </c>
      <c r="D14" s="19">
        <v>0</v>
      </c>
      <c r="E14" s="19">
        <v>0</v>
      </c>
      <c r="F14" s="19">
        <v>0</v>
      </c>
      <c r="G14" s="19">
        <v>0</v>
      </c>
      <c r="H14" s="19"/>
      <c r="I14" s="19">
        <v>1.46835306084508E-2</v>
      </c>
      <c r="J14" s="19">
        <v>1.6647916969110801E-2</v>
      </c>
      <c r="K14" s="19">
        <v>4.4004665818809602E-2</v>
      </c>
      <c r="L14" s="19">
        <v>0</v>
      </c>
      <c r="M14" s="19"/>
      <c r="N14" s="19">
        <v>1.83218197030172E-2</v>
      </c>
      <c r="O14" s="19">
        <v>1.6647916969110801E-2</v>
      </c>
      <c r="P14" s="19"/>
      <c r="Q14" s="19">
        <v>2.38985166018101E-2</v>
      </c>
      <c r="R14" s="19">
        <v>1.21421735769745E-2</v>
      </c>
    </row>
    <row r="15" spans="2:18" x14ac:dyDescent="0.2">
      <c r="B15" s="20"/>
    </row>
    <row r="16" spans="2:18" x14ac:dyDescent="0.2">
      <c r="B16" s="22" t="s">
        <v>435</v>
      </c>
    </row>
    <row r="17" spans="2:2" x14ac:dyDescent="0.2">
      <c r="B17" s="22" t="s">
        <v>436</v>
      </c>
    </row>
    <row r="19" spans="2:2" x14ac:dyDescent="0.2">
      <c r="B19"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213</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32" x14ac:dyDescent="0.2">
      <c r="B9" s="18" t="s">
        <v>214</v>
      </c>
      <c r="C9" s="15">
        <v>0.20007228158623</v>
      </c>
      <c r="D9" s="15">
        <v>0</v>
      </c>
      <c r="E9" s="15">
        <v>0</v>
      </c>
      <c r="F9" s="15">
        <v>0</v>
      </c>
      <c r="G9" s="15">
        <v>0</v>
      </c>
      <c r="H9" s="15"/>
      <c r="I9" s="15">
        <v>0.26914887325282899</v>
      </c>
      <c r="J9" s="15">
        <v>0.25165236838711003</v>
      </c>
      <c r="K9" s="15">
        <v>9.6697182278074001E-2</v>
      </c>
      <c r="L9" s="15">
        <v>0.113147466235571</v>
      </c>
      <c r="M9" s="15"/>
      <c r="N9" s="15">
        <v>0.167636964570716</v>
      </c>
      <c r="O9" s="15">
        <v>0.25165236838711003</v>
      </c>
      <c r="P9" s="15"/>
      <c r="Q9" s="15">
        <v>0.19297147303734299</v>
      </c>
      <c r="R9" s="15">
        <v>0.20638630112079701</v>
      </c>
    </row>
    <row r="10" spans="2:18" ht="32" x14ac:dyDescent="0.2">
      <c r="B10" s="18" t="s">
        <v>215</v>
      </c>
      <c r="C10" s="15">
        <v>0.38050218909790301</v>
      </c>
      <c r="D10" s="15">
        <v>0</v>
      </c>
      <c r="E10" s="15">
        <v>0</v>
      </c>
      <c r="F10" s="15">
        <v>0</v>
      </c>
      <c r="G10" s="15">
        <v>0</v>
      </c>
      <c r="H10" s="15"/>
      <c r="I10" s="15">
        <v>0.35483842418161599</v>
      </c>
      <c r="J10" s="15">
        <v>0.38155868035072499</v>
      </c>
      <c r="K10" s="15">
        <v>0.330954882162935</v>
      </c>
      <c r="L10" s="15">
        <v>0.451393651989141</v>
      </c>
      <c r="M10" s="15"/>
      <c r="N10" s="15">
        <v>0.37983783138090998</v>
      </c>
      <c r="O10" s="15">
        <v>0.38155868035072499</v>
      </c>
      <c r="P10" s="15"/>
      <c r="Q10" s="15">
        <v>0.387353498060034</v>
      </c>
      <c r="R10" s="15">
        <v>0.37441002391327699</v>
      </c>
    </row>
    <row r="11" spans="2:18" ht="16" x14ac:dyDescent="0.2">
      <c r="B11" s="18" t="s">
        <v>216</v>
      </c>
      <c r="C11" s="15">
        <v>0.40066539230489301</v>
      </c>
      <c r="D11" s="15">
        <v>0</v>
      </c>
      <c r="E11" s="15">
        <v>0</v>
      </c>
      <c r="F11" s="15">
        <v>0</v>
      </c>
      <c r="G11" s="15">
        <v>0</v>
      </c>
      <c r="H11" s="15"/>
      <c r="I11" s="15">
        <v>0.37601270256555602</v>
      </c>
      <c r="J11" s="15">
        <v>0.33846262807421001</v>
      </c>
      <c r="K11" s="15">
        <v>0.52834326974018098</v>
      </c>
      <c r="L11" s="15">
        <v>0.43545888177528802</v>
      </c>
      <c r="M11" s="15"/>
      <c r="N11" s="15">
        <v>0.43978061102975002</v>
      </c>
      <c r="O11" s="15">
        <v>0.33846262807421001</v>
      </c>
      <c r="P11" s="15"/>
      <c r="Q11" s="15">
        <v>0.40407477541652598</v>
      </c>
      <c r="R11" s="15">
        <v>0.39763377816976198</v>
      </c>
    </row>
    <row r="12" spans="2:18" ht="16" x14ac:dyDescent="0.2">
      <c r="B12" s="18" t="s">
        <v>49</v>
      </c>
      <c r="C12" s="19">
        <v>1.8760137010972299E-2</v>
      </c>
      <c r="D12" s="19">
        <v>0</v>
      </c>
      <c r="E12" s="19">
        <v>0</v>
      </c>
      <c r="F12" s="19">
        <v>0</v>
      </c>
      <c r="G12" s="19">
        <v>0</v>
      </c>
      <c r="H12" s="19"/>
      <c r="I12" s="19">
        <v>0</v>
      </c>
      <c r="J12" s="19">
        <v>2.8326323187955499E-2</v>
      </c>
      <c r="K12" s="19">
        <v>4.4004665818809602E-2</v>
      </c>
      <c r="L12" s="19">
        <v>0</v>
      </c>
      <c r="M12" s="19"/>
      <c r="N12" s="19">
        <v>1.27445930186231E-2</v>
      </c>
      <c r="O12" s="19">
        <v>2.8326323187955499E-2</v>
      </c>
      <c r="P12" s="19"/>
      <c r="Q12" s="19">
        <v>1.56002534860977E-2</v>
      </c>
      <c r="R12" s="19">
        <v>2.15698967961644E-2</v>
      </c>
    </row>
    <row r="13" spans="2:18" x14ac:dyDescent="0.2">
      <c r="B13" s="20"/>
    </row>
    <row r="14" spans="2:18" x14ac:dyDescent="0.2">
      <c r="B14" s="22" t="s">
        <v>435</v>
      </c>
    </row>
    <row r="15" spans="2:18" x14ac:dyDescent="0.2">
      <c r="B15" s="22" t="s">
        <v>436</v>
      </c>
    </row>
    <row r="17" spans="2:2" x14ac:dyDescent="0.2">
      <c r="B17"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217</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32" x14ac:dyDescent="0.2">
      <c r="B9" s="18" t="s">
        <v>218</v>
      </c>
      <c r="C9" s="15">
        <v>0.33504827395575698</v>
      </c>
      <c r="D9" s="15">
        <v>0</v>
      </c>
      <c r="E9" s="15">
        <v>0</v>
      </c>
      <c r="F9" s="15">
        <v>0</v>
      </c>
      <c r="G9" s="15">
        <v>0</v>
      </c>
      <c r="H9" s="15"/>
      <c r="I9" s="15">
        <v>0.32819940229865402</v>
      </c>
      <c r="J9" s="15">
        <v>0.36504147219476002</v>
      </c>
      <c r="K9" s="15">
        <v>0.323073801529771</v>
      </c>
      <c r="L9" s="15">
        <v>0.29635147159661301</v>
      </c>
      <c r="M9" s="15"/>
      <c r="N9" s="15">
        <v>0.31618752839426201</v>
      </c>
      <c r="O9" s="15">
        <v>0.36504147219476002</v>
      </c>
      <c r="P9" s="15"/>
      <c r="Q9" s="15">
        <v>0.30059672096226298</v>
      </c>
      <c r="R9" s="15">
        <v>0.36568250062155799</v>
      </c>
    </row>
    <row r="10" spans="2:18" ht="16" x14ac:dyDescent="0.2">
      <c r="B10" s="18" t="s">
        <v>219</v>
      </c>
      <c r="C10" s="15">
        <v>0.21302922211703501</v>
      </c>
      <c r="D10" s="15">
        <v>0</v>
      </c>
      <c r="E10" s="15">
        <v>0</v>
      </c>
      <c r="F10" s="15">
        <v>0</v>
      </c>
      <c r="G10" s="15">
        <v>0</v>
      </c>
      <c r="H10" s="15"/>
      <c r="I10" s="15">
        <v>0.29340191840181801</v>
      </c>
      <c r="J10" s="15">
        <v>0.16748866007403801</v>
      </c>
      <c r="K10" s="15">
        <v>0.189208415472298</v>
      </c>
      <c r="L10" s="15">
        <v>0.22818132646952599</v>
      </c>
      <c r="M10" s="15"/>
      <c r="N10" s="15">
        <v>0.241666680069202</v>
      </c>
      <c r="O10" s="15">
        <v>0.16748866007403801</v>
      </c>
      <c r="P10" s="15"/>
      <c r="Q10" s="15">
        <v>0.21663756466310799</v>
      </c>
      <c r="R10" s="15">
        <v>0.209820693797134</v>
      </c>
    </row>
    <row r="11" spans="2:18" ht="48" x14ac:dyDescent="0.2">
      <c r="B11" s="18" t="s">
        <v>220</v>
      </c>
      <c r="C11" s="15">
        <v>0.18364203880873001</v>
      </c>
      <c r="D11" s="15">
        <v>0</v>
      </c>
      <c r="E11" s="15">
        <v>0</v>
      </c>
      <c r="F11" s="15">
        <v>0</v>
      </c>
      <c r="G11" s="15">
        <v>0</v>
      </c>
      <c r="H11" s="15"/>
      <c r="I11" s="15">
        <v>0.14672190827644099</v>
      </c>
      <c r="J11" s="15">
        <v>0.274399963844982</v>
      </c>
      <c r="K11" s="15">
        <v>0.115018743719001</v>
      </c>
      <c r="L11" s="15">
        <v>0.113535907330216</v>
      </c>
      <c r="M11" s="15"/>
      <c r="N11" s="15">
        <v>0.12657036148516901</v>
      </c>
      <c r="O11" s="15">
        <v>0.274399963844982</v>
      </c>
      <c r="P11" s="15"/>
      <c r="Q11" s="15">
        <v>0.168260473835806</v>
      </c>
      <c r="R11" s="15">
        <v>0.19731928430022699</v>
      </c>
    </row>
    <row r="12" spans="2:18" ht="48" x14ac:dyDescent="0.2">
      <c r="B12" s="18" t="s">
        <v>211</v>
      </c>
      <c r="C12" s="15">
        <v>0.16583628632422201</v>
      </c>
      <c r="D12" s="15">
        <v>0</v>
      </c>
      <c r="E12" s="15">
        <v>0</v>
      </c>
      <c r="F12" s="15">
        <v>0</v>
      </c>
      <c r="G12" s="15">
        <v>0</v>
      </c>
      <c r="H12" s="15"/>
      <c r="I12" s="15">
        <v>0.18274118868491801</v>
      </c>
      <c r="J12" s="15">
        <v>0.118034605766588</v>
      </c>
      <c r="K12" s="15">
        <v>0.22182599399688399</v>
      </c>
      <c r="L12" s="15">
        <v>0.188291649375079</v>
      </c>
      <c r="M12" s="15"/>
      <c r="N12" s="15">
        <v>0.19589561268298999</v>
      </c>
      <c r="O12" s="15">
        <v>0.118034605766588</v>
      </c>
      <c r="P12" s="15"/>
      <c r="Q12" s="15">
        <v>0.19588612579001</v>
      </c>
      <c r="R12" s="15">
        <v>0.13911605128460799</v>
      </c>
    </row>
    <row r="13" spans="2:18" ht="32" x14ac:dyDescent="0.2">
      <c r="B13" s="18" t="s">
        <v>221</v>
      </c>
      <c r="C13" s="15">
        <v>0.15013295435461399</v>
      </c>
      <c r="D13" s="15">
        <v>0</v>
      </c>
      <c r="E13" s="15">
        <v>0</v>
      </c>
      <c r="F13" s="15">
        <v>0</v>
      </c>
      <c r="G13" s="15">
        <v>0</v>
      </c>
      <c r="H13" s="15"/>
      <c r="I13" s="15">
        <v>8.4848562745091199E-2</v>
      </c>
      <c r="J13" s="15">
        <v>0.15000439765436599</v>
      </c>
      <c r="K13" s="15">
        <v>0.117489722101005</v>
      </c>
      <c r="L13" s="15">
        <v>0.25399503113269001</v>
      </c>
      <c r="M13" s="15"/>
      <c r="N13" s="15">
        <v>0.15021379519040201</v>
      </c>
      <c r="O13" s="15">
        <v>0.15000439765436599</v>
      </c>
      <c r="P13" s="15"/>
      <c r="Q13" s="15">
        <v>0.114210256341174</v>
      </c>
      <c r="R13" s="15">
        <v>0.18207531914724401</v>
      </c>
    </row>
    <row r="14" spans="2:18" ht="32" x14ac:dyDescent="0.2">
      <c r="B14" s="18" t="s">
        <v>222</v>
      </c>
      <c r="C14" s="15">
        <v>0.13322377146887701</v>
      </c>
      <c r="D14" s="15">
        <v>0</v>
      </c>
      <c r="E14" s="15">
        <v>0</v>
      </c>
      <c r="F14" s="15">
        <v>0</v>
      </c>
      <c r="G14" s="15">
        <v>0</v>
      </c>
      <c r="H14" s="15"/>
      <c r="I14" s="15">
        <v>0.118493818159152</v>
      </c>
      <c r="J14" s="15">
        <v>0.14742922511050999</v>
      </c>
      <c r="K14" s="15">
        <v>5.8894008725353802E-2</v>
      </c>
      <c r="L14" s="15">
        <v>0.18825081392510401</v>
      </c>
      <c r="M14" s="15"/>
      <c r="N14" s="15">
        <v>0.124290897935835</v>
      </c>
      <c r="O14" s="15">
        <v>0.14742922511050999</v>
      </c>
      <c r="P14" s="15"/>
      <c r="Q14" s="15">
        <v>0.106819221248405</v>
      </c>
      <c r="R14" s="15">
        <v>0.15670262528470399</v>
      </c>
    </row>
    <row r="15" spans="2:18" ht="32" x14ac:dyDescent="0.2">
      <c r="B15" s="18" t="s">
        <v>223</v>
      </c>
      <c r="C15" s="15">
        <v>0.131566483688698</v>
      </c>
      <c r="D15" s="15">
        <v>0</v>
      </c>
      <c r="E15" s="15">
        <v>0</v>
      </c>
      <c r="F15" s="15">
        <v>0</v>
      </c>
      <c r="G15" s="15">
        <v>0</v>
      </c>
      <c r="H15" s="15"/>
      <c r="I15" s="15">
        <v>9.68468036854674E-2</v>
      </c>
      <c r="J15" s="15">
        <v>0.13830695232579401</v>
      </c>
      <c r="K15" s="15">
        <v>7.6681376929113407E-2</v>
      </c>
      <c r="L15" s="15">
        <v>0.206727611335593</v>
      </c>
      <c r="M15" s="15"/>
      <c r="N15" s="15">
        <v>0.12732784721797499</v>
      </c>
      <c r="O15" s="15">
        <v>0.13830695232579401</v>
      </c>
      <c r="P15" s="15"/>
      <c r="Q15" s="15">
        <v>0.16159992939194701</v>
      </c>
      <c r="R15" s="15">
        <v>0.104860825937884</v>
      </c>
    </row>
    <row r="16" spans="2:18" ht="32" x14ac:dyDescent="0.2">
      <c r="B16" s="18" t="s">
        <v>224</v>
      </c>
      <c r="C16" s="15">
        <v>0.13016708983292199</v>
      </c>
      <c r="D16" s="15">
        <v>0</v>
      </c>
      <c r="E16" s="15">
        <v>0</v>
      </c>
      <c r="F16" s="15">
        <v>0</v>
      </c>
      <c r="G16" s="15">
        <v>0</v>
      </c>
      <c r="H16" s="15"/>
      <c r="I16" s="15">
        <v>0.15514648749209101</v>
      </c>
      <c r="J16" s="15">
        <v>0.18195392452145301</v>
      </c>
      <c r="K16" s="15">
        <v>3.7940503016831599E-2</v>
      </c>
      <c r="L16" s="15">
        <v>8.3751913935844496E-2</v>
      </c>
      <c r="M16" s="15"/>
      <c r="N16" s="15">
        <v>9.7601762697337696E-2</v>
      </c>
      <c r="O16" s="15">
        <v>0.18195392452145301</v>
      </c>
      <c r="P16" s="15"/>
      <c r="Q16" s="15">
        <v>9.9359174300094E-2</v>
      </c>
      <c r="R16" s="15">
        <v>0.15756140403732799</v>
      </c>
    </row>
    <row r="17" spans="2:18" ht="32" x14ac:dyDescent="0.2">
      <c r="B17" s="18" t="s">
        <v>225</v>
      </c>
      <c r="C17" s="15">
        <v>0.130025238316751</v>
      </c>
      <c r="D17" s="15">
        <v>0</v>
      </c>
      <c r="E17" s="15">
        <v>0</v>
      </c>
      <c r="F17" s="15">
        <v>0</v>
      </c>
      <c r="G17" s="15">
        <v>0</v>
      </c>
      <c r="H17" s="15"/>
      <c r="I17" s="15">
        <v>0.132782476868958</v>
      </c>
      <c r="J17" s="15">
        <v>0.122975369125586</v>
      </c>
      <c r="K17" s="15">
        <v>0.109371268501352</v>
      </c>
      <c r="L17" s="15">
        <v>0.15836480451541601</v>
      </c>
      <c r="M17" s="15"/>
      <c r="N17" s="15">
        <v>0.13445843640375901</v>
      </c>
      <c r="O17" s="15">
        <v>0.122975369125586</v>
      </c>
      <c r="P17" s="15"/>
      <c r="Q17" s="15">
        <v>0.122933084520157</v>
      </c>
      <c r="R17" s="15">
        <v>0.13633156206925701</v>
      </c>
    </row>
    <row r="18" spans="2:18" ht="32" x14ac:dyDescent="0.2">
      <c r="B18" s="18" t="s">
        <v>226</v>
      </c>
      <c r="C18" s="15">
        <v>8.3615904980377798E-2</v>
      </c>
      <c r="D18" s="15">
        <v>0</v>
      </c>
      <c r="E18" s="15">
        <v>0</v>
      </c>
      <c r="F18" s="15">
        <v>0</v>
      </c>
      <c r="G18" s="15">
        <v>0</v>
      </c>
      <c r="H18" s="15"/>
      <c r="I18" s="15">
        <v>3.2818694906407798E-2</v>
      </c>
      <c r="J18" s="15">
        <v>8.5774832566317405E-2</v>
      </c>
      <c r="K18" s="15">
        <v>8.1086053018380302E-2</v>
      </c>
      <c r="L18" s="15">
        <v>0.140095119762566</v>
      </c>
      <c r="M18" s="15"/>
      <c r="N18" s="15">
        <v>8.2258297713569503E-2</v>
      </c>
      <c r="O18" s="15">
        <v>8.5774832566317405E-2</v>
      </c>
      <c r="P18" s="15"/>
      <c r="Q18" s="15">
        <v>9.4309819350298502E-2</v>
      </c>
      <c r="R18" s="15">
        <v>7.4106905580128404E-2</v>
      </c>
    </row>
    <row r="19" spans="2:18" ht="32" x14ac:dyDescent="0.2">
      <c r="B19" s="18" t="s">
        <v>227</v>
      </c>
      <c r="C19" s="15">
        <v>8.0723315924870698E-2</v>
      </c>
      <c r="D19" s="15">
        <v>0</v>
      </c>
      <c r="E19" s="15">
        <v>0</v>
      </c>
      <c r="F19" s="15">
        <v>0</v>
      </c>
      <c r="G19" s="15">
        <v>0</v>
      </c>
      <c r="H19" s="15"/>
      <c r="I19" s="15">
        <v>8.8551273692504207E-2</v>
      </c>
      <c r="J19" s="15">
        <v>8.7218489790261103E-2</v>
      </c>
      <c r="K19" s="15">
        <v>2.6413791212500801E-2</v>
      </c>
      <c r="L19" s="15">
        <v>0.106956415307202</v>
      </c>
      <c r="M19" s="15"/>
      <c r="N19" s="15">
        <v>7.6638929169026301E-2</v>
      </c>
      <c r="O19" s="15">
        <v>8.7218489790261103E-2</v>
      </c>
      <c r="P19" s="15"/>
      <c r="Q19" s="15">
        <v>0.11324891228253001</v>
      </c>
      <c r="R19" s="15">
        <v>5.1801644630429702E-2</v>
      </c>
    </row>
    <row r="20" spans="2:18" ht="16" x14ac:dyDescent="0.2">
      <c r="B20" s="18" t="s">
        <v>228</v>
      </c>
      <c r="C20" s="15">
        <v>7.9704271067349799E-2</v>
      </c>
      <c r="D20" s="15">
        <v>0</v>
      </c>
      <c r="E20" s="15">
        <v>0</v>
      </c>
      <c r="F20" s="15">
        <v>0</v>
      </c>
      <c r="G20" s="15">
        <v>0</v>
      </c>
      <c r="H20" s="15"/>
      <c r="I20" s="15">
        <v>0.114012206258313</v>
      </c>
      <c r="J20" s="15">
        <v>7.3600079730828702E-2</v>
      </c>
      <c r="K20" s="15">
        <v>4.0514223921550997E-2</v>
      </c>
      <c r="L20" s="15">
        <v>8.6231446154713398E-2</v>
      </c>
      <c r="M20" s="15"/>
      <c r="N20" s="15">
        <v>8.3542794679916793E-2</v>
      </c>
      <c r="O20" s="15">
        <v>7.3600079730828702E-2</v>
      </c>
      <c r="P20" s="15"/>
      <c r="Q20" s="15">
        <v>6.2047371553455903E-2</v>
      </c>
      <c r="R20" s="15">
        <v>9.5404737807587597E-2</v>
      </c>
    </row>
    <row r="21" spans="2:18" ht="15.75" customHeight="1" x14ac:dyDescent="0.2">
      <c r="B21" s="18" t="s">
        <v>229</v>
      </c>
      <c r="C21" s="15">
        <v>7.2415635691629301E-2</v>
      </c>
      <c r="D21" s="15">
        <v>0</v>
      </c>
      <c r="E21" s="15">
        <v>0</v>
      </c>
      <c r="F21" s="15">
        <v>0</v>
      </c>
      <c r="G21" s="15">
        <v>0</v>
      </c>
      <c r="H21" s="15"/>
      <c r="I21" s="15">
        <v>0.110899895288518</v>
      </c>
      <c r="J21" s="15">
        <v>6.9836762082855094E-2</v>
      </c>
      <c r="K21" s="15">
        <v>5.8246893623544203E-2</v>
      </c>
      <c r="L21" s="15">
        <v>4.5514570667295702E-2</v>
      </c>
      <c r="M21" s="15"/>
      <c r="N21" s="15">
        <v>7.4037319334125801E-2</v>
      </c>
      <c r="O21" s="15">
        <v>6.9836762082855094E-2</v>
      </c>
      <c r="P21" s="15"/>
      <c r="Q21" s="15">
        <v>4.0133507874263202E-2</v>
      </c>
      <c r="R21" s="15">
        <v>0.10112081542614799</v>
      </c>
    </row>
    <row r="22" spans="2:18" ht="15.75" customHeight="1" x14ac:dyDescent="0.2">
      <c r="B22" s="18" t="s">
        <v>230</v>
      </c>
      <c r="C22" s="15">
        <v>7.1351689638964294E-2</v>
      </c>
      <c r="D22" s="15">
        <v>0</v>
      </c>
      <c r="E22" s="15">
        <v>0</v>
      </c>
      <c r="F22" s="15">
        <v>0</v>
      </c>
      <c r="G22" s="15">
        <v>0</v>
      </c>
      <c r="H22" s="15"/>
      <c r="I22" s="15">
        <v>8.0964749576134004E-2</v>
      </c>
      <c r="J22" s="15">
        <v>4.6107662801504801E-2</v>
      </c>
      <c r="K22" s="15">
        <v>7.9658959931569004E-2</v>
      </c>
      <c r="L22" s="15">
        <v>0.10105061639782199</v>
      </c>
      <c r="M22" s="15"/>
      <c r="N22" s="15">
        <v>8.7225994317474201E-2</v>
      </c>
      <c r="O22" s="15">
        <v>4.6107662801504801E-2</v>
      </c>
      <c r="P22" s="15"/>
      <c r="Q22" s="15">
        <v>5.7796725362489899E-2</v>
      </c>
      <c r="R22" s="15">
        <v>8.3404726788574399E-2</v>
      </c>
    </row>
    <row r="23" spans="2:18" ht="15.75" customHeight="1" x14ac:dyDescent="0.2">
      <c r="B23" s="18" t="s">
        <v>231</v>
      </c>
      <c r="C23" s="15">
        <v>6.7549343912384305E-2</v>
      </c>
      <c r="D23" s="15">
        <v>0</v>
      </c>
      <c r="E23" s="15">
        <v>0</v>
      </c>
      <c r="F23" s="15">
        <v>0</v>
      </c>
      <c r="G23" s="15">
        <v>0</v>
      </c>
      <c r="H23" s="15"/>
      <c r="I23" s="15">
        <v>1.8586457330872101E-2</v>
      </c>
      <c r="J23" s="15">
        <v>0.137989831460579</v>
      </c>
      <c r="K23" s="15">
        <v>3.8080791513074599E-2</v>
      </c>
      <c r="L23" s="15">
        <v>1.5626484116141402E-2</v>
      </c>
      <c r="M23" s="15"/>
      <c r="N23" s="15">
        <v>2.32539639303154E-2</v>
      </c>
      <c r="O23" s="15">
        <v>0.137989831460579</v>
      </c>
      <c r="P23" s="15"/>
      <c r="Q23" s="15">
        <v>2.2769378891187401E-2</v>
      </c>
      <c r="R23" s="15">
        <v>0.10736756629571199</v>
      </c>
    </row>
    <row r="24" spans="2:18" ht="15.75" customHeight="1" x14ac:dyDescent="0.2">
      <c r="B24" s="18" t="s">
        <v>232</v>
      </c>
      <c r="C24" s="15">
        <v>6.3845228517755204E-2</v>
      </c>
      <c r="D24" s="15">
        <v>0</v>
      </c>
      <c r="E24" s="15">
        <v>0</v>
      </c>
      <c r="F24" s="15">
        <v>0</v>
      </c>
      <c r="G24" s="15">
        <v>0</v>
      </c>
      <c r="H24" s="15"/>
      <c r="I24" s="15">
        <v>0.12451691525561601</v>
      </c>
      <c r="J24" s="15">
        <v>3.6621465994709397E-2</v>
      </c>
      <c r="K24" s="15">
        <v>0</v>
      </c>
      <c r="L24" s="15">
        <v>0.101857930270855</v>
      </c>
      <c r="M24" s="15"/>
      <c r="N24" s="15">
        <v>8.0964458487236601E-2</v>
      </c>
      <c r="O24" s="15">
        <v>3.6621465994709397E-2</v>
      </c>
      <c r="P24" s="15"/>
      <c r="Q24" s="15">
        <v>7.6615464835425806E-2</v>
      </c>
      <c r="R24" s="15">
        <v>5.2489969322176297E-2</v>
      </c>
    </row>
    <row r="25" spans="2:18" ht="15.75" customHeight="1" x14ac:dyDescent="0.2">
      <c r="B25" s="18" t="s">
        <v>233</v>
      </c>
      <c r="C25" s="15">
        <v>6.1863404517907797E-2</v>
      </c>
      <c r="D25" s="15">
        <v>0</v>
      </c>
      <c r="E25" s="15">
        <v>0</v>
      </c>
      <c r="F25" s="15">
        <v>0</v>
      </c>
      <c r="G25" s="15">
        <v>0</v>
      </c>
      <c r="H25" s="15"/>
      <c r="I25" s="15">
        <v>4.5052108331542301E-2</v>
      </c>
      <c r="J25" s="15">
        <v>7.7727917629666604E-2</v>
      </c>
      <c r="K25" s="15">
        <v>2.4375704619303998E-2</v>
      </c>
      <c r="L25" s="15">
        <v>8.3846082793111898E-2</v>
      </c>
      <c r="M25" s="15"/>
      <c r="N25" s="15">
        <v>5.1887257830463801E-2</v>
      </c>
      <c r="O25" s="15">
        <v>7.7727917629666604E-2</v>
      </c>
      <c r="P25" s="15"/>
      <c r="Q25" s="15">
        <v>5.76061687726203E-2</v>
      </c>
      <c r="R25" s="15">
        <v>6.5648926895244999E-2</v>
      </c>
    </row>
    <row r="26" spans="2:18" ht="15.75" customHeight="1" x14ac:dyDescent="0.2">
      <c r="B26" s="18" t="s">
        <v>234</v>
      </c>
      <c r="C26" s="15">
        <v>5.4071997716338201E-2</v>
      </c>
      <c r="D26" s="15">
        <v>0</v>
      </c>
      <c r="E26" s="15">
        <v>0</v>
      </c>
      <c r="F26" s="15">
        <v>0</v>
      </c>
      <c r="G26" s="15">
        <v>0</v>
      </c>
      <c r="H26" s="15"/>
      <c r="I26" s="15">
        <v>1.8586457330872101E-2</v>
      </c>
      <c r="J26" s="15">
        <v>7.9765871207766806E-2</v>
      </c>
      <c r="K26" s="15">
        <v>0</v>
      </c>
      <c r="L26" s="15">
        <v>9.3344254604296198E-2</v>
      </c>
      <c r="M26" s="15"/>
      <c r="N26" s="15">
        <v>3.7914814125930098E-2</v>
      </c>
      <c r="O26" s="15">
        <v>7.9765871207766806E-2</v>
      </c>
      <c r="P26" s="15"/>
      <c r="Q26" s="15">
        <v>5.0482418235842999E-2</v>
      </c>
      <c r="R26" s="15">
        <v>5.7263841969663103E-2</v>
      </c>
    </row>
    <row r="27" spans="2:18" ht="15.75" customHeight="1" x14ac:dyDescent="0.2">
      <c r="B27" s="18" t="s">
        <v>235</v>
      </c>
      <c r="C27" s="15">
        <v>5.2542393898626999E-2</v>
      </c>
      <c r="D27" s="15">
        <v>0</v>
      </c>
      <c r="E27" s="15">
        <v>0</v>
      </c>
      <c r="F27" s="15">
        <v>0</v>
      </c>
      <c r="G27" s="15">
        <v>0</v>
      </c>
      <c r="H27" s="15"/>
      <c r="I27" s="15">
        <v>0.100669391700203</v>
      </c>
      <c r="J27" s="15">
        <v>5.29026747631028E-2</v>
      </c>
      <c r="K27" s="15">
        <v>0</v>
      </c>
      <c r="L27" s="15">
        <v>4.2591496117839897E-2</v>
      </c>
      <c r="M27" s="15"/>
      <c r="N27" s="15">
        <v>5.2315837008581403E-2</v>
      </c>
      <c r="O27" s="15">
        <v>5.29026747631028E-2</v>
      </c>
      <c r="P27" s="15"/>
      <c r="Q27" s="15">
        <v>3.1827290259193501E-2</v>
      </c>
      <c r="R27" s="15">
        <v>7.0962207380352693E-2</v>
      </c>
    </row>
    <row r="28" spans="2:18" ht="15.75" customHeight="1" x14ac:dyDescent="0.2">
      <c r="B28" s="18" t="s">
        <v>236</v>
      </c>
      <c r="C28" s="15">
        <v>5.2077795531019697E-2</v>
      </c>
      <c r="D28" s="15">
        <v>0</v>
      </c>
      <c r="E28" s="15">
        <v>0</v>
      </c>
      <c r="F28" s="15">
        <v>0</v>
      </c>
      <c r="G28" s="15">
        <v>0</v>
      </c>
      <c r="H28" s="15"/>
      <c r="I28" s="15">
        <v>7.9860796518246999E-2</v>
      </c>
      <c r="J28" s="15">
        <v>3.5828946584866801E-2</v>
      </c>
      <c r="K28" s="15">
        <v>8.5983722745620203E-2</v>
      </c>
      <c r="L28" s="15">
        <v>2.1357206186729701E-2</v>
      </c>
      <c r="M28" s="15"/>
      <c r="N28" s="15">
        <v>6.2295625693660803E-2</v>
      </c>
      <c r="O28" s="15">
        <v>3.5828946584866801E-2</v>
      </c>
      <c r="P28" s="15"/>
      <c r="Q28" s="15">
        <v>4.3456653411281299E-2</v>
      </c>
      <c r="R28" s="15">
        <v>5.97436915173057E-2</v>
      </c>
    </row>
    <row r="29" spans="2:18" ht="15.75" customHeight="1" x14ac:dyDescent="0.2">
      <c r="B29" s="18" t="s">
        <v>212</v>
      </c>
      <c r="C29" s="15">
        <v>4.78123827804618E-2</v>
      </c>
      <c r="D29" s="15">
        <v>0</v>
      </c>
      <c r="E29" s="15">
        <v>0</v>
      </c>
      <c r="F29" s="15">
        <v>0</v>
      </c>
      <c r="G29" s="15">
        <v>0</v>
      </c>
      <c r="H29" s="15"/>
      <c r="I29" s="15">
        <v>3.8194123500411598E-2</v>
      </c>
      <c r="J29" s="15">
        <v>2.9807852601359999E-2</v>
      </c>
      <c r="K29" s="15">
        <v>0.121349035386643</v>
      </c>
      <c r="L29" s="15">
        <v>2.8685392164954401E-2</v>
      </c>
      <c r="M29" s="15"/>
      <c r="N29" s="15">
        <v>5.9134245155935801E-2</v>
      </c>
      <c r="O29" s="15">
        <v>2.9807852601359999E-2</v>
      </c>
      <c r="P29" s="15"/>
      <c r="Q29" s="15">
        <v>3.7982743447392102E-2</v>
      </c>
      <c r="R29" s="15">
        <v>5.6552871182514099E-2</v>
      </c>
    </row>
    <row r="30" spans="2:18" ht="15.75" customHeight="1" x14ac:dyDescent="0.2">
      <c r="B30" s="18" t="s">
        <v>237</v>
      </c>
      <c r="C30" s="15">
        <v>3.8811191439424603E-2</v>
      </c>
      <c r="D30" s="15">
        <v>0</v>
      </c>
      <c r="E30" s="15">
        <v>0</v>
      </c>
      <c r="F30" s="15">
        <v>0</v>
      </c>
      <c r="G30" s="15">
        <v>0</v>
      </c>
      <c r="H30" s="15"/>
      <c r="I30" s="15">
        <v>6.21338038654086E-2</v>
      </c>
      <c r="J30" s="15">
        <v>2.0447383332160202E-2</v>
      </c>
      <c r="K30" s="15">
        <v>0</v>
      </c>
      <c r="L30" s="15">
        <v>8.09517556420081E-2</v>
      </c>
      <c r="M30" s="15"/>
      <c r="N30" s="15">
        <v>5.0358980024399203E-2</v>
      </c>
      <c r="O30" s="15">
        <v>2.0447383332160202E-2</v>
      </c>
      <c r="P30" s="15"/>
      <c r="Q30" s="15">
        <v>3.4022948678147903E-2</v>
      </c>
      <c r="R30" s="15">
        <v>4.3068883802597102E-2</v>
      </c>
    </row>
    <row r="31" spans="2:18" ht="15.75" customHeight="1" x14ac:dyDescent="0.2">
      <c r="B31" s="18" t="s">
        <v>238</v>
      </c>
      <c r="C31" s="15">
        <v>3.33851943228071E-2</v>
      </c>
      <c r="D31" s="15">
        <v>0</v>
      </c>
      <c r="E31" s="15">
        <v>0</v>
      </c>
      <c r="F31" s="15">
        <v>0</v>
      </c>
      <c r="G31" s="15">
        <v>0</v>
      </c>
      <c r="H31" s="15"/>
      <c r="I31" s="15">
        <v>2.8525652309956202E-2</v>
      </c>
      <c r="J31" s="15">
        <v>3.4094002607434899E-2</v>
      </c>
      <c r="K31" s="15">
        <v>2.4375704619303998E-2</v>
      </c>
      <c r="L31" s="15">
        <v>4.5514570667295702E-2</v>
      </c>
      <c r="M31" s="15"/>
      <c r="N31" s="15">
        <v>3.29394715091973E-2</v>
      </c>
      <c r="O31" s="15">
        <v>3.4094002607434899E-2</v>
      </c>
      <c r="P31" s="15"/>
      <c r="Q31" s="15">
        <v>2.39081547156259E-2</v>
      </c>
      <c r="R31" s="15">
        <v>4.1812152013277003E-2</v>
      </c>
    </row>
    <row r="32" spans="2:18" ht="15.75" customHeight="1" x14ac:dyDescent="0.2">
      <c r="B32" s="18" t="s">
        <v>239</v>
      </c>
      <c r="C32" s="19">
        <v>1.3009751490205499E-2</v>
      </c>
      <c r="D32" s="19">
        <v>0</v>
      </c>
      <c r="E32" s="19">
        <v>0</v>
      </c>
      <c r="F32" s="19">
        <v>0</v>
      </c>
      <c r="G32" s="19">
        <v>0</v>
      </c>
      <c r="H32" s="19"/>
      <c r="I32" s="19">
        <v>9.9391949790840796E-3</v>
      </c>
      <c r="J32" s="19">
        <v>5.3709790893490201E-3</v>
      </c>
      <c r="K32" s="19">
        <v>0</v>
      </c>
      <c r="L32" s="19">
        <v>4.2468579862220503E-2</v>
      </c>
      <c r="M32" s="19"/>
      <c r="N32" s="19">
        <v>1.7813271991976298E-2</v>
      </c>
      <c r="O32" s="19">
        <v>5.3709790893490201E-3</v>
      </c>
      <c r="P32" s="19"/>
      <c r="Q32" s="19">
        <v>1.84851883425661E-2</v>
      </c>
      <c r="R32" s="19">
        <v>8.1410080213360093E-3</v>
      </c>
    </row>
    <row r="33" spans="2:2" ht="15.75" customHeight="1" x14ac:dyDescent="0.2">
      <c r="B33" s="20"/>
    </row>
    <row r="34" spans="2:2" ht="15.75" customHeight="1" x14ac:dyDescent="0.2">
      <c r="B34" s="22" t="s">
        <v>435</v>
      </c>
    </row>
    <row r="35" spans="2:2" ht="15.75" customHeight="1" x14ac:dyDescent="0.2">
      <c r="B35" s="22" t="s">
        <v>436</v>
      </c>
    </row>
    <row r="36" spans="2:2" ht="15.75" customHeight="1" x14ac:dyDescent="0.2"/>
    <row r="37" spans="2:2" ht="15.75" customHeight="1" x14ac:dyDescent="0.2">
      <c r="B37" s="6" t="str">
        <f>HYPERLINK("#'Contents'!A1", "Return to Contents")</f>
        <v>Return to Contents</v>
      </c>
    </row>
    <row r="38" spans="2:2" ht="15.75" customHeight="1" x14ac:dyDescent="0.2"/>
    <row r="39" spans="2:2" ht="15.75" customHeight="1" x14ac:dyDescent="0.2"/>
    <row r="40" spans="2:2" ht="15.75" customHeight="1" x14ac:dyDescent="0.2"/>
    <row r="41" spans="2:2" ht="15.75" customHeight="1" x14ac:dyDescent="0.2"/>
    <row r="42" spans="2:2" ht="15.75" customHeight="1" x14ac:dyDescent="0.2"/>
    <row r="43" spans="2:2" ht="15.75" customHeight="1" x14ac:dyDescent="0.2"/>
    <row r="44" spans="2:2" ht="15.75" customHeight="1" x14ac:dyDescent="0.2"/>
    <row r="45" spans="2:2" ht="15.75" customHeight="1" x14ac:dyDescent="0.2"/>
    <row r="46" spans="2:2" ht="15.75" customHeight="1" x14ac:dyDescent="0.2"/>
    <row r="47" spans="2:2" ht="15.75" customHeight="1" x14ac:dyDescent="0.2"/>
    <row r="48" spans="2:2"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240</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241</v>
      </c>
      <c r="C9" s="15">
        <v>0.51381110139379005</v>
      </c>
      <c r="D9" s="15">
        <v>0</v>
      </c>
      <c r="E9" s="15">
        <v>0</v>
      </c>
      <c r="F9" s="15">
        <v>0</v>
      </c>
      <c r="G9" s="15">
        <v>0</v>
      </c>
      <c r="H9" s="15"/>
      <c r="I9" s="15">
        <v>0.48007053524600202</v>
      </c>
      <c r="J9" s="15">
        <v>0.53742983240563402</v>
      </c>
      <c r="K9" s="15">
        <v>0.50256600054641498</v>
      </c>
      <c r="L9" s="15">
        <v>0.51750240771412503</v>
      </c>
      <c r="M9" s="15"/>
      <c r="N9" s="15">
        <v>0.49895883813896602</v>
      </c>
      <c r="O9" s="15">
        <v>0.53742983240563402</v>
      </c>
      <c r="P9" s="15"/>
      <c r="Q9" s="15">
        <v>0.49272004280967102</v>
      </c>
      <c r="R9" s="15">
        <v>0.53256521298375503</v>
      </c>
    </row>
    <row r="10" spans="2:18" ht="16" x14ac:dyDescent="0.2">
      <c r="B10" s="18" t="s">
        <v>242</v>
      </c>
      <c r="C10" s="15">
        <v>0.30700511594494101</v>
      </c>
      <c r="D10" s="15">
        <v>0</v>
      </c>
      <c r="E10" s="15">
        <v>0</v>
      </c>
      <c r="F10" s="15">
        <v>0</v>
      </c>
      <c r="G10" s="15">
        <v>0</v>
      </c>
      <c r="H10" s="15"/>
      <c r="I10" s="15">
        <v>0.30885558516234601</v>
      </c>
      <c r="J10" s="15">
        <v>0.30026688068433599</v>
      </c>
      <c r="K10" s="15">
        <v>0.23602812905133799</v>
      </c>
      <c r="L10" s="15">
        <v>0.37988518670706101</v>
      </c>
      <c r="M10" s="15"/>
      <c r="N10" s="15">
        <v>0.31124234799238998</v>
      </c>
      <c r="O10" s="15">
        <v>0.30026688068433599</v>
      </c>
      <c r="P10" s="15"/>
      <c r="Q10" s="15">
        <v>0.31825897552011301</v>
      </c>
      <c r="R10" s="15">
        <v>0.29699821480013699</v>
      </c>
    </row>
    <row r="11" spans="2:18" ht="16" x14ac:dyDescent="0.2">
      <c r="B11" s="18" t="s">
        <v>243</v>
      </c>
      <c r="C11" s="15">
        <v>0.27558191629526002</v>
      </c>
      <c r="D11" s="15">
        <v>0</v>
      </c>
      <c r="E11" s="15">
        <v>0</v>
      </c>
      <c r="F11" s="15">
        <v>0</v>
      </c>
      <c r="G11" s="15">
        <v>0</v>
      </c>
      <c r="H11" s="15"/>
      <c r="I11" s="15">
        <v>0.29924102839110001</v>
      </c>
      <c r="J11" s="15">
        <v>0.23678556848606699</v>
      </c>
      <c r="K11" s="15">
        <v>0.26925187314823601</v>
      </c>
      <c r="L11" s="15">
        <v>0.32774723280005302</v>
      </c>
      <c r="M11" s="15"/>
      <c r="N11" s="15">
        <v>0.299978382417801</v>
      </c>
      <c r="O11" s="15">
        <v>0.23678556848606699</v>
      </c>
      <c r="P11" s="15"/>
      <c r="Q11" s="15">
        <v>0.26249359166457498</v>
      </c>
      <c r="R11" s="15">
        <v>0.28722001874851499</v>
      </c>
    </row>
    <row r="12" spans="2:18" ht="16" x14ac:dyDescent="0.2">
      <c r="B12" s="18" t="s">
        <v>244</v>
      </c>
      <c r="C12" s="15">
        <v>0.269894001939883</v>
      </c>
      <c r="D12" s="15">
        <v>0</v>
      </c>
      <c r="E12" s="15">
        <v>0</v>
      </c>
      <c r="F12" s="15">
        <v>0</v>
      </c>
      <c r="G12" s="15">
        <v>0</v>
      </c>
      <c r="H12" s="15"/>
      <c r="I12" s="15">
        <v>0.28313279894793097</v>
      </c>
      <c r="J12" s="15">
        <v>0.25276875468357801</v>
      </c>
      <c r="K12" s="15">
        <v>0.31636005334852801</v>
      </c>
      <c r="L12" s="15">
        <v>0.24654823483645599</v>
      </c>
      <c r="M12" s="15"/>
      <c r="N12" s="15">
        <v>0.28066294123755497</v>
      </c>
      <c r="O12" s="15">
        <v>0.25276875468357801</v>
      </c>
      <c r="P12" s="15"/>
      <c r="Q12" s="15">
        <v>0.28945999289364099</v>
      </c>
      <c r="R12" s="15">
        <v>0.25249597631440301</v>
      </c>
    </row>
    <row r="13" spans="2:18" ht="16" x14ac:dyDescent="0.2">
      <c r="B13" s="18" t="s">
        <v>245</v>
      </c>
      <c r="C13" s="15">
        <v>0.25051654256328598</v>
      </c>
      <c r="D13" s="15">
        <v>0</v>
      </c>
      <c r="E13" s="15">
        <v>0</v>
      </c>
      <c r="F13" s="15">
        <v>0</v>
      </c>
      <c r="G13" s="15">
        <v>0</v>
      </c>
      <c r="H13" s="15"/>
      <c r="I13" s="15">
        <v>0.170010934136649</v>
      </c>
      <c r="J13" s="15">
        <v>0.20984215565766401</v>
      </c>
      <c r="K13" s="15">
        <v>0.31592957600821597</v>
      </c>
      <c r="L13" s="15">
        <v>0.36308854706659799</v>
      </c>
      <c r="M13" s="15"/>
      <c r="N13" s="15">
        <v>0.27609398369456001</v>
      </c>
      <c r="O13" s="15">
        <v>0.20984215565766401</v>
      </c>
      <c r="P13" s="15"/>
      <c r="Q13" s="15">
        <v>0.25040131352600298</v>
      </c>
      <c r="R13" s="15">
        <v>0.25061900390798297</v>
      </c>
    </row>
    <row r="14" spans="2:18" ht="16" x14ac:dyDescent="0.2">
      <c r="B14" s="18" t="s">
        <v>246</v>
      </c>
      <c r="C14" s="15">
        <v>0.23430342934656601</v>
      </c>
      <c r="D14" s="15">
        <v>0</v>
      </c>
      <c r="E14" s="15">
        <v>0</v>
      </c>
      <c r="F14" s="15">
        <v>0</v>
      </c>
      <c r="G14" s="15">
        <v>0</v>
      </c>
      <c r="H14" s="15"/>
      <c r="I14" s="15">
        <v>0.22879570837131699</v>
      </c>
      <c r="J14" s="15">
        <v>0.24424768213154699</v>
      </c>
      <c r="K14" s="15">
        <v>0.25228400461883999</v>
      </c>
      <c r="L14" s="15">
        <v>0.205960509216985</v>
      </c>
      <c r="M14" s="15"/>
      <c r="N14" s="15">
        <v>0.22805014418230499</v>
      </c>
      <c r="O14" s="15">
        <v>0.24424768213154699</v>
      </c>
      <c r="P14" s="15"/>
      <c r="Q14" s="15">
        <v>0.234910877812049</v>
      </c>
      <c r="R14" s="15">
        <v>0.23376328783297901</v>
      </c>
    </row>
    <row r="15" spans="2:18" ht="16" x14ac:dyDescent="0.2">
      <c r="B15" s="18" t="s">
        <v>247</v>
      </c>
      <c r="C15" s="15">
        <v>0.23294653439794399</v>
      </c>
      <c r="D15" s="15">
        <v>0</v>
      </c>
      <c r="E15" s="15">
        <v>0</v>
      </c>
      <c r="F15" s="15">
        <v>0</v>
      </c>
      <c r="G15" s="15">
        <v>0</v>
      </c>
      <c r="H15" s="15"/>
      <c r="I15" s="15">
        <v>0.213424760364197</v>
      </c>
      <c r="J15" s="15">
        <v>0.240626850158943</v>
      </c>
      <c r="K15" s="15">
        <v>0.239587488244588</v>
      </c>
      <c r="L15" s="15">
        <v>0.23494905913446101</v>
      </c>
      <c r="M15" s="15"/>
      <c r="N15" s="15">
        <v>0.22811689001504601</v>
      </c>
      <c r="O15" s="15">
        <v>0.240626850158943</v>
      </c>
      <c r="P15" s="15"/>
      <c r="Q15" s="15">
        <v>0.234482646991657</v>
      </c>
      <c r="R15" s="15">
        <v>0.231580627282266</v>
      </c>
    </row>
    <row r="16" spans="2:18" ht="16" x14ac:dyDescent="0.2">
      <c r="B16" s="18" t="s">
        <v>248</v>
      </c>
      <c r="C16" s="15">
        <v>0.19872284417648001</v>
      </c>
      <c r="D16" s="15">
        <v>0</v>
      </c>
      <c r="E16" s="15">
        <v>0</v>
      </c>
      <c r="F16" s="15">
        <v>0</v>
      </c>
      <c r="G16" s="15">
        <v>0</v>
      </c>
      <c r="H16" s="15"/>
      <c r="I16" s="15">
        <v>9.6649854303897303E-2</v>
      </c>
      <c r="J16" s="15">
        <v>0.165813688091072</v>
      </c>
      <c r="K16" s="15">
        <v>0.28597875434320602</v>
      </c>
      <c r="L16" s="15">
        <v>0.30216695197030302</v>
      </c>
      <c r="M16" s="15"/>
      <c r="N16" s="15">
        <v>0.219417243440753</v>
      </c>
      <c r="O16" s="15">
        <v>0.165813688091072</v>
      </c>
      <c r="P16" s="15"/>
      <c r="Q16" s="15">
        <v>0.19159955054697</v>
      </c>
      <c r="R16" s="15">
        <v>0.20505685738321999</v>
      </c>
    </row>
    <row r="17" spans="2:18" ht="16" x14ac:dyDescent="0.2">
      <c r="B17" s="18" t="s">
        <v>249</v>
      </c>
      <c r="C17" s="15">
        <v>0.193065024545273</v>
      </c>
      <c r="D17" s="15">
        <v>0</v>
      </c>
      <c r="E17" s="15">
        <v>0</v>
      </c>
      <c r="F17" s="15">
        <v>0</v>
      </c>
      <c r="G17" s="15">
        <v>0</v>
      </c>
      <c r="H17" s="15"/>
      <c r="I17" s="15">
        <v>0.16015528739687901</v>
      </c>
      <c r="J17" s="15">
        <v>0.19565323256768299</v>
      </c>
      <c r="K17" s="15">
        <v>0.22031449814877399</v>
      </c>
      <c r="L17" s="15">
        <v>0.202081880739964</v>
      </c>
      <c r="M17" s="15"/>
      <c r="N17" s="15">
        <v>0.19143747110525999</v>
      </c>
      <c r="O17" s="15">
        <v>0.19565323256768299</v>
      </c>
      <c r="P17" s="15"/>
      <c r="Q17" s="15">
        <v>0.154238624526912</v>
      </c>
      <c r="R17" s="15">
        <v>0.22758935321644</v>
      </c>
    </row>
    <row r="18" spans="2:18" ht="16" x14ac:dyDescent="0.2">
      <c r="B18" s="18" t="s">
        <v>250</v>
      </c>
      <c r="C18" s="15">
        <v>0.17432204245674901</v>
      </c>
      <c r="D18" s="15">
        <v>0</v>
      </c>
      <c r="E18" s="15">
        <v>0</v>
      </c>
      <c r="F18" s="15">
        <v>0</v>
      </c>
      <c r="G18" s="15">
        <v>0</v>
      </c>
      <c r="H18" s="15"/>
      <c r="I18" s="15">
        <v>7.2254612654082007E-2</v>
      </c>
      <c r="J18" s="15">
        <v>0.165427725735765</v>
      </c>
      <c r="K18" s="15">
        <v>0.18757578203855199</v>
      </c>
      <c r="L18" s="15">
        <v>0.29691284990433398</v>
      </c>
      <c r="M18" s="15"/>
      <c r="N18" s="15">
        <v>0.17991509203022599</v>
      </c>
      <c r="O18" s="15">
        <v>0.165427725735765</v>
      </c>
      <c r="P18" s="15"/>
      <c r="Q18" s="15">
        <v>0.102484916236322</v>
      </c>
      <c r="R18" s="15">
        <v>0.23819941855273699</v>
      </c>
    </row>
    <row r="19" spans="2:18" ht="16" x14ac:dyDescent="0.2">
      <c r="B19" s="18" t="s">
        <v>251</v>
      </c>
      <c r="C19" s="15">
        <v>0.110701181405344</v>
      </c>
      <c r="D19" s="15">
        <v>0</v>
      </c>
      <c r="E19" s="15">
        <v>0</v>
      </c>
      <c r="F19" s="15">
        <v>0</v>
      </c>
      <c r="G19" s="15">
        <v>0</v>
      </c>
      <c r="H19" s="15"/>
      <c r="I19" s="15">
        <v>5.4147640317604703E-2</v>
      </c>
      <c r="J19" s="15">
        <v>0.12654983047559901</v>
      </c>
      <c r="K19" s="15">
        <v>9.9758150434421003E-2</v>
      </c>
      <c r="L19" s="15">
        <v>0.15512321802575099</v>
      </c>
      <c r="M19" s="15"/>
      <c r="N19" s="15">
        <v>0.100735010568025</v>
      </c>
      <c r="O19" s="15">
        <v>0.12654983047559901</v>
      </c>
      <c r="P19" s="15"/>
      <c r="Q19" s="15">
        <v>0.116911389448284</v>
      </c>
      <c r="R19" s="15">
        <v>0.105179081404073</v>
      </c>
    </row>
    <row r="20" spans="2:18" ht="16" x14ac:dyDescent="0.2">
      <c r="B20" s="18" t="s">
        <v>252</v>
      </c>
      <c r="C20" s="15">
        <v>0.104393917447797</v>
      </c>
      <c r="D20" s="15">
        <v>0</v>
      </c>
      <c r="E20" s="15">
        <v>0</v>
      </c>
      <c r="F20" s="15">
        <v>0</v>
      </c>
      <c r="G20" s="15">
        <v>0</v>
      </c>
      <c r="H20" s="15"/>
      <c r="I20" s="15">
        <v>9.5256509218985402E-2</v>
      </c>
      <c r="J20" s="15">
        <v>4.9834366724828501E-2</v>
      </c>
      <c r="K20" s="15">
        <v>0.19466532102717399</v>
      </c>
      <c r="L20" s="15">
        <v>0.139593296327639</v>
      </c>
      <c r="M20" s="15"/>
      <c r="N20" s="15">
        <v>0.138702822951487</v>
      </c>
      <c r="O20" s="15">
        <v>4.9834366724828501E-2</v>
      </c>
      <c r="P20" s="15"/>
      <c r="Q20" s="15">
        <v>0.10229640609715999</v>
      </c>
      <c r="R20" s="15">
        <v>0.106259018802202</v>
      </c>
    </row>
    <row r="21" spans="2:18" ht="15.75" customHeight="1" x14ac:dyDescent="0.2">
      <c r="B21" s="18" t="s">
        <v>253</v>
      </c>
      <c r="C21" s="15">
        <v>8.2739321358741499E-2</v>
      </c>
      <c r="D21" s="15">
        <v>0</v>
      </c>
      <c r="E21" s="15">
        <v>0</v>
      </c>
      <c r="F21" s="15">
        <v>0</v>
      </c>
      <c r="G21" s="15">
        <v>0</v>
      </c>
      <c r="H21" s="15"/>
      <c r="I21" s="15">
        <v>5.2516808404901097E-2</v>
      </c>
      <c r="J21" s="15">
        <v>8.0332677423209306E-2</v>
      </c>
      <c r="K21" s="15">
        <v>0.10323414621155801</v>
      </c>
      <c r="L21" s="15">
        <v>0.10408864547874901</v>
      </c>
      <c r="M21" s="15"/>
      <c r="N21" s="15">
        <v>8.4252701111160302E-2</v>
      </c>
      <c r="O21" s="15">
        <v>8.0332677423209306E-2</v>
      </c>
      <c r="P21" s="15"/>
      <c r="Q21" s="15">
        <v>7.1019522768122706E-2</v>
      </c>
      <c r="R21" s="15">
        <v>9.3160534201319201E-2</v>
      </c>
    </row>
    <row r="22" spans="2:18" ht="15.75" customHeight="1" x14ac:dyDescent="0.2">
      <c r="B22" s="18" t="s">
        <v>254</v>
      </c>
      <c r="C22" s="15">
        <v>7.0817200958873699E-2</v>
      </c>
      <c r="D22" s="15">
        <v>0</v>
      </c>
      <c r="E22" s="15">
        <v>0</v>
      </c>
      <c r="F22" s="15">
        <v>0</v>
      </c>
      <c r="G22" s="15">
        <v>0</v>
      </c>
      <c r="H22" s="15"/>
      <c r="I22" s="15">
        <v>6.2721814691932595E-2</v>
      </c>
      <c r="J22" s="15">
        <v>5.6503852993359201E-2</v>
      </c>
      <c r="K22" s="15">
        <v>0.12960964857761201</v>
      </c>
      <c r="L22" s="15">
        <v>5.58367019150698E-2</v>
      </c>
      <c r="M22" s="15"/>
      <c r="N22" s="15">
        <v>7.9817922121035903E-2</v>
      </c>
      <c r="O22" s="15">
        <v>5.6503852993359201E-2</v>
      </c>
      <c r="P22" s="15"/>
      <c r="Q22" s="15">
        <v>7.2025848504457604E-2</v>
      </c>
      <c r="R22" s="15">
        <v>6.9742474868079898E-2</v>
      </c>
    </row>
    <row r="23" spans="2:18" ht="15.75" customHeight="1" x14ac:dyDescent="0.2">
      <c r="B23" s="18" t="s">
        <v>49</v>
      </c>
      <c r="C23" s="15">
        <v>7.0397102443618506E-2</v>
      </c>
      <c r="D23" s="15">
        <v>0</v>
      </c>
      <c r="E23" s="15">
        <v>0</v>
      </c>
      <c r="F23" s="15">
        <v>0</v>
      </c>
      <c r="G23" s="15">
        <v>0</v>
      </c>
      <c r="H23" s="15"/>
      <c r="I23" s="15">
        <v>5.3371115760057E-2</v>
      </c>
      <c r="J23" s="15">
        <v>5.6544993762721103E-2</v>
      </c>
      <c r="K23" s="15">
        <v>9.4762891419681E-2</v>
      </c>
      <c r="L23" s="15">
        <v>9.49645978788905E-2</v>
      </c>
      <c r="M23" s="15"/>
      <c r="N23" s="15">
        <v>7.9107780619340595E-2</v>
      </c>
      <c r="O23" s="15">
        <v>5.6544993762721103E-2</v>
      </c>
      <c r="P23" s="15"/>
      <c r="Q23" s="15">
        <v>8.5734825203503701E-2</v>
      </c>
      <c r="R23" s="15">
        <v>5.6758841328009402E-2</v>
      </c>
    </row>
    <row r="24" spans="2:18" ht="15.75" customHeight="1" x14ac:dyDescent="0.2">
      <c r="B24" s="18" t="s">
        <v>255</v>
      </c>
      <c r="C24" s="15">
        <v>5.5626657405486002E-2</v>
      </c>
      <c r="D24" s="15">
        <v>0</v>
      </c>
      <c r="E24" s="15">
        <v>0</v>
      </c>
      <c r="F24" s="15">
        <v>0</v>
      </c>
      <c r="G24" s="15">
        <v>0</v>
      </c>
      <c r="H24" s="15"/>
      <c r="I24" s="15">
        <v>5.6651570485579998E-2</v>
      </c>
      <c r="J24" s="15">
        <v>6.3075359167132306E-2</v>
      </c>
      <c r="K24" s="15">
        <v>2.6413791212500801E-2</v>
      </c>
      <c r="L24" s="15">
        <v>6.5874105150174403E-2</v>
      </c>
      <c r="M24" s="15"/>
      <c r="N24" s="15">
        <v>5.0942659801416698E-2</v>
      </c>
      <c r="O24" s="15">
        <v>6.3075359167132306E-2</v>
      </c>
      <c r="P24" s="15"/>
      <c r="Q24" s="15">
        <v>4.4468718218866402E-2</v>
      </c>
      <c r="R24" s="15">
        <v>6.5548266403218994E-2</v>
      </c>
    </row>
    <row r="25" spans="2:18" ht="15.75" customHeight="1" x14ac:dyDescent="0.2">
      <c r="B25" s="18" t="s">
        <v>256</v>
      </c>
      <c r="C25" s="15">
        <v>5.36673034495029E-2</v>
      </c>
      <c r="D25" s="15">
        <v>0</v>
      </c>
      <c r="E25" s="15">
        <v>0</v>
      </c>
      <c r="F25" s="15">
        <v>0</v>
      </c>
      <c r="G25" s="15">
        <v>0</v>
      </c>
      <c r="H25" s="15"/>
      <c r="I25" s="15">
        <v>1.3329600427591799E-2</v>
      </c>
      <c r="J25" s="15">
        <v>7.6863562325796497E-2</v>
      </c>
      <c r="K25" s="15">
        <v>6.3830884715736003E-2</v>
      </c>
      <c r="L25" s="15">
        <v>4.6985308745860203E-2</v>
      </c>
      <c r="M25" s="15"/>
      <c r="N25" s="15">
        <v>3.9080705076161598E-2</v>
      </c>
      <c r="O25" s="15">
        <v>7.6863562325796497E-2</v>
      </c>
      <c r="P25" s="15"/>
      <c r="Q25" s="15">
        <v>5.3443526420325099E-2</v>
      </c>
      <c r="R25" s="15">
        <v>5.3866285371616203E-2</v>
      </c>
    </row>
    <row r="26" spans="2:18" ht="15.75" customHeight="1" x14ac:dyDescent="0.2">
      <c r="B26" s="18" t="s">
        <v>257</v>
      </c>
      <c r="C26" s="15">
        <v>2.80137983248697E-2</v>
      </c>
      <c r="D26" s="15">
        <v>0</v>
      </c>
      <c r="E26" s="15">
        <v>0</v>
      </c>
      <c r="F26" s="15">
        <v>0</v>
      </c>
      <c r="G26" s="15">
        <v>0</v>
      </c>
      <c r="H26" s="15"/>
      <c r="I26" s="15">
        <v>3.4674227062699001E-2</v>
      </c>
      <c r="J26" s="15">
        <v>2.3827444370622699E-2</v>
      </c>
      <c r="K26" s="15">
        <v>6.0341501024563302E-2</v>
      </c>
      <c r="L26" s="15">
        <v>0</v>
      </c>
      <c r="M26" s="15"/>
      <c r="N26" s="15">
        <v>3.0646320409784801E-2</v>
      </c>
      <c r="O26" s="15">
        <v>2.3827444370622699E-2</v>
      </c>
      <c r="P26" s="15"/>
      <c r="Q26" s="15">
        <v>1.56002534860977E-2</v>
      </c>
      <c r="R26" s="15">
        <v>3.9051888433284603E-2</v>
      </c>
    </row>
    <row r="27" spans="2:18" ht="15.75" customHeight="1" x14ac:dyDescent="0.2">
      <c r="B27" s="18" t="s">
        <v>50</v>
      </c>
      <c r="C27" s="19">
        <v>2.3380124472161899E-2</v>
      </c>
      <c r="D27" s="19">
        <v>0</v>
      </c>
      <c r="E27" s="19">
        <v>0</v>
      </c>
      <c r="F27" s="19">
        <v>0</v>
      </c>
      <c r="G27" s="19">
        <v>0</v>
      </c>
      <c r="H27" s="19"/>
      <c r="I27" s="19">
        <v>3.9190158596525797E-2</v>
      </c>
      <c r="J27" s="19">
        <v>8.5965641846995396E-3</v>
      </c>
      <c r="K27" s="19">
        <v>3.9155581591837199E-2</v>
      </c>
      <c r="L27" s="19">
        <v>1.9515159291738401E-2</v>
      </c>
      <c r="M27" s="19"/>
      <c r="N27" s="19">
        <v>3.2676531172540602E-2</v>
      </c>
      <c r="O27" s="19">
        <v>8.5965641846995396E-3</v>
      </c>
      <c r="P27" s="19"/>
      <c r="Q27" s="19">
        <v>2.4037831927986301E-2</v>
      </c>
      <c r="R27" s="19">
        <v>2.2795292801865E-2</v>
      </c>
    </row>
    <row r="28" spans="2:18" ht="15.75" customHeight="1" x14ac:dyDescent="0.2">
      <c r="B28" s="20"/>
    </row>
    <row r="29" spans="2:18" ht="15.75" customHeight="1" x14ac:dyDescent="0.2">
      <c r="B29" s="22" t="s">
        <v>435</v>
      </c>
    </row>
    <row r="30" spans="2:18" ht="15.75" customHeight="1" x14ac:dyDescent="0.2">
      <c r="B30" s="22" t="s">
        <v>436</v>
      </c>
    </row>
    <row r="31" spans="2:18" ht="15.75" customHeight="1" x14ac:dyDescent="0.2"/>
    <row r="32" spans="2:18" ht="15.75" customHeight="1" x14ac:dyDescent="0.2">
      <c r="B32" s="6" t="str">
        <f>HYPERLINK("#'Contents'!A1", "Return to Contents")</f>
        <v>Return to Contents</v>
      </c>
    </row>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258</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259</v>
      </c>
      <c r="C9" s="15">
        <v>0.383254856722202</v>
      </c>
      <c r="D9" s="15">
        <v>0</v>
      </c>
      <c r="E9" s="15">
        <v>0</v>
      </c>
      <c r="F9" s="15">
        <v>0</v>
      </c>
      <c r="G9" s="15">
        <v>0</v>
      </c>
      <c r="H9" s="15"/>
      <c r="I9" s="15">
        <v>0.346451009744909</v>
      </c>
      <c r="J9" s="15">
        <v>0.49540778810053199</v>
      </c>
      <c r="K9" s="15">
        <v>0.32168338609358799</v>
      </c>
      <c r="L9" s="15">
        <v>0.26613520373892002</v>
      </c>
      <c r="M9" s="15"/>
      <c r="N9" s="15">
        <v>0.31272927002595702</v>
      </c>
      <c r="O9" s="15">
        <v>0.49540778810053199</v>
      </c>
      <c r="P9" s="15"/>
      <c r="Q9" s="15">
        <v>0.30662721946390797</v>
      </c>
      <c r="R9" s="15">
        <v>0.45139194212670097</v>
      </c>
    </row>
    <row r="10" spans="2:18" ht="16" x14ac:dyDescent="0.2">
      <c r="B10" s="18" t="s">
        <v>260</v>
      </c>
      <c r="C10" s="15">
        <v>0.35932010962181599</v>
      </c>
      <c r="D10" s="15">
        <v>0</v>
      </c>
      <c r="E10" s="15">
        <v>0</v>
      </c>
      <c r="F10" s="15">
        <v>0</v>
      </c>
      <c r="G10" s="15">
        <v>0</v>
      </c>
      <c r="H10" s="15"/>
      <c r="I10" s="15">
        <v>0.40979935734015799</v>
      </c>
      <c r="J10" s="15">
        <v>0.34050256069548901</v>
      </c>
      <c r="K10" s="15">
        <v>0.29875015923905002</v>
      </c>
      <c r="L10" s="15">
        <v>0.39018321088511398</v>
      </c>
      <c r="M10" s="15"/>
      <c r="N10" s="15">
        <v>0.37115322590245797</v>
      </c>
      <c r="O10" s="15">
        <v>0.34050256069548901</v>
      </c>
      <c r="P10" s="15"/>
      <c r="Q10" s="15">
        <v>0.35843199058494901</v>
      </c>
      <c r="R10" s="15">
        <v>0.36010982263959401</v>
      </c>
    </row>
    <row r="11" spans="2:18" ht="16" x14ac:dyDescent="0.2">
      <c r="B11" s="18" t="s">
        <v>261</v>
      </c>
      <c r="C11" s="15">
        <v>0.32979175011321499</v>
      </c>
      <c r="D11" s="15">
        <v>0</v>
      </c>
      <c r="E11" s="15">
        <v>0</v>
      </c>
      <c r="F11" s="15">
        <v>0</v>
      </c>
      <c r="G11" s="15">
        <v>0</v>
      </c>
      <c r="H11" s="15"/>
      <c r="I11" s="15">
        <v>0.39743325615957598</v>
      </c>
      <c r="J11" s="15">
        <v>0.34273106124941399</v>
      </c>
      <c r="K11" s="15">
        <v>0.25991221690711003</v>
      </c>
      <c r="L11" s="15">
        <v>0.28867745884304502</v>
      </c>
      <c r="M11" s="15"/>
      <c r="N11" s="15">
        <v>0.32165507015210598</v>
      </c>
      <c r="O11" s="15">
        <v>0.34273106124941399</v>
      </c>
      <c r="P11" s="15"/>
      <c r="Q11" s="15">
        <v>0.31208029872052601</v>
      </c>
      <c r="R11" s="15">
        <v>0.34554072423483001</v>
      </c>
    </row>
    <row r="12" spans="2:18" ht="32" x14ac:dyDescent="0.2">
      <c r="B12" s="18" t="s">
        <v>262</v>
      </c>
      <c r="C12" s="15">
        <v>0.24894642362987099</v>
      </c>
      <c r="D12" s="15">
        <v>0</v>
      </c>
      <c r="E12" s="15">
        <v>0</v>
      </c>
      <c r="F12" s="15">
        <v>0</v>
      </c>
      <c r="G12" s="15">
        <v>0</v>
      </c>
      <c r="H12" s="15"/>
      <c r="I12" s="15">
        <v>0.244344967677944</v>
      </c>
      <c r="J12" s="15">
        <v>0.27284213479881703</v>
      </c>
      <c r="K12" s="15">
        <v>0.21673560809309</v>
      </c>
      <c r="L12" s="15">
        <v>0.23699731256489701</v>
      </c>
      <c r="M12" s="15"/>
      <c r="N12" s="15">
        <v>0.233919985809632</v>
      </c>
      <c r="O12" s="15">
        <v>0.27284213479881703</v>
      </c>
      <c r="P12" s="15"/>
      <c r="Q12" s="15">
        <v>0.18024308904709599</v>
      </c>
      <c r="R12" s="15">
        <v>0.31003724077540001</v>
      </c>
    </row>
    <row r="13" spans="2:18" ht="16" x14ac:dyDescent="0.2">
      <c r="B13" s="18" t="s">
        <v>263</v>
      </c>
      <c r="C13" s="15">
        <v>0.22206519468303501</v>
      </c>
      <c r="D13" s="15">
        <v>0</v>
      </c>
      <c r="E13" s="15">
        <v>0</v>
      </c>
      <c r="F13" s="15">
        <v>0</v>
      </c>
      <c r="G13" s="15">
        <v>0</v>
      </c>
      <c r="H13" s="15"/>
      <c r="I13" s="15">
        <v>0.17016632026227599</v>
      </c>
      <c r="J13" s="15">
        <v>0.167113582963511</v>
      </c>
      <c r="K13" s="15">
        <v>0.41863139424642198</v>
      </c>
      <c r="L13" s="15">
        <v>0.21401441769936499</v>
      </c>
      <c r="M13" s="15"/>
      <c r="N13" s="15">
        <v>0.256620641507251</v>
      </c>
      <c r="O13" s="15">
        <v>0.167113582963511</v>
      </c>
      <c r="P13" s="15"/>
      <c r="Q13" s="15">
        <v>0.24718282382205101</v>
      </c>
      <c r="R13" s="15">
        <v>0.19973066757195301</v>
      </c>
    </row>
    <row r="14" spans="2:18" ht="48" x14ac:dyDescent="0.2">
      <c r="B14" s="18" t="s">
        <v>264</v>
      </c>
      <c r="C14" s="15">
        <v>0.189296236629137</v>
      </c>
      <c r="D14" s="15">
        <v>0</v>
      </c>
      <c r="E14" s="15">
        <v>0</v>
      </c>
      <c r="F14" s="15">
        <v>0</v>
      </c>
      <c r="G14" s="15">
        <v>0</v>
      </c>
      <c r="H14" s="15"/>
      <c r="I14" s="15">
        <v>0.215395054312887</v>
      </c>
      <c r="J14" s="15">
        <v>0.19636605373322999</v>
      </c>
      <c r="K14" s="15">
        <v>0.199943960665599</v>
      </c>
      <c r="L14" s="15">
        <v>0.13652814135744101</v>
      </c>
      <c r="M14" s="15"/>
      <c r="N14" s="15">
        <v>0.18485049461443001</v>
      </c>
      <c r="O14" s="15">
        <v>0.19636605373322999</v>
      </c>
      <c r="P14" s="15"/>
      <c r="Q14" s="15">
        <v>0.15609019589377199</v>
      </c>
      <c r="R14" s="15">
        <v>0.218822957202607</v>
      </c>
    </row>
    <row r="15" spans="2:18" ht="48" x14ac:dyDescent="0.2">
      <c r="B15" s="18" t="s">
        <v>265</v>
      </c>
      <c r="C15" s="15">
        <v>0.187586771593724</v>
      </c>
      <c r="D15" s="15">
        <v>0</v>
      </c>
      <c r="E15" s="15">
        <v>0</v>
      </c>
      <c r="F15" s="15">
        <v>0</v>
      </c>
      <c r="G15" s="15">
        <v>0</v>
      </c>
      <c r="H15" s="15"/>
      <c r="I15" s="15">
        <v>0.21263663789530701</v>
      </c>
      <c r="J15" s="15">
        <v>0.19153303587569401</v>
      </c>
      <c r="K15" s="15">
        <v>0.12631933038125701</v>
      </c>
      <c r="L15" s="15">
        <v>0.204975915205559</v>
      </c>
      <c r="M15" s="15"/>
      <c r="N15" s="15">
        <v>0.18510522607971999</v>
      </c>
      <c r="O15" s="15">
        <v>0.19153303587569401</v>
      </c>
      <c r="P15" s="15"/>
      <c r="Q15" s="15">
        <v>0.206702812430232</v>
      </c>
      <c r="R15" s="15">
        <v>0.170588840381484</v>
      </c>
    </row>
    <row r="16" spans="2:18" ht="16" x14ac:dyDescent="0.2">
      <c r="B16" s="18" t="s">
        <v>266</v>
      </c>
      <c r="C16" s="15">
        <v>0.18749756369804399</v>
      </c>
      <c r="D16" s="15">
        <v>0</v>
      </c>
      <c r="E16" s="15">
        <v>0</v>
      </c>
      <c r="F16" s="15">
        <v>0</v>
      </c>
      <c r="G16" s="15">
        <v>0</v>
      </c>
      <c r="H16" s="15"/>
      <c r="I16" s="15">
        <v>0.18971068934646401</v>
      </c>
      <c r="J16" s="15">
        <v>0.15957740916761701</v>
      </c>
      <c r="K16" s="15">
        <v>0.19850291864526401</v>
      </c>
      <c r="L16" s="15">
        <v>0.228426582361651</v>
      </c>
      <c r="M16" s="15"/>
      <c r="N16" s="15">
        <v>0.205054708702715</v>
      </c>
      <c r="O16" s="15">
        <v>0.15957740916761701</v>
      </c>
      <c r="P16" s="15"/>
      <c r="Q16" s="15">
        <v>0.265138736179095</v>
      </c>
      <c r="R16" s="15">
        <v>0.118459245546402</v>
      </c>
    </row>
    <row r="17" spans="2:18" ht="32" x14ac:dyDescent="0.2">
      <c r="B17" s="18" t="s">
        <v>267</v>
      </c>
      <c r="C17" s="15">
        <v>0.14040720914152</v>
      </c>
      <c r="D17" s="15">
        <v>0</v>
      </c>
      <c r="E17" s="15">
        <v>0</v>
      </c>
      <c r="F17" s="15">
        <v>0</v>
      </c>
      <c r="G17" s="15">
        <v>0</v>
      </c>
      <c r="H17" s="15"/>
      <c r="I17" s="15">
        <v>0.13135008417625399</v>
      </c>
      <c r="J17" s="15">
        <v>0.102091542444164</v>
      </c>
      <c r="K17" s="15">
        <v>0.17682695314079699</v>
      </c>
      <c r="L17" s="15">
        <v>0.19179546741707301</v>
      </c>
      <c r="M17" s="15"/>
      <c r="N17" s="15">
        <v>0.164501406593865</v>
      </c>
      <c r="O17" s="15">
        <v>0.102091542444164</v>
      </c>
      <c r="P17" s="15"/>
      <c r="Q17" s="15">
        <v>0.15935034979943899</v>
      </c>
      <c r="R17" s="15">
        <v>0.123563020295043</v>
      </c>
    </row>
    <row r="18" spans="2:18" ht="32" x14ac:dyDescent="0.2">
      <c r="B18" s="18" t="s">
        <v>268</v>
      </c>
      <c r="C18" s="15">
        <v>0.13812796544101399</v>
      </c>
      <c r="D18" s="15">
        <v>0</v>
      </c>
      <c r="E18" s="15">
        <v>0</v>
      </c>
      <c r="F18" s="15">
        <v>0</v>
      </c>
      <c r="G18" s="15">
        <v>0</v>
      </c>
      <c r="H18" s="15"/>
      <c r="I18" s="15">
        <v>0.172476964039362</v>
      </c>
      <c r="J18" s="15">
        <v>6.8786952594036402E-2</v>
      </c>
      <c r="K18" s="15">
        <v>0.27615572723980297</v>
      </c>
      <c r="L18" s="15">
        <v>0.109635566242368</v>
      </c>
      <c r="M18" s="15"/>
      <c r="N18" s="15">
        <v>0.18173195824837499</v>
      </c>
      <c r="O18" s="15">
        <v>6.8786952594036402E-2</v>
      </c>
      <c r="P18" s="15"/>
      <c r="Q18" s="15">
        <v>0.18740157080799799</v>
      </c>
      <c r="R18" s="15">
        <v>9.4314010356365802E-2</v>
      </c>
    </row>
    <row r="19" spans="2:18" ht="32" x14ac:dyDescent="0.2">
      <c r="B19" s="18" t="s">
        <v>269</v>
      </c>
      <c r="C19" s="15">
        <v>5.98729610913767E-2</v>
      </c>
      <c r="D19" s="15">
        <v>0</v>
      </c>
      <c r="E19" s="15">
        <v>0</v>
      </c>
      <c r="F19" s="15">
        <v>0</v>
      </c>
      <c r="G19" s="15">
        <v>0</v>
      </c>
      <c r="H19" s="15"/>
      <c r="I19" s="15">
        <v>4.2262613178680103E-2</v>
      </c>
      <c r="J19" s="15">
        <v>8.7837283562229695E-2</v>
      </c>
      <c r="K19" s="15">
        <v>3.2199055965659501E-2</v>
      </c>
      <c r="L19" s="15">
        <v>5.1156905078686199E-2</v>
      </c>
      <c r="M19" s="15"/>
      <c r="N19" s="15">
        <v>4.2288041780021199E-2</v>
      </c>
      <c r="O19" s="15">
        <v>8.7837283562229695E-2</v>
      </c>
      <c r="P19" s="15"/>
      <c r="Q19" s="15">
        <v>8.7690378303620906E-2</v>
      </c>
      <c r="R19" s="15">
        <v>3.5137789811929901E-2</v>
      </c>
    </row>
    <row r="20" spans="2:18" ht="16" x14ac:dyDescent="0.2">
      <c r="B20" s="18" t="s">
        <v>49</v>
      </c>
      <c r="C20" s="15">
        <v>1.0505084256551001E-2</v>
      </c>
      <c r="D20" s="15">
        <v>0</v>
      </c>
      <c r="E20" s="15">
        <v>0</v>
      </c>
      <c r="F20" s="15">
        <v>0</v>
      </c>
      <c r="G20" s="15">
        <v>0</v>
      </c>
      <c r="H20" s="15"/>
      <c r="I20" s="15">
        <v>1.12221567070982E-2</v>
      </c>
      <c r="J20" s="15">
        <v>1.2380971244511299E-2</v>
      </c>
      <c r="K20" s="15">
        <v>0</v>
      </c>
      <c r="L20" s="15">
        <v>1.5316691053649001E-2</v>
      </c>
      <c r="M20" s="15"/>
      <c r="N20" s="15">
        <v>9.3254625669896701E-3</v>
      </c>
      <c r="O20" s="15">
        <v>1.2380971244511299E-2</v>
      </c>
      <c r="P20" s="15"/>
      <c r="Q20" s="15">
        <v>5.5598934950500303E-3</v>
      </c>
      <c r="R20" s="15">
        <v>1.49023343521286E-2</v>
      </c>
    </row>
    <row r="21" spans="2:18" ht="15.75" customHeight="1" x14ac:dyDescent="0.2">
      <c r="B21" s="18" t="s">
        <v>50</v>
      </c>
      <c r="C21" s="19">
        <v>1.268609467461E-2</v>
      </c>
      <c r="D21" s="19">
        <v>0</v>
      </c>
      <c r="E21" s="19">
        <v>0</v>
      </c>
      <c r="F21" s="19">
        <v>0</v>
      </c>
      <c r="G21" s="19">
        <v>0</v>
      </c>
      <c r="H21" s="19"/>
      <c r="I21" s="19">
        <v>0</v>
      </c>
      <c r="J21" s="19">
        <v>1.2165274321253401E-2</v>
      </c>
      <c r="K21" s="19">
        <v>0</v>
      </c>
      <c r="L21" s="19">
        <v>3.9369292824948401E-2</v>
      </c>
      <c r="M21" s="19"/>
      <c r="N21" s="19">
        <v>1.30136042682729E-2</v>
      </c>
      <c r="O21" s="19">
        <v>1.2165274321253401E-2</v>
      </c>
      <c r="P21" s="19"/>
      <c r="Q21" s="19">
        <v>1.9956773127208501E-2</v>
      </c>
      <c r="R21" s="19">
        <v>6.2210272864108799E-3</v>
      </c>
    </row>
    <row r="22" spans="2:18" ht="15.75" customHeight="1" x14ac:dyDescent="0.2">
      <c r="B22" s="20"/>
    </row>
    <row r="23" spans="2:18" ht="15.75" customHeight="1" x14ac:dyDescent="0.2">
      <c r="B23" s="22" t="s">
        <v>435</v>
      </c>
    </row>
    <row r="24" spans="2:18" ht="15.75" customHeight="1" x14ac:dyDescent="0.2">
      <c r="B24" s="22" t="s">
        <v>436</v>
      </c>
    </row>
    <row r="25" spans="2:18" ht="15.75" customHeight="1" x14ac:dyDescent="0.2"/>
    <row r="26" spans="2:18" ht="15.75" customHeight="1" x14ac:dyDescent="0.2">
      <c r="B26" s="6" t="str">
        <f>HYPERLINK("#'Contents'!A1", "Return to Contents")</f>
        <v>Return to Contents</v>
      </c>
    </row>
    <row r="27" spans="2:18" ht="15.75" customHeight="1" x14ac:dyDescent="0.2"/>
    <row r="28" spans="2:18" ht="15.75" customHeight="1" x14ac:dyDescent="0.2"/>
    <row r="29" spans="2:18" ht="15.75" customHeight="1" x14ac:dyDescent="0.2"/>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270</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271</v>
      </c>
      <c r="C9" s="15">
        <v>0.208235669416416</v>
      </c>
      <c r="D9" s="15">
        <v>0</v>
      </c>
      <c r="E9" s="15">
        <v>0</v>
      </c>
      <c r="F9" s="15">
        <v>0</v>
      </c>
      <c r="G9" s="15">
        <v>0</v>
      </c>
      <c r="H9" s="15"/>
      <c r="I9" s="15">
        <v>0.26287231141179102</v>
      </c>
      <c r="J9" s="15">
        <v>0.19661959107225099</v>
      </c>
      <c r="K9" s="15">
        <v>0.16933848929687401</v>
      </c>
      <c r="L9" s="15">
        <v>0.201632740142039</v>
      </c>
      <c r="M9" s="15"/>
      <c r="N9" s="15">
        <v>0.21554025548709399</v>
      </c>
      <c r="O9" s="15">
        <v>0.19661959107225099</v>
      </c>
      <c r="P9" s="15"/>
      <c r="Q9" s="15">
        <v>0.21949154697812601</v>
      </c>
      <c r="R9" s="15">
        <v>0.19822697388350299</v>
      </c>
    </row>
    <row r="10" spans="2:18" ht="16" x14ac:dyDescent="0.2">
      <c r="B10" s="18" t="s">
        <v>272</v>
      </c>
      <c r="C10" s="15">
        <v>0.40628238110581699</v>
      </c>
      <c r="D10" s="15">
        <v>0</v>
      </c>
      <c r="E10" s="15">
        <v>0</v>
      </c>
      <c r="F10" s="15">
        <v>0</v>
      </c>
      <c r="G10" s="15">
        <v>0</v>
      </c>
      <c r="H10" s="15"/>
      <c r="I10" s="15">
        <v>0.37287191940518499</v>
      </c>
      <c r="J10" s="15">
        <v>0.43405002269204501</v>
      </c>
      <c r="K10" s="15">
        <v>0.37869036539870399</v>
      </c>
      <c r="L10" s="15">
        <v>0.41602422956270901</v>
      </c>
      <c r="M10" s="15"/>
      <c r="N10" s="15">
        <v>0.38882114143983298</v>
      </c>
      <c r="O10" s="15">
        <v>0.43405002269204501</v>
      </c>
      <c r="P10" s="15"/>
      <c r="Q10" s="15">
        <v>0.38060604743318399</v>
      </c>
      <c r="R10" s="15">
        <v>0.42911370675963501</v>
      </c>
    </row>
    <row r="11" spans="2:18" ht="16" x14ac:dyDescent="0.2">
      <c r="B11" s="18" t="s">
        <v>273</v>
      </c>
      <c r="C11" s="15">
        <v>0.31244191412436501</v>
      </c>
      <c r="D11" s="15">
        <v>0</v>
      </c>
      <c r="E11" s="15">
        <v>0</v>
      </c>
      <c r="F11" s="15">
        <v>0</v>
      </c>
      <c r="G11" s="15">
        <v>0</v>
      </c>
      <c r="H11" s="15"/>
      <c r="I11" s="15">
        <v>0.34869793568385599</v>
      </c>
      <c r="J11" s="15">
        <v>0.29421249308394898</v>
      </c>
      <c r="K11" s="15">
        <v>0.29648244851129701</v>
      </c>
      <c r="L11" s="15">
        <v>0.31944344050504198</v>
      </c>
      <c r="M11" s="15"/>
      <c r="N11" s="15">
        <v>0.32390519554026798</v>
      </c>
      <c r="O11" s="15">
        <v>0.29421249308394898</v>
      </c>
      <c r="P11" s="15"/>
      <c r="Q11" s="15">
        <v>0.32241914918415598</v>
      </c>
      <c r="R11" s="15">
        <v>0.30357018400592001</v>
      </c>
    </row>
    <row r="12" spans="2:18" ht="16" x14ac:dyDescent="0.2">
      <c r="B12" s="18" t="s">
        <v>274</v>
      </c>
      <c r="C12" s="15">
        <v>4.0383706379485698E-2</v>
      </c>
      <c r="D12" s="15">
        <v>0</v>
      </c>
      <c r="E12" s="15">
        <v>0</v>
      </c>
      <c r="F12" s="15">
        <v>0</v>
      </c>
      <c r="G12" s="15">
        <v>0</v>
      </c>
      <c r="H12" s="15"/>
      <c r="I12" s="15">
        <v>1.5557833499168601E-2</v>
      </c>
      <c r="J12" s="15">
        <v>5.6733443738159903E-2</v>
      </c>
      <c r="K12" s="15">
        <v>4.8735741072969803E-2</v>
      </c>
      <c r="L12" s="15">
        <v>3.0489347245828899E-2</v>
      </c>
      <c r="M12" s="15"/>
      <c r="N12" s="15">
        <v>3.0102434143628499E-2</v>
      </c>
      <c r="O12" s="15">
        <v>5.6733443738159903E-2</v>
      </c>
      <c r="P12" s="15"/>
      <c r="Q12" s="15">
        <v>4.3700429240136202E-2</v>
      </c>
      <c r="R12" s="15">
        <v>3.74344854860185E-2</v>
      </c>
    </row>
    <row r="13" spans="2:18" ht="16" x14ac:dyDescent="0.2">
      <c r="B13" s="18" t="s">
        <v>275</v>
      </c>
      <c r="C13" s="15">
        <v>5.4440561174189696E-3</v>
      </c>
      <c r="D13" s="15">
        <v>0</v>
      </c>
      <c r="E13" s="15">
        <v>0</v>
      </c>
      <c r="F13" s="15">
        <v>0</v>
      </c>
      <c r="G13" s="15">
        <v>0</v>
      </c>
      <c r="H13" s="15"/>
      <c r="I13" s="15">
        <v>0</v>
      </c>
      <c r="J13" s="15">
        <v>6.0034781690836E-3</v>
      </c>
      <c r="K13" s="15">
        <v>1.7582652308136899E-2</v>
      </c>
      <c r="L13" s="15">
        <v>0</v>
      </c>
      <c r="M13" s="15"/>
      <c r="N13" s="15">
        <v>5.0922724598757296E-3</v>
      </c>
      <c r="O13" s="15">
        <v>6.0034781690836E-3</v>
      </c>
      <c r="P13" s="15"/>
      <c r="Q13" s="15">
        <v>1.1566495240003499E-2</v>
      </c>
      <c r="R13" s="15">
        <v>0</v>
      </c>
    </row>
    <row r="14" spans="2:18" ht="16" x14ac:dyDescent="0.2">
      <c r="B14" s="18" t="s">
        <v>49</v>
      </c>
      <c r="C14" s="19">
        <v>2.72122728564951E-2</v>
      </c>
      <c r="D14" s="19">
        <v>0</v>
      </c>
      <c r="E14" s="19">
        <v>0</v>
      </c>
      <c r="F14" s="19">
        <v>0</v>
      </c>
      <c r="G14" s="19">
        <v>0</v>
      </c>
      <c r="H14" s="19"/>
      <c r="I14" s="19">
        <v>0</v>
      </c>
      <c r="J14" s="19">
        <v>1.2380971244511299E-2</v>
      </c>
      <c r="K14" s="19">
        <v>8.9170303412019494E-2</v>
      </c>
      <c r="L14" s="19">
        <v>3.2410242544381102E-2</v>
      </c>
      <c r="M14" s="19"/>
      <c r="N14" s="19">
        <v>3.6538700929299298E-2</v>
      </c>
      <c r="O14" s="19">
        <v>1.2380971244511299E-2</v>
      </c>
      <c r="P14" s="19"/>
      <c r="Q14" s="19">
        <v>2.22163319243944E-2</v>
      </c>
      <c r="R14" s="19">
        <v>3.1654649864922703E-2</v>
      </c>
    </row>
    <row r="15" spans="2:18" x14ac:dyDescent="0.2">
      <c r="B15" s="20"/>
    </row>
    <row r="16" spans="2:18" x14ac:dyDescent="0.2">
      <c r="B16" s="22" t="s">
        <v>435</v>
      </c>
    </row>
    <row r="17" spans="2:2" x14ac:dyDescent="0.2">
      <c r="B17" s="22" t="s">
        <v>436</v>
      </c>
    </row>
    <row r="19" spans="2:2" x14ac:dyDescent="0.2">
      <c r="B19"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276</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277</v>
      </c>
      <c r="C9" s="15">
        <v>0.40379801493478701</v>
      </c>
      <c r="D9" s="15">
        <v>0</v>
      </c>
      <c r="E9" s="15">
        <v>0</v>
      </c>
      <c r="F9" s="15">
        <v>0</v>
      </c>
      <c r="G9" s="15">
        <v>0</v>
      </c>
      <c r="H9" s="15"/>
      <c r="I9" s="15">
        <v>0.48049899176387201</v>
      </c>
      <c r="J9" s="15">
        <v>0.41035388543460899</v>
      </c>
      <c r="K9" s="15">
        <v>0.26318851599096799</v>
      </c>
      <c r="L9" s="15">
        <v>0.42638873719047499</v>
      </c>
      <c r="M9" s="15"/>
      <c r="N9" s="15">
        <v>0.39967546006598198</v>
      </c>
      <c r="O9" s="15">
        <v>0.41035388543460899</v>
      </c>
      <c r="P9" s="15"/>
      <c r="Q9" s="15">
        <v>0.42227324662035298</v>
      </c>
      <c r="R9" s="15">
        <v>0.38736988946637502</v>
      </c>
    </row>
    <row r="10" spans="2:18" ht="16" x14ac:dyDescent="0.2">
      <c r="B10" s="18" t="s">
        <v>278</v>
      </c>
      <c r="C10" s="15">
        <v>0.33514912872971497</v>
      </c>
      <c r="D10" s="15">
        <v>0</v>
      </c>
      <c r="E10" s="15">
        <v>0</v>
      </c>
      <c r="F10" s="15">
        <v>0</v>
      </c>
      <c r="G10" s="15">
        <v>0</v>
      </c>
      <c r="H10" s="15"/>
      <c r="I10" s="15">
        <v>0.353462813696242</v>
      </c>
      <c r="J10" s="15">
        <v>0.33624681699958903</v>
      </c>
      <c r="K10" s="15">
        <v>0.268383219454777</v>
      </c>
      <c r="L10" s="15">
        <v>0.37051527976389198</v>
      </c>
      <c r="M10" s="15"/>
      <c r="N10" s="15">
        <v>0.334458864923938</v>
      </c>
      <c r="O10" s="15">
        <v>0.33624681699958903</v>
      </c>
      <c r="P10" s="15"/>
      <c r="Q10" s="15">
        <v>0.39161293939683001</v>
      </c>
      <c r="R10" s="15">
        <v>0.284941662763876</v>
      </c>
    </row>
    <row r="11" spans="2:18" ht="16" x14ac:dyDescent="0.2">
      <c r="B11" s="18" t="s">
        <v>279</v>
      </c>
      <c r="C11" s="15">
        <v>0.30694213221921202</v>
      </c>
      <c r="D11" s="15">
        <v>0</v>
      </c>
      <c r="E11" s="15">
        <v>0</v>
      </c>
      <c r="F11" s="15">
        <v>0</v>
      </c>
      <c r="G11" s="15">
        <v>0</v>
      </c>
      <c r="H11" s="15"/>
      <c r="I11" s="15">
        <v>0.31441007297349799</v>
      </c>
      <c r="J11" s="15">
        <v>0.240181965630241</v>
      </c>
      <c r="K11" s="15">
        <v>0.36676544910215803</v>
      </c>
      <c r="L11" s="15">
        <v>0.37294852037797099</v>
      </c>
      <c r="M11" s="15"/>
      <c r="N11" s="15">
        <v>0.34892320091498802</v>
      </c>
      <c r="O11" s="15">
        <v>0.240181965630241</v>
      </c>
      <c r="P11" s="15"/>
      <c r="Q11" s="15">
        <v>0.37704248164429799</v>
      </c>
      <c r="R11" s="15">
        <v>0.24460909329799399</v>
      </c>
    </row>
    <row r="12" spans="2:18" ht="16" x14ac:dyDescent="0.2">
      <c r="B12" s="18" t="s">
        <v>280</v>
      </c>
      <c r="C12" s="15">
        <v>0.301857808035913</v>
      </c>
      <c r="D12" s="15">
        <v>0</v>
      </c>
      <c r="E12" s="15">
        <v>0</v>
      </c>
      <c r="F12" s="15">
        <v>0</v>
      </c>
      <c r="G12" s="15">
        <v>0</v>
      </c>
      <c r="H12" s="15"/>
      <c r="I12" s="15">
        <v>0.35336166291846399</v>
      </c>
      <c r="J12" s="15">
        <v>0.306323243591619</v>
      </c>
      <c r="K12" s="15">
        <v>0.142966017127448</v>
      </c>
      <c r="L12" s="15">
        <v>0.37339702163984001</v>
      </c>
      <c r="M12" s="15"/>
      <c r="N12" s="15">
        <v>0.29904978992573</v>
      </c>
      <c r="O12" s="15">
        <v>0.306323243591619</v>
      </c>
      <c r="P12" s="15"/>
      <c r="Q12" s="15">
        <v>0.30422315788594601</v>
      </c>
      <c r="R12" s="15">
        <v>0.29975454542062502</v>
      </c>
    </row>
    <row r="13" spans="2:18" ht="16" x14ac:dyDescent="0.2">
      <c r="B13" s="18" t="s">
        <v>281</v>
      </c>
      <c r="C13" s="15">
        <v>0.296349212795259</v>
      </c>
      <c r="D13" s="15">
        <v>0</v>
      </c>
      <c r="E13" s="15">
        <v>0</v>
      </c>
      <c r="F13" s="15">
        <v>0</v>
      </c>
      <c r="G13" s="15">
        <v>0</v>
      </c>
      <c r="H13" s="15"/>
      <c r="I13" s="15">
        <v>0.26607613310345801</v>
      </c>
      <c r="J13" s="15">
        <v>0.25135132512823</v>
      </c>
      <c r="K13" s="15">
        <v>0.35015899402883199</v>
      </c>
      <c r="L13" s="15">
        <v>0.36959166250504999</v>
      </c>
      <c r="M13" s="15"/>
      <c r="N13" s="15">
        <v>0.32464541859931201</v>
      </c>
      <c r="O13" s="15">
        <v>0.25135132512823</v>
      </c>
      <c r="P13" s="15"/>
      <c r="Q13" s="15">
        <v>0.300390158705586</v>
      </c>
      <c r="R13" s="15">
        <v>0.29275601474742202</v>
      </c>
    </row>
    <row r="14" spans="2:18" ht="16" x14ac:dyDescent="0.2">
      <c r="B14" s="18" t="s">
        <v>282</v>
      </c>
      <c r="C14" s="15">
        <v>0.25345042650249</v>
      </c>
      <c r="D14" s="15">
        <v>0</v>
      </c>
      <c r="E14" s="15">
        <v>0</v>
      </c>
      <c r="F14" s="15">
        <v>0</v>
      </c>
      <c r="G14" s="15">
        <v>0</v>
      </c>
      <c r="H14" s="15"/>
      <c r="I14" s="15">
        <v>0.24974712258398099</v>
      </c>
      <c r="J14" s="15">
        <v>0.34929949671759503</v>
      </c>
      <c r="K14" s="15">
        <v>0.18342363644432999</v>
      </c>
      <c r="L14" s="15">
        <v>0.13672014919241099</v>
      </c>
      <c r="M14" s="15"/>
      <c r="N14" s="15">
        <v>0.19317726352642101</v>
      </c>
      <c r="O14" s="15">
        <v>0.34929949671759503</v>
      </c>
      <c r="P14" s="15"/>
      <c r="Q14" s="15">
        <v>0.214250964951398</v>
      </c>
      <c r="R14" s="15">
        <v>0.28830648046790303</v>
      </c>
    </row>
    <row r="15" spans="2:18" ht="32" x14ac:dyDescent="0.2">
      <c r="B15" s="18" t="s">
        <v>283</v>
      </c>
      <c r="C15" s="15">
        <v>0.23598128101705901</v>
      </c>
      <c r="D15" s="15">
        <v>0</v>
      </c>
      <c r="E15" s="15">
        <v>0</v>
      </c>
      <c r="F15" s="15">
        <v>0</v>
      </c>
      <c r="G15" s="15">
        <v>0</v>
      </c>
      <c r="H15" s="15"/>
      <c r="I15" s="15">
        <v>0.244329650557987</v>
      </c>
      <c r="J15" s="15">
        <v>0.29732378227495698</v>
      </c>
      <c r="K15" s="15">
        <v>0.11943889314579099</v>
      </c>
      <c r="L15" s="15">
        <v>0.21180264020305101</v>
      </c>
      <c r="M15" s="15"/>
      <c r="N15" s="15">
        <v>0.19740702497702201</v>
      </c>
      <c r="O15" s="15">
        <v>0.29732378227495698</v>
      </c>
      <c r="P15" s="15"/>
      <c r="Q15" s="15">
        <v>0.228397471330056</v>
      </c>
      <c r="R15" s="15">
        <v>0.24272478384219601</v>
      </c>
    </row>
    <row r="16" spans="2:18" ht="32" x14ac:dyDescent="0.2">
      <c r="B16" s="18" t="s">
        <v>284</v>
      </c>
      <c r="C16" s="15">
        <v>0.21876903642419901</v>
      </c>
      <c r="D16" s="15">
        <v>0</v>
      </c>
      <c r="E16" s="15">
        <v>0</v>
      </c>
      <c r="F16" s="15">
        <v>0</v>
      </c>
      <c r="G16" s="15">
        <v>0</v>
      </c>
      <c r="H16" s="15"/>
      <c r="I16" s="15">
        <v>0.23755615306143801</v>
      </c>
      <c r="J16" s="15">
        <v>0.22708044125335999</v>
      </c>
      <c r="K16" s="15">
        <v>0.20213864998710401</v>
      </c>
      <c r="L16" s="15">
        <v>0.195940858624645</v>
      </c>
      <c r="M16" s="15"/>
      <c r="N16" s="15">
        <v>0.21354254172056</v>
      </c>
      <c r="O16" s="15">
        <v>0.22708044125335999</v>
      </c>
      <c r="P16" s="15"/>
      <c r="Q16" s="15">
        <v>0.28220390938553502</v>
      </c>
      <c r="R16" s="15">
        <v>0.16236292093846899</v>
      </c>
    </row>
    <row r="17" spans="2:18" ht="32" x14ac:dyDescent="0.2">
      <c r="B17" s="18" t="s">
        <v>285</v>
      </c>
      <c r="C17" s="15">
        <v>0.21353467368193099</v>
      </c>
      <c r="D17" s="15">
        <v>0</v>
      </c>
      <c r="E17" s="15">
        <v>0</v>
      </c>
      <c r="F17" s="15">
        <v>0</v>
      </c>
      <c r="G17" s="15">
        <v>0</v>
      </c>
      <c r="H17" s="15"/>
      <c r="I17" s="15">
        <v>0.19425586467980599</v>
      </c>
      <c r="J17" s="15">
        <v>0.12096128975968699</v>
      </c>
      <c r="K17" s="15">
        <v>0.242065155926525</v>
      </c>
      <c r="L17" s="15">
        <v>0.38679923195968402</v>
      </c>
      <c r="M17" s="15"/>
      <c r="N17" s="15">
        <v>0.271747973444462</v>
      </c>
      <c r="O17" s="15">
        <v>0.12096128975968699</v>
      </c>
      <c r="P17" s="15"/>
      <c r="Q17" s="15">
        <v>0.21219827739191</v>
      </c>
      <c r="R17" s="15">
        <v>0.21472299360677199</v>
      </c>
    </row>
    <row r="18" spans="2:18" ht="32" x14ac:dyDescent="0.2">
      <c r="B18" s="18" t="s">
        <v>286</v>
      </c>
      <c r="C18" s="15">
        <v>0.20730419787451301</v>
      </c>
      <c r="D18" s="15">
        <v>0</v>
      </c>
      <c r="E18" s="15">
        <v>0</v>
      </c>
      <c r="F18" s="15">
        <v>0</v>
      </c>
      <c r="G18" s="15">
        <v>0</v>
      </c>
      <c r="H18" s="15"/>
      <c r="I18" s="15">
        <v>0.287055188303103</v>
      </c>
      <c r="J18" s="15">
        <v>0.20294658160430501</v>
      </c>
      <c r="K18" s="15">
        <v>0.19404454013706601</v>
      </c>
      <c r="L18" s="15">
        <v>0.13557194960395499</v>
      </c>
      <c r="M18" s="15"/>
      <c r="N18" s="15">
        <v>0.21004441554226899</v>
      </c>
      <c r="O18" s="15">
        <v>0.20294658160430501</v>
      </c>
      <c r="P18" s="15"/>
      <c r="Q18" s="15">
        <v>0.22653212557267099</v>
      </c>
      <c r="R18" s="15">
        <v>0.19020677717100501</v>
      </c>
    </row>
    <row r="19" spans="2:18" ht="16" x14ac:dyDescent="0.2">
      <c r="B19" s="18" t="s">
        <v>287</v>
      </c>
      <c r="C19" s="15">
        <v>0.20137096174814001</v>
      </c>
      <c r="D19" s="15">
        <v>0</v>
      </c>
      <c r="E19" s="15">
        <v>0</v>
      </c>
      <c r="F19" s="15">
        <v>0</v>
      </c>
      <c r="G19" s="15">
        <v>0</v>
      </c>
      <c r="H19" s="15"/>
      <c r="I19" s="15">
        <v>0.233108568419677</v>
      </c>
      <c r="J19" s="15">
        <v>0.162959355284515</v>
      </c>
      <c r="K19" s="15">
        <v>0.14877835293407299</v>
      </c>
      <c r="L19" s="15">
        <v>0.284055339601339</v>
      </c>
      <c r="M19" s="15"/>
      <c r="N19" s="15">
        <v>0.22552548939623299</v>
      </c>
      <c r="O19" s="15">
        <v>0.162959355284515</v>
      </c>
      <c r="P19" s="15"/>
      <c r="Q19" s="15">
        <v>0.118413375061886</v>
      </c>
      <c r="R19" s="15">
        <v>0.27513662086586999</v>
      </c>
    </row>
    <row r="20" spans="2:18" ht="48" x14ac:dyDescent="0.2">
      <c r="B20" s="18" t="s">
        <v>288</v>
      </c>
      <c r="C20" s="15">
        <v>4.89067162622496E-2</v>
      </c>
      <c r="D20" s="15">
        <v>0</v>
      </c>
      <c r="E20" s="15">
        <v>0</v>
      </c>
      <c r="F20" s="15">
        <v>0</v>
      </c>
      <c r="G20" s="15">
        <v>0</v>
      </c>
      <c r="H20" s="15"/>
      <c r="I20" s="15">
        <v>3.6228266631716299E-2</v>
      </c>
      <c r="J20" s="15">
        <v>3.3268352529284499E-2</v>
      </c>
      <c r="K20" s="15">
        <v>0.10670427120569501</v>
      </c>
      <c r="L20" s="15">
        <v>4.2584863575074398E-2</v>
      </c>
      <c r="M20" s="15"/>
      <c r="N20" s="15">
        <v>5.8740652510569397E-2</v>
      </c>
      <c r="O20" s="15">
        <v>3.3268352529284499E-2</v>
      </c>
      <c r="P20" s="15"/>
      <c r="Q20" s="15">
        <v>5.1653895874568097E-2</v>
      </c>
      <c r="R20" s="15">
        <v>4.6463931666985703E-2</v>
      </c>
    </row>
    <row r="21" spans="2:18" ht="15.75" customHeight="1" x14ac:dyDescent="0.2">
      <c r="B21" s="18" t="s">
        <v>49</v>
      </c>
      <c r="C21" s="19">
        <v>3.3763777068458102E-2</v>
      </c>
      <c r="D21" s="19">
        <v>0</v>
      </c>
      <c r="E21" s="19">
        <v>0</v>
      </c>
      <c r="F21" s="19">
        <v>0</v>
      </c>
      <c r="G21" s="19">
        <v>0</v>
      </c>
      <c r="H21" s="19"/>
      <c r="I21" s="19">
        <v>1.4232237575535701E-2</v>
      </c>
      <c r="J21" s="19">
        <v>2.9846689886731E-2</v>
      </c>
      <c r="K21" s="19">
        <v>7.0418457031310402E-2</v>
      </c>
      <c r="L21" s="19">
        <v>3.1543071954244002E-2</v>
      </c>
      <c r="M21" s="19"/>
      <c r="N21" s="19">
        <v>3.6226975027143199E-2</v>
      </c>
      <c r="O21" s="19">
        <v>2.9846689886731E-2</v>
      </c>
      <c r="P21" s="19"/>
      <c r="Q21" s="19">
        <v>2.38985166018101E-2</v>
      </c>
      <c r="R21" s="19">
        <v>4.2535939685032297E-2</v>
      </c>
    </row>
    <row r="22" spans="2:18" ht="15.75" customHeight="1" x14ac:dyDescent="0.2">
      <c r="B22" s="20"/>
    </row>
    <row r="23" spans="2:18" ht="15.75" customHeight="1" x14ac:dyDescent="0.2">
      <c r="B23" s="22" t="s">
        <v>435</v>
      </c>
    </row>
    <row r="24" spans="2:18" ht="15.75" customHeight="1" x14ac:dyDescent="0.2">
      <c r="B24" s="22" t="s">
        <v>436</v>
      </c>
    </row>
    <row r="25" spans="2:18" ht="15.75" customHeight="1" x14ac:dyDescent="0.2"/>
    <row r="26" spans="2:18" ht="15.75" customHeight="1" x14ac:dyDescent="0.2">
      <c r="B26" s="6" t="str">
        <f>HYPERLINK("#'Contents'!A1", "Return to Contents")</f>
        <v>Return to Contents</v>
      </c>
    </row>
    <row r="27" spans="2:18" ht="15.75" customHeight="1" x14ac:dyDescent="0.2"/>
    <row r="28" spans="2:18" ht="15.75" customHeight="1" x14ac:dyDescent="0.2"/>
    <row r="29" spans="2:18" ht="15.75" customHeight="1" x14ac:dyDescent="0.2"/>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289</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290</v>
      </c>
      <c r="C9" s="15">
        <v>0.33641187173265502</v>
      </c>
      <c r="D9" s="15">
        <v>0</v>
      </c>
      <c r="E9" s="15">
        <v>0</v>
      </c>
      <c r="F9" s="15">
        <v>0</v>
      </c>
      <c r="G9" s="15">
        <v>0</v>
      </c>
      <c r="H9" s="15"/>
      <c r="I9" s="15">
        <v>0.503374236098169</v>
      </c>
      <c r="J9" s="15">
        <v>0.274009941023174</v>
      </c>
      <c r="K9" s="15">
        <v>0.276698192148499</v>
      </c>
      <c r="L9" s="15">
        <v>0.315590901587877</v>
      </c>
      <c r="M9" s="15"/>
      <c r="N9" s="15">
        <v>0.37565233312923502</v>
      </c>
      <c r="O9" s="15">
        <v>0.274009941023174</v>
      </c>
      <c r="P9" s="15"/>
      <c r="Q9" s="15">
        <v>0.36307492290048898</v>
      </c>
      <c r="R9" s="15">
        <v>0.312703159581667</v>
      </c>
    </row>
    <row r="10" spans="2:18" ht="16" x14ac:dyDescent="0.2">
      <c r="B10" s="18" t="s">
        <v>291</v>
      </c>
      <c r="C10" s="15">
        <v>0.29235797076666598</v>
      </c>
      <c r="D10" s="15">
        <v>0</v>
      </c>
      <c r="E10" s="15">
        <v>0</v>
      </c>
      <c r="F10" s="15">
        <v>0</v>
      </c>
      <c r="G10" s="15">
        <v>0</v>
      </c>
      <c r="H10" s="15"/>
      <c r="I10" s="15">
        <v>0.195799998799109</v>
      </c>
      <c r="J10" s="15">
        <v>0.33962723199830602</v>
      </c>
      <c r="K10" s="15">
        <v>0.325501593796171</v>
      </c>
      <c r="L10" s="15">
        <v>0.284346953437006</v>
      </c>
      <c r="M10" s="15"/>
      <c r="N10" s="15">
        <v>0.26263344783098203</v>
      </c>
      <c r="O10" s="15">
        <v>0.33962723199830602</v>
      </c>
      <c r="P10" s="15"/>
      <c r="Q10" s="15">
        <v>0.269026673409752</v>
      </c>
      <c r="R10" s="15">
        <v>0.31310409654433202</v>
      </c>
    </row>
    <row r="11" spans="2:18" ht="32" x14ac:dyDescent="0.2">
      <c r="B11" s="18" t="s">
        <v>292</v>
      </c>
      <c r="C11" s="15">
        <v>0.2120475216562</v>
      </c>
      <c r="D11" s="15">
        <v>0</v>
      </c>
      <c r="E11" s="15">
        <v>0</v>
      </c>
      <c r="F11" s="15">
        <v>0</v>
      </c>
      <c r="G11" s="15">
        <v>0</v>
      </c>
      <c r="H11" s="15"/>
      <c r="I11" s="15">
        <v>0.21846096456267</v>
      </c>
      <c r="J11" s="15">
        <v>0.223409897155703</v>
      </c>
      <c r="K11" s="15">
        <v>0.26213254160202598</v>
      </c>
      <c r="L11" s="15">
        <v>0.13917962769896999</v>
      </c>
      <c r="M11" s="15"/>
      <c r="N11" s="15">
        <v>0.204902472583321</v>
      </c>
      <c r="O11" s="15">
        <v>0.223409897155703</v>
      </c>
      <c r="P11" s="15"/>
      <c r="Q11" s="15">
        <v>0.20637995511746601</v>
      </c>
      <c r="R11" s="15">
        <v>0.21708710631654701</v>
      </c>
    </row>
    <row r="12" spans="2:18" ht="16" x14ac:dyDescent="0.2">
      <c r="B12" s="18" t="s">
        <v>293</v>
      </c>
      <c r="C12" s="15">
        <v>0.21128869887176399</v>
      </c>
      <c r="D12" s="15">
        <v>0</v>
      </c>
      <c r="E12" s="15">
        <v>0</v>
      </c>
      <c r="F12" s="15">
        <v>0</v>
      </c>
      <c r="G12" s="15">
        <v>0</v>
      </c>
      <c r="H12" s="15"/>
      <c r="I12" s="15">
        <v>0.218386143115579</v>
      </c>
      <c r="J12" s="15">
        <v>0.233900546190736</v>
      </c>
      <c r="K12" s="15">
        <v>0.163567911971369</v>
      </c>
      <c r="L12" s="15">
        <v>0.20192841818836299</v>
      </c>
      <c r="M12" s="15"/>
      <c r="N12" s="15">
        <v>0.197069598409049</v>
      </c>
      <c r="O12" s="15">
        <v>0.233900546190736</v>
      </c>
      <c r="P12" s="15"/>
      <c r="Q12" s="15">
        <v>0.16705577038650499</v>
      </c>
      <c r="R12" s="15">
        <v>0.250620497863973</v>
      </c>
    </row>
    <row r="13" spans="2:18" ht="32" x14ac:dyDescent="0.2">
      <c r="B13" s="18" t="s">
        <v>294</v>
      </c>
      <c r="C13" s="15">
        <v>0.190742881612291</v>
      </c>
      <c r="D13" s="15">
        <v>0</v>
      </c>
      <c r="E13" s="15">
        <v>0</v>
      </c>
      <c r="F13" s="15">
        <v>0</v>
      </c>
      <c r="G13" s="15">
        <v>0</v>
      </c>
      <c r="H13" s="15"/>
      <c r="I13" s="15">
        <v>0.18526165192594399</v>
      </c>
      <c r="J13" s="15">
        <v>0.191794961320471</v>
      </c>
      <c r="K13" s="15">
        <v>0.232379564392803</v>
      </c>
      <c r="L13" s="15">
        <v>0.15855904906838</v>
      </c>
      <c r="M13" s="15"/>
      <c r="N13" s="15">
        <v>0.19008129802496301</v>
      </c>
      <c r="O13" s="15">
        <v>0.191794961320471</v>
      </c>
      <c r="P13" s="15"/>
      <c r="Q13" s="15">
        <v>0.17917181904344801</v>
      </c>
      <c r="R13" s="15">
        <v>0.20103183879123199</v>
      </c>
    </row>
    <row r="14" spans="2:18" ht="32" x14ac:dyDescent="0.2">
      <c r="B14" s="18" t="s">
        <v>295</v>
      </c>
      <c r="C14" s="15">
        <v>0.189278146755647</v>
      </c>
      <c r="D14" s="15">
        <v>0</v>
      </c>
      <c r="E14" s="15">
        <v>0</v>
      </c>
      <c r="F14" s="15">
        <v>0</v>
      </c>
      <c r="G14" s="15">
        <v>0</v>
      </c>
      <c r="H14" s="15"/>
      <c r="I14" s="15">
        <v>0.208631258802814</v>
      </c>
      <c r="J14" s="15">
        <v>0.19301066200067701</v>
      </c>
      <c r="K14" s="15">
        <v>0.186677504441287</v>
      </c>
      <c r="L14" s="15">
        <v>0.16221795370865499</v>
      </c>
      <c r="M14" s="15"/>
      <c r="N14" s="15">
        <v>0.18693101392306599</v>
      </c>
      <c r="O14" s="15">
        <v>0.19301066200067701</v>
      </c>
      <c r="P14" s="15"/>
      <c r="Q14" s="15">
        <v>0.19488631825416999</v>
      </c>
      <c r="R14" s="15">
        <v>0.18429137600255999</v>
      </c>
    </row>
    <row r="15" spans="2:18" ht="32" x14ac:dyDescent="0.2">
      <c r="B15" s="18" t="s">
        <v>296</v>
      </c>
      <c r="C15" s="15">
        <v>0.16816676141817599</v>
      </c>
      <c r="D15" s="15">
        <v>0</v>
      </c>
      <c r="E15" s="15">
        <v>0</v>
      </c>
      <c r="F15" s="15">
        <v>0</v>
      </c>
      <c r="G15" s="15">
        <v>0</v>
      </c>
      <c r="H15" s="15"/>
      <c r="I15" s="15">
        <v>0.271466916124256</v>
      </c>
      <c r="J15" s="15">
        <v>0.151839870291537</v>
      </c>
      <c r="K15" s="15">
        <v>0.145000169105478</v>
      </c>
      <c r="L15" s="15">
        <v>0.10082497577129999</v>
      </c>
      <c r="M15" s="15"/>
      <c r="N15" s="15">
        <v>0.17843366716447101</v>
      </c>
      <c r="O15" s="15">
        <v>0.151839870291537</v>
      </c>
      <c r="P15" s="15"/>
      <c r="Q15" s="15">
        <v>0.200899266166536</v>
      </c>
      <c r="R15" s="15">
        <v>0.13906110774880501</v>
      </c>
    </row>
    <row r="16" spans="2:18" ht="32" x14ac:dyDescent="0.2">
      <c r="B16" s="18" t="s">
        <v>297</v>
      </c>
      <c r="C16" s="15">
        <v>0.14558933819078199</v>
      </c>
      <c r="D16" s="15">
        <v>0</v>
      </c>
      <c r="E16" s="15">
        <v>0</v>
      </c>
      <c r="F16" s="15">
        <v>0</v>
      </c>
      <c r="G16" s="15">
        <v>0</v>
      </c>
      <c r="H16" s="15"/>
      <c r="I16" s="15">
        <v>0.194984748018591</v>
      </c>
      <c r="J16" s="15">
        <v>9.9982716568970606E-2</v>
      </c>
      <c r="K16" s="15">
        <v>0.110146445770599</v>
      </c>
      <c r="L16" s="15">
        <v>0.20664518931321599</v>
      </c>
      <c r="M16" s="15"/>
      <c r="N16" s="15">
        <v>0.17426833665816899</v>
      </c>
      <c r="O16" s="15">
        <v>9.9982716568970606E-2</v>
      </c>
      <c r="P16" s="15"/>
      <c r="Q16" s="15">
        <v>0.166329261151967</v>
      </c>
      <c r="R16" s="15">
        <v>0.12714745543605999</v>
      </c>
    </row>
    <row r="17" spans="2:18" ht="32" x14ac:dyDescent="0.2">
      <c r="B17" s="18" t="s">
        <v>298</v>
      </c>
      <c r="C17" s="15">
        <v>0.14319931714417999</v>
      </c>
      <c r="D17" s="15">
        <v>0</v>
      </c>
      <c r="E17" s="15">
        <v>0</v>
      </c>
      <c r="F17" s="15">
        <v>0</v>
      </c>
      <c r="G17" s="15">
        <v>0</v>
      </c>
      <c r="H17" s="15"/>
      <c r="I17" s="15">
        <v>0.18999513968367099</v>
      </c>
      <c r="J17" s="15">
        <v>0.10019689860285701</v>
      </c>
      <c r="K17" s="15">
        <v>0.15118707863884001</v>
      </c>
      <c r="L17" s="15">
        <v>0.16423557659697</v>
      </c>
      <c r="M17" s="15"/>
      <c r="N17" s="15">
        <v>0.17024070393374099</v>
      </c>
      <c r="O17" s="15">
        <v>0.10019689860285701</v>
      </c>
      <c r="P17" s="15"/>
      <c r="Q17" s="15">
        <v>0.173608234376988</v>
      </c>
      <c r="R17" s="15">
        <v>0.116159791136534</v>
      </c>
    </row>
    <row r="18" spans="2:18" ht="32" x14ac:dyDescent="0.2">
      <c r="B18" s="18" t="s">
        <v>299</v>
      </c>
      <c r="C18" s="15">
        <v>0.139662407715202</v>
      </c>
      <c r="D18" s="15">
        <v>0</v>
      </c>
      <c r="E18" s="15">
        <v>0</v>
      </c>
      <c r="F18" s="15">
        <v>0</v>
      </c>
      <c r="G18" s="15">
        <v>0</v>
      </c>
      <c r="H18" s="15"/>
      <c r="I18" s="15">
        <v>0.15315524601193101</v>
      </c>
      <c r="J18" s="15">
        <v>0.17269936079053</v>
      </c>
      <c r="K18" s="15">
        <v>7.0125663586939793E-2</v>
      </c>
      <c r="L18" s="15">
        <v>0.122235328067081</v>
      </c>
      <c r="M18" s="15"/>
      <c r="N18" s="15">
        <v>0.118887645346895</v>
      </c>
      <c r="O18" s="15">
        <v>0.17269936079053</v>
      </c>
      <c r="P18" s="15"/>
      <c r="Q18" s="15">
        <v>0.17381740522789799</v>
      </c>
      <c r="R18" s="15">
        <v>0.109291877371581</v>
      </c>
    </row>
    <row r="19" spans="2:18" ht="48" x14ac:dyDescent="0.2">
      <c r="B19" s="18" t="s">
        <v>300</v>
      </c>
      <c r="C19" s="15">
        <v>0.13647862235147101</v>
      </c>
      <c r="D19" s="15">
        <v>0</v>
      </c>
      <c r="E19" s="15">
        <v>0</v>
      </c>
      <c r="F19" s="15">
        <v>0</v>
      </c>
      <c r="G19" s="15">
        <v>0</v>
      </c>
      <c r="H19" s="15"/>
      <c r="I19" s="15">
        <v>0.178980726754979</v>
      </c>
      <c r="J19" s="15">
        <v>0.12600248872778499</v>
      </c>
      <c r="K19" s="15">
        <v>0.16246971922675901</v>
      </c>
      <c r="L19" s="15">
        <v>8.4797551456729306E-2</v>
      </c>
      <c r="M19" s="15"/>
      <c r="N19" s="15">
        <v>0.14306637231965</v>
      </c>
      <c r="O19" s="15">
        <v>0.12600248872778499</v>
      </c>
      <c r="P19" s="15"/>
      <c r="Q19" s="15">
        <v>0.125639752167474</v>
      </c>
      <c r="R19" s="15">
        <v>0.146116516065013</v>
      </c>
    </row>
    <row r="20" spans="2:18" ht="32" x14ac:dyDescent="0.2">
      <c r="B20" s="18" t="s">
        <v>301</v>
      </c>
      <c r="C20" s="15">
        <v>0.123677408514411</v>
      </c>
      <c r="D20" s="15">
        <v>0</v>
      </c>
      <c r="E20" s="15">
        <v>0</v>
      </c>
      <c r="F20" s="15">
        <v>0</v>
      </c>
      <c r="G20" s="15">
        <v>0</v>
      </c>
      <c r="H20" s="15"/>
      <c r="I20" s="15">
        <v>0.15865710697763499</v>
      </c>
      <c r="J20" s="15">
        <v>0.118478154835451</v>
      </c>
      <c r="K20" s="15">
        <v>0.148042942087005</v>
      </c>
      <c r="L20" s="15">
        <v>7.20257976255054E-2</v>
      </c>
      <c r="M20" s="15"/>
      <c r="N20" s="15">
        <v>0.12694687647735201</v>
      </c>
      <c r="O20" s="15">
        <v>0.118478154835451</v>
      </c>
      <c r="P20" s="15"/>
      <c r="Q20" s="15">
        <v>0.11173616177210299</v>
      </c>
      <c r="R20" s="15">
        <v>0.134295532447612</v>
      </c>
    </row>
    <row r="21" spans="2:18" ht="15.75" customHeight="1" x14ac:dyDescent="0.2">
      <c r="B21" s="18" t="s">
        <v>302</v>
      </c>
      <c r="C21" s="15">
        <v>0.122095448424203</v>
      </c>
      <c r="D21" s="15">
        <v>0</v>
      </c>
      <c r="E21" s="15">
        <v>0</v>
      </c>
      <c r="F21" s="15">
        <v>0</v>
      </c>
      <c r="G21" s="15">
        <v>0</v>
      </c>
      <c r="H21" s="15"/>
      <c r="I21" s="15">
        <v>0.15051758095850201</v>
      </c>
      <c r="J21" s="15">
        <v>9.9638124816519805E-2</v>
      </c>
      <c r="K21" s="15">
        <v>0.12736843642691301</v>
      </c>
      <c r="L21" s="15">
        <v>0.12753855382065499</v>
      </c>
      <c r="M21" s="15"/>
      <c r="N21" s="15">
        <v>0.13621737910933601</v>
      </c>
      <c r="O21" s="15">
        <v>9.9638124816519805E-2</v>
      </c>
      <c r="P21" s="15"/>
      <c r="Q21" s="15">
        <v>0.10998483709108201</v>
      </c>
      <c r="R21" s="15">
        <v>0.132864170888189</v>
      </c>
    </row>
    <row r="22" spans="2:18" ht="15.75" customHeight="1" x14ac:dyDescent="0.2">
      <c r="B22" s="18" t="s">
        <v>303</v>
      </c>
      <c r="C22" s="15">
        <v>0.105304609993312</v>
      </c>
      <c r="D22" s="15">
        <v>0</v>
      </c>
      <c r="E22" s="15">
        <v>0</v>
      </c>
      <c r="F22" s="15">
        <v>0</v>
      </c>
      <c r="G22" s="15">
        <v>0</v>
      </c>
      <c r="H22" s="15"/>
      <c r="I22" s="15">
        <v>4.3399680445894998E-2</v>
      </c>
      <c r="J22" s="15">
        <v>0.135380865246332</v>
      </c>
      <c r="K22" s="15">
        <v>9.3904015442519403E-2</v>
      </c>
      <c r="L22" s="15">
        <v>0.12921044771481899</v>
      </c>
      <c r="M22" s="15"/>
      <c r="N22" s="15">
        <v>8.6391635349877496E-2</v>
      </c>
      <c r="O22" s="15">
        <v>0.135380865246332</v>
      </c>
      <c r="P22" s="15"/>
      <c r="Q22" s="15">
        <v>0.10640989265789599</v>
      </c>
      <c r="R22" s="15">
        <v>0.104321795671908</v>
      </c>
    </row>
    <row r="23" spans="2:18" ht="15.75" customHeight="1" x14ac:dyDescent="0.2">
      <c r="B23" s="18" t="s">
        <v>304</v>
      </c>
      <c r="C23" s="15">
        <v>9.9741340111829405E-2</v>
      </c>
      <c r="D23" s="15">
        <v>0</v>
      </c>
      <c r="E23" s="15">
        <v>0</v>
      </c>
      <c r="F23" s="15">
        <v>0</v>
      </c>
      <c r="G23" s="15">
        <v>0</v>
      </c>
      <c r="H23" s="15"/>
      <c r="I23" s="15">
        <v>8.1478171656982901E-2</v>
      </c>
      <c r="J23" s="15">
        <v>9.0468490103156995E-2</v>
      </c>
      <c r="K23" s="15">
        <v>8.30339526351173E-2</v>
      </c>
      <c r="L23" s="15">
        <v>0.15300597429745699</v>
      </c>
      <c r="M23" s="15"/>
      <c r="N23" s="15">
        <v>0.105572424321317</v>
      </c>
      <c r="O23" s="15">
        <v>9.0468490103156995E-2</v>
      </c>
      <c r="P23" s="15"/>
      <c r="Q23" s="15">
        <v>0.106389105999251</v>
      </c>
      <c r="R23" s="15">
        <v>9.3830164872358804E-2</v>
      </c>
    </row>
    <row r="24" spans="2:18" ht="15.75" customHeight="1" x14ac:dyDescent="0.2">
      <c r="B24" s="18" t="s">
        <v>305</v>
      </c>
      <c r="C24" s="15">
        <v>8.3914221812765893E-2</v>
      </c>
      <c r="D24" s="15">
        <v>0</v>
      </c>
      <c r="E24" s="15">
        <v>0</v>
      </c>
      <c r="F24" s="15">
        <v>0</v>
      </c>
      <c r="G24" s="15">
        <v>0</v>
      </c>
      <c r="H24" s="15"/>
      <c r="I24" s="15">
        <v>0.10004395631712699</v>
      </c>
      <c r="J24" s="15">
        <v>5.8856692108000298E-2</v>
      </c>
      <c r="K24" s="15">
        <v>7.1207017277751999E-2</v>
      </c>
      <c r="L24" s="15">
        <v>0.124182427904344</v>
      </c>
      <c r="M24" s="15"/>
      <c r="N24" s="15">
        <v>9.9671250736297706E-2</v>
      </c>
      <c r="O24" s="15">
        <v>5.8856692108000298E-2</v>
      </c>
      <c r="P24" s="15"/>
      <c r="Q24" s="15">
        <v>0.10799324049256399</v>
      </c>
      <c r="R24" s="15">
        <v>6.2503224280484604E-2</v>
      </c>
    </row>
    <row r="25" spans="2:18" ht="15.75" customHeight="1" x14ac:dyDescent="0.2">
      <c r="B25" s="18" t="s">
        <v>288</v>
      </c>
      <c r="C25" s="15">
        <v>5.2847426238094901E-2</v>
      </c>
      <c r="D25" s="15">
        <v>0</v>
      </c>
      <c r="E25" s="15">
        <v>0</v>
      </c>
      <c r="F25" s="15">
        <v>0</v>
      </c>
      <c r="G25" s="15">
        <v>0</v>
      </c>
      <c r="H25" s="15"/>
      <c r="I25" s="15">
        <v>5.4361712190655997E-2</v>
      </c>
      <c r="J25" s="15">
        <v>3.6626727787319402E-2</v>
      </c>
      <c r="K25" s="15">
        <v>0.11768152365029499</v>
      </c>
      <c r="L25" s="15">
        <v>2.5159704098603099E-2</v>
      </c>
      <c r="M25" s="15"/>
      <c r="N25" s="15">
        <v>6.3047554409554202E-2</v>
      </c>
      <c r="O25" s="15">
        <v>3.6626727787319402E-2</v>
      </c>
      <c r="P25" s="15"/>
      <c r="Q25" s="15">
        <v>5.0636782084120702E-2</v>
      </c>
      <c r="R25" s="15">
        <v>5.48131249717069E-2</v>
      </c>
    </row>
    <row r="26" spans="2:18" ht="15.75" customHeight="1" x14ac:dyDescent="0.2">
      <c r="B26" s="18" t="s">
        <v>49</v>
      </c>
      <c r="C26" s="15">
        <v>3.6402382679233403E-2</v>
      </c>
      <c r="D26" s="15">
        <v>0</v>
      </c>
      <c r="E26" s="15">
        <v>0</v>
      </c>
      <c r="F26" s="15">
        <v>0</v>
      </c>
      <c r="G26" s="15">
        <v>0</v>
      </c>
      <c r="H26" s="15"/>
      <c r="I26" s="15">
        <v>0</v>
      </c>
      <c r="J26" s="15">
        <v>1.5830209537938601E-2</v>
      </c>
      <c r="K26" s="15">
        <v>8.2198879385543197E-2</v>
      </c>
      <c r="L26" s="15">
        <v>7.7241968641203404E-2</v>
      </c>
      <c r="M26" s="15"/>
      <c r="N26" s="15">
        <v>4.9338866483765599E-2</v>
      </c>
      <c r="O26" s="15">
        <v>1.5830209537938601E-2</v>
      </c>
      <c r="P26" s="15"/>
      <c r="Q26" s="15">
        <v>3.2021527829310802E-2</v>
      </c>
      <c r="R26" s="15">
        <v>4.02978268262024E-2</v>
      </c>
    </row>
    <row r="27" spans="2:18" ht="15.75" customHeight="1" x14ac:dyDescent="0.2">
      <c r="B27" s="18" t="s">
        <v>50</v>
      </c>
      <c r="C27" s="19">
        <v>8.0153969769301801E-3</v>
      </c>
      <c r="D27" s="19">
        <v>0</v>
      </c>
      <c r="E27" s="19">
        <v>0</v>
      </c>
      <c r="F27" s="19">
        <v>0</v>
      </c>
      <c r="G27" s="19">
        <v>0</v>
      </c>
      <c r="H27" s="19"/>
      <c r="I27" s="19">
        <v>0</v>
      </c>
      <c r="J27" s="19">
        <v>1.2165274321253401E-2</v>
      </c>
      <c r="K27" s="19">
        <v>1.86652471225262E-2</v>
      </c>
      <c r="L27" s="19">
        <v>0</v>
      </c>
      <c r="M27" s="19"/>
      <c r="N27" s="19">
        <v>5.40581262787231E-3</v>
      </c>
      <c r="O27" s="19">
        <v>1.2165274321253401E-2</v>
      </c>
      <c r="P27" s="19"/>
      <c r="Q27" s="19">
        <v>9.9783865636042593E-3</v>
      </c>
      <c r="R27" s="19">
        <v>6.2699120070034402E-3</v>
      </c>
    </row>
    <row r="28" spans="2:18" ht="15.75" customHeight="1" x14ac:dyDescent="0.2">
      <c r="B28" s="20"/>
    </row>
    <row r="29" spans="2:18" ht="15.75" customHeight="1" x14ac:dyDescent="0.2">
      <c r="B29" s="22" t="s">
        <v>435</v>
      </c>
    </row>
    <row r="30" spans="2:18" ht="15.75" customHeight="1" x14ac:dyDescent="0.2">
      <c r="B30" s="22" t="s">
        <v>436</v>
      </c>
    </row>
    <row r="31" spans="2:18" ht="15.75" customHeight="1" x14ac:dyDescent="0.2"/>
    <row r="32" spans="2:18" ht="15.75" customHeight="1" x14ac:dyDescent="0.2">
      <c r="B32" s="6" t="str">
        <f>HYPERLINK("#'Contents'!A1", "Return to Contents")</f>
        <v>Return to Contents</v>
      </c>
    </row>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306</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271</v>
      </c>
      <c r="C9" s="15">
        <v>0.221225957003086</v>
      </c>
      <c r="D9" s="15">
        <v>0</v>
      </c>
      <c r="E9" s="15">
        <v>0</v>
      </c>
      <c r="F9" s="15">
        <v>0</v>
      </c>
      <c r="G9" s="15">
        <v>0</v>
      </c>
      <c r="H9" s="15"/>
      <c r="I9" s="15">
        <v>0.27311491877166699</v>
      </c>
      <c r="J9" s="15">
        <v>0.21746548603494401</v>
      </c>
      <c r="K9" s="15">
        <v>0.14856005543784601</v>
      </c>
      <c r="L9" s="15">
        <v>0.23242306901505</v>
      </c>
      <c r="M9" s="15"/>
      <c r="N9" s="15">
        <v>0.22359066934741101</v>
      </c>
      <c r="O9" s="15">
        <v>0.21746548603494401</v>
      </c>
      <c r="P9" s="15"/>
      <c r="Q9" s="15">
        <v>0.21706938743829299</v>
      </c>
      <c r="R9" s="15">
        <v>0.22492196728814101</v>
      </c>
    </row>
    <row r="10" spans="2:18" ht="16" x14ac:dyDescent="0.2">
      <c r="B10" s="18" t="s">
        <v>272</v>
      </c>
      <c r="C10" s="15">
        <v>0.39997216703135202</v>
      </c>
      <c r="D10" s="15">
        <v>0</v>
      </c>
      <c r="E10" s="15">
        <v>0</v>
      </c>
      <c r="F10" s="15">
        <v>0</v>
      </c>
      <c r="G10" s="15">
        <v>0</v>
      </c>
      <c r="H10" s="15"/>
      <c r="I10" s="15">
        <v>0.39070475662638898</v>
      </c>
      <c r="J10" s="15">
        <v>0.42180277910823899</v>
      </c>
      <c r="K10" s="15">
        <v>0.44807660577622399</v>
      </c>
      <c r="L10" s="15">
        <v>0.32694353795391001</v>
      </c>
      <c r="M10" s="15"/>
      <c r="N10" s="15">
        <v>0.38624433392223101</v>
      </c>
      <c r="O10" s="15">
        <v>0.42180277910823899</v>
      </c>
      <c r="P10" s="15"/>
      <c r="Q10" s="15">
        <v>0.435814072351983</v>
      </c>
      <c r="R10" s="15">
        <v>0.36810164288012898</v>
      </c>
    </row>
    <row r="11" spans="2:18" ht="16" x14ac:dyDescent="0.2">
      <c r="B11" s="18" t="s">
        <v>273</v>
      </c>
      <c r="C11" s="15">
        <v>0.28241969669810002</v>
      </c>
      <c r="D11" s="15">
        <v>0</v>
      </c>
      <c r="E11" s="15">
        <v>0</v>
      </c>
      <c r="F11" s="15">
        <v>0</v>
      </c>
      <c r="G11" s="15">
        <v>0</v>
      </c>
      <c r="H11" s="15"/>
      <c r="I11" s="15">
        <v>0.29388613087100002</v>
      </c>
      <c r="J11" s="15">
        <v>0.25653015588511302</v>
      </c>
      <c r="K11" s="15">
        <v>0.268373082037209</v>
      </c>
      <c r="L11" s="15">
        <v>0.33080272273561401</v>
      </c>
      <c r="M11" s="15"/>
      <c r="N11" s="15">
        <v>0.29869992257086903</v>
      </c>
      <c r="O11" s="15">
        <v>0.25653015588511302</v>
      </c>
      <c r="P11" s="15"/>
      <c r="Q11" s="15">
        <v>0.27035916413188998</v>
      </c>
      <c r="R11" s="15">
        <v>0.29314388925955998</v>
      </c>
    </row>
    <row r="12" spans="2:18" ht="16" x14ac:dyDescent="0.2">
      <c r="B12" s="18" t="s">
        <v>274</v>
      </c>
      <c r="C12" s="15">
        <v>3.77729636137435E-2</v>
      </c>
      <c r="D12" s="15">
        <v>0</v>
      </c>
      <c r="E12" s="15">
        <v>0</v>
      </c>
      <c r="F12" s="15">
        <v>0</v>
      </c>
      <c r="G12" s="15">
        <v>0</v>
      </c>
      <c r="H12" s="15"/>
      <c r="I12" s="15">
        <v>1.5557833499168601E-2</v>
      </c>
      <c r="J12" s="15">
        <v>6.10799431847917E-2</v>
      </c>
      <c r="K12" s="15">
        <v>1.86652471225262E-2</v>
      </c>
      <c r="L12" s="15">
        <v>3.5702734766107899E-2</v>
      </c>
      <c r="M12" s="15"/>
      <c r="N12" s="15">
        <v>2.3116740292921802E-2</v>
      </c>
      <c r="O12" s="15">
        <v>6.10799431847917E-2</v>
      </c>
      <c r="P12" s="15"/>
      <c r="Q12" s="15">
        <v>2.1995366531816499E-2</v>
      </c>
      <c r="R12" s="15">
        <v>5.1802359773060198E-2</v>
      </c>
    </row>
    <row r="13" spans="2:18" ht="16" x14ac:dyDescent="0.2">
      <c r="B13" s="18" t="s">
        <v>275</v>
      </c>
      <c r="C13" s="15">
        <v>2.3202576227534102E-2</v>
      </c>
      <c r="D13" s="15">
        <v>0</v>
      </c>
      <c r="E13" s="15">
        <v>0</v>
      </c>
      <c r="F13" s="15">
        <v>0</v>
      </c>
      <c r="G13" s="15">
        <v>0</v>
      </c>
      <c r="H13" s="15"/>
      <c r="I13" s="15">
        <v>0</v>
      </c>
      <c r="J13" s="15">
        <v>1.8575390221148201E-2</v>
      </c>
      <c r="K13" s="15">
        <v>5.1753209908784202E-2</v>
      </c>
      <c r="L13" s="15">
        <v>3.3651540377066198E-2</v>
      </c>
      <c r="M13" s="15"/>
      <c r="N13" s="15">
        <v>2.6112308535396801E-2</v>
      </c>
      <c r="O13" s="15">
        <v>1.8575390221148201E-2</v>
      </c>
      <c r="P13" s="15"/>
      <c r="Q13" s="15">
        <v>3.4787094886603101E-2</v>
      </c>
      <c r="R13" s="15">
        <v>1.2901653929978401E-2</v>
      </c>
    </row>
    <row r="14" spans="2:18" ht="16" x14ac:dyDescent="0.2">
      <c r="B14" s="18" t="s">
        <v>49</v>
      </c>
      <c r="C14" s="19">
        <v>3.54066394261821E-2</v>
      </c>
      <c r="D14" s="19">
        <v>0</v>
      </c>
      <c r="E14" s="19">
        <v>0</v>
      </c>
      <c r="F14" s="19">
        <v>0</v>
      </c>
      <c r="G14" s="19">
        <v>0</v>
      </c>
      <c r="H14" s="19"/>
      <c r="I14" s="19">
        <v>2.6736360231775801E-2</v>
      </c>
      <c r="J14" s="19">
        <v>2.45462455657647E-2</v>
      </c>
      <c r="K14" s="19">
        <v>6.4571799717411199E-2</v>
      </c>
      <c r="L14" s="19">
        <v>4.0476395152252202E-2</v>
      </c>
      <c r="M14" s="19"/>
      <c r="N14" s="19">
        <v>4.2236025331170199E-2</v>
      </c>
      <c r="O14" s="19">
        <v>2.45462455657647E-2</v>
      </c>
      <c r="P14" s="19"/>
      <c r="Q14" s="19">
        <v>1.99749146594142E-2</v>
      </c>
      <c r="R14" s="19">
        <v>4.9128486869131599E-2</v>
      </c>
    </row>
    <row r="15" spans="2:18" x14ac:dyDescent="0.2">
      <c r="B15" s="20"/>
    </row>
    <row r="16" spans="2:18" x14ac:dyDescent="0.2">
      <c r="B16" s="22" t="s">
        <v>435</v>
      </c>
    </row>
    <row r="17" spans="2:2" x14ac:dyDescent="0.2">
      <c r="B17" s="22" t="s">
        <v>436</v>
      </c>
    </row>
    <row r="19" spans="2:2" x14ac:dyDescent="0.2">
      <c r="B19"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307</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277</v>
      </c>
      <c r="C9" s="15">
        <v>0.58597032066881805</v>
      </c>
      <c r="D9" s="15">
        <v>0</v>
      </c>
      <c r="E9" s="15">
        <v>0</v>
      </c>
      <c r="F9" s="15">
        <v>0</v>
      </c>
      <c r="G9" s="15">
        <v>0</v>
      </c>
      <c r="H9" s="15"/>
      <c r="I9" s="15">
        <v>0.62836228127444904</v>
      </c>
      <c r="J9" s="15">
        <v>0.64145213046979099</v>
      </c>
      <c r="K9" s="15">
        <v>0.53126977594760605</v>
      </c>
      <c r="L9" s="15">
        <v>0.47963849408438403</v>
      </c>
      <c r="M9" s="15"/>
      <c r="N9" s="15">
        <v>0.55108146721581597</v>
      </c>
      <c r="O9" s="15">
        <v>0.64145213046979099</v>
      </c>
      <c r="P9" s="15"/>
      <c r="Q9" s="15">
        <v>0.55948232337870496</v>
      </c>
      <c r="R9" s="15">
        <v>0.60952337539066703</v>
      </c>
    </row>
    <row r="10" spans="2:18" ht="16" x14ac:dyDescent="0.2">
      <c r="B10" s="18" t="s">
        <v>278</v>
      </c>
      <c r="C10" s="15">
        <v>0.40153207478963199</v>
      </c>
      <c r="D10" s="15">
        <v>0</v>
      </c>
      <c r="E10" s="15">
        <v>0</v>
      </c>
      <c r="F10" s="15">
        <v>0</v>
      </c>
      <c r="G10" s="15">
        <v>0</v>
      </c>
      <c r="H10" s="15"/>
      <c r="I10" s="15">
        <v>0.35728691378439997</v>
      </c>
      <c r="J10" s="15">
        <v>0.39923727951160498</v>
      </c>
      <c r="K10" s="15">
        <v>0.40924835275516702</v>
      </c>
      <c r="L10" s="15">
        <v>0.44997782520192903</v>
      </c>
      <c r="M10" s="15"/>
      <c r="N10" s="15">
        <v>0.40297512029313998</v>
      </c>
      <c r="O10" s="15">
        <v>0.39923727951160498</v>
      </c>
      <c r="P10" s="15"/>
      <c r="Q10" s="15">
        <v>0.41806613866085801</v>
      </c>
      <c r="R10" s="15">
        <v>0.38683003043088998</v>
      </c>
    </row>
    <row r="11" spans="2:18" ht="16" x14ac:dyDescent="0.2">
      <c r="B11" s="18" t="s">
        <v>281</v>
      </c>
      <c r="C11" s="15">
        <v>0.374025071166807</v>
      </c>
      <c r="D11" s="15">
        <v>0</v>
      </c>
      <c r="E11" s="15">
        <v>0</v>
      </c>
      <c r="F11" s="15">
        <v>0</v>
      </c>
      <c r="G11" s="15">
        <v>0</v>
      </c>
      <c r="H11" s="15"/>
      <c r="I11" s="15">
        <v>0.36032697986169099</v>
      </c>
      <c r="J11" s="15">
        <v>0.357910808944152</v>
      </c>
      <c r="K11" s="15">
        <v>0.45010397654818601</v>
      </c>
      <c r="L11" s="15">
        <v>0.35376266944222501</v>
      </c>
      <c r="M11" s="15"/>
      <c r="N11" s="15">
        <v>0.38415826860947</v>
      </c>
      <c r="O11" s="15">
        <v>0.357910808944152</v>
      </c>
      <c r="P11" s="15"/>
      <c r="Q11" s="15">
        <v>0.37484158429134801</v>
      </c>
      <c r="R11" s="15">
        <v>0.37329902993036501</v>
      </c>
    </row>
    <row r="12" spans="2:18" ht="32" x14ac:dyDescent="0.2">
      <c r="B12" s="18" t="s">
        <v>308</v>
      </c>
      <c r="C12" s="15">
        <v>0.28115472757297999</v>
      </c>
      <c r="D12" s="15">
        <v>0</v>
      </c>
      <c r="E12" s="15">
        <v>0</v>
      </c>
      <c r="F12" s="15">
        <v>0</v>
      </c>
      <c r="G12" s="15">
        <v>0</v>
      </c>
      <c r="H12" s="15"/>
      <c r="I12" s="15">
        <v>0.225287078262144</v>
      </c>
      <c r="J12" s="15">
        <v>0.26271600838034298</v>
      </c>
      <c r="K12" s="15">
        <v>0.29868008433958898</v>
      </c>
      <c r="L12" s="15">
        <v>0.365072968064998</v>
      </c>
      <c r="M12" s="15"/>
      <c r="N12" s="15">
        <v>0.29274962280225703</v>
      </c>
      <c r="O12" s="15">
        <v>0.26271600838034298</v>
      </c>
      <c r="P12" s="15"/>
      <c r="Q12" s="15">
        <v>0.30370746742823801</v>
      </c>
      <c r="R12" s="15">
        <v>0.26110089299573302</v>
      </c>
    </row>
    <row r="13" spans="2:18" ht="16" x14ac:dyDescent="0.2">
      <c r="B13" s="18" t="s">
        <v>279</v>
      </c>
      <c r="C13" s="15">
        <v>0.229404552328071</v>
      </c>
      <c r="D13" s="15">
        <v>0</v>
      </c>
      <c r="E13" s="15">
        <v>0</v>
      </c>
      <c r="F13" s="15">
        <v>0</v>
      </c>
      <c r="G13" s="15">
        <v>0</v>
      </c>
      <c r="H13" s="15"/>
      <c r="I13" s="15">
        <v>0.28786420834817</v>
      </c>
      <c r="J13" s="15">
        <v>0.14508033897040901</v>
      </c>
      <c r="K13" s="15">
        <v>0.325083379795998</v>
      </c>
      <c r="L13" s="15">
        <v>0.23881566902893001</v>
      </c>
      <c r="M13" s="15"/>
      <c r="N13" s="15">
        <v>0.282430492414177</v>
      </c>
      <c r="O13" s="15">
        <v>0.14508033897040901</v>
      </c>
      <c r="P13" s="15"/>
      <c r="Q13" s="15">
        <v>0.238010800061354</v>
      </c>
      <c r="R13" s="15">
        <v>0.22175190038947101</v>
      </c>
    </row>
    <row r="14" spans="2:18" ht="32" x14ac:dyDescent="0.2">
      <c r="B14" s="18" t="s">
        <v>284</v>
      </c>
      <c r="C14" s="15">
        <v>0.20974518580478099</v>
      </c>
      <c r="D14" s="15">
        <v>0</v>
      </c>
      <c r="E14" s="15">
        <v>0</v>
      </c>
      <c r="F14" s="15">
        <v>0</v>
      </c>
      <c r="G14" s="15">
        <v>0</v>
      </c>
      <c r="H14" s="15"/>
      <c r="I14" s="15">
        <v>0.241734313089498</v>
      </c>
      <c r="J14" s="15">
        <v>0.197905581254993</v>
      </c>
      <c r="K14" s="15">
        <v>0.166879852826429</v>
      </c>
      <c r="L14" s="15">
        <v>0.23306791444764299</v>
      </c>
      <c r="M14" s="15"/>
      <c r="N14" s="15">
        <v>0.21719033277386701</v>
      </c>
      <c r="O14" s="15">
        <v>0.197905581254993</v>
      </c>
      <c r="P14" s="15"/>
      <c r="Q14" s="15">
        <v>0.21210594148605</v>
      </c>
      <c r="R14" s="15">
        <v>0.20764600831179</v>
      </c>
    </row>
    <row r="15" spans="2:18" ht="16" x14ac:dyDescent="0.2">
      <c r="B15" s="18" t="s">
        <v>287</v>
      </c>
      <c r="C15" s="15">
        <v>0.170912727577197</v>
      </c>
      <c r="D15" s="15">
        <v>0</v>
      </c>
      <c r="E15" s="15">
        <v>0</v>
      </c>
      <c r="F15" s="15">
        <v>0</v>
      </c>
      <c r="G15" s="15">
        <v>0</v>
      </c>
      <c r="H15" s="15"/>
      <c r="I15" s="15">
        <v>0.12862812683227901</v>
      </c>
      <c r="J15" s="15">
        <v>0.18157211797419101</v>
      </c>
      <c r="K15" s="15">
        <v>9.7601246938977204E-2</v>
      </c>
      <c r="L15" s="15">
        <v>0.26345584170494701</v>
      </c>
      <c r="M15" s="15"/>
      <c r="N15" s="15">
        <v>0.16420973950249099</v>
      </c>
      <c r="O15" s="15">
        <v>0.18157211797419101</v>
      </c>
      <c r="P15" s="15"/>
      <c r="Q15" s="15">
        <v>0.16111818221157201</v>
      </c>
      <c r="R15" s="15">
        <v>0.17962201051941101</v>
      </c>
    </row>
    <row r="16" spans="2:18" ht="16" x14ac:dyDescent="0.2">
      <c r="B16" s="18" t="s">
        <v>280</v>
      </c>
      <c r="C16" s="15">
        <v>0.164818289026059</v>
      </c>
      <c r="D16" s="15">
        <v>0</v>
      </c>
      <c r="E16" s="15">
        <v>0</v>
      </c>
      <c r="F16" s="15">
        <v>0</v>
      </c>
      <c r="G16" s="15">
        <v>0</v>
      </c>
      <c r="H16" s="15"/>
      <c r="I16" s="15">
        <v>0.12984675287790601</v>
      </c>
      <c r="J16" s="15">
        <v>0.171686711639333</v>
      </c>
      <c r="K16" s="15">
        <v>0.15470400107553001</v>
      </c>
      <c r="L16" s="15">
        <v>0.200798654049896</v>
      </c>
      <c r="M16" s="15"/>
      <c r="N16" s="15">
        <v>0.16049919073298999</v>
      </c>
      <c r="O16" s="15">
        <v>0.171686711639333</v>
      </c>
      <c r="P16" s="15"/>
      <c r="Q16" s="15">
        <v>0.16989468756184001</v>
      </c>
      <c r="R16" s="15">
        <v>0.160304369336563</v>
      </c>
    </row>
    <row r="17" spans="2:18" ht="16" x14ac:dyDescent="0.2">
      <c r="B17" s="18" t="s">
        <v>282</v>
      </c>
      <c r="C17" s="15">
        <v>0.16235601448227199</v>
      </c>
      <c r="D17" s="15">
        <v>0</v>
      </c>
      <c r="E17" s="15">
        <v>0</v>
      </c>
      <c r="F17" s="15">
        <v>0</v>
      </c>
      <c r="G17" s="15">
        <v>0</v>
      </c>
      <c r="H17" s="15"/>
      <c r="I17" s="15">
        <v>0.116126773008542</v>
      </c>
      <c r="J17" s="15">
        <v>0.193693858097501</v>
      </c>
      <c r="K17" s="15">
        <v>0.116709509859656</v>
      </c>
      <c r="L17" s="15">
        <v>0.195854481813864</v>
      </c>
      <c r="M17" s="15"/>
      <c r="N17" s="15">
        <v>0.142649710067421</v>
      </c>
      <c r="O17" s="15">
        <v>0.193693858097501</v>
      </c>
      <c r="P17" s="15"/>
      <c r="Q17" s="15">
        <v>0.176905132258247</v>
      </c>
      <c r="R17" s="15">
        <v>0.14941897876081101</v>
      </c>
    </row>
    <row r="18" spans="2:18" ht="32" x14ac:dyDescent="0.2">
      <c r="B18" s="18" t="s">
        <v>283</v>
      </c>
      <c r="C18" s="15">
        <v>0.154363617124297</v>
      </c>
      <c r="D18" s="15">
        <v>0</v>
      </c>
      <c r="E18" s="15">
        <v>0</v>
      </c>
      <c r="F18" s="15">
        <v>0</v>
      </c>
      <c r="G18" s="15">
        <v>0</v>
      </c>
      <c r="H18" s="15"/>
      <c r="I18" s="15">
        <v>0.11035052441396299</v>
      </c>
      <c r="J18" s="15">
        <v>0.19294159380221201</v>
      </c>
      <c r="K18" s="15">
        <v>0.123507032749387</v>
      </c>
      <c r="L18" s="15">
        <v>0.15858366841580501</v>
      </c>
      <c r="M18" s="15"/>
      <c r="N18" s="15">
        <v>0.130104470213674</v>
      </c>
      <c r="O18" s="15">
        <v>0.19294159380221201</v>
      </c>
      <c r="P18" s="15"/>
      <c r="Q18" s="15">
        <v>0.153473627814285</v>
      </c>
      <c r="R18" s="15">
        <v>0.15515499318383799</v>
      </c>
    </row>
    <row r="19" spans="2:18" ht="32" x14ac:dyDescent="0.2">
      <c r="B19" s="18" t="s">
        <v>286</v>
      </c>
      <c r="C19" s="15">
        <v>0.120325833996326</v>
      </c>
      <c r="D19" s="15">
        <v>0</v>
      </c>
      <c r="E19" s="15">
        <v>0</v>
      </c>
      <c r="F19" s="15">
        <v>0</v>
      </c>
      <c r="G19" s="15">
        <v>0</v>
      </c>
      <c r="H19" s="15"/>
      <c r="I19" s="15">
        <v>0.14381982524593001</v>
      </c>
      <c r="J19" s="15">
        <v>0.12710598031301801</v>
      </c>
      <c r="K19" s="15">
        <v>0.11168115976849</v>
      </c>
      <c r="L19" s="15">
        <v>8.8005315371238194E-2</v>
      </c>
      <c r="M19" s="15"/>
      <c r="N19" s="15">
        <v>0.11606224684800601</v>
      </c>
      <c r="O19" s="15">
        <v>0.12710598031301801</v>
      </c>
      <c r="P19" s="15"/>
      <c r="Q19" s="15">
        <v>0.175634335809534</v>
      </c>
      <c r="R19" s="15">
        <v>7.1145665502569205E-2</v>
      </c>
    </row>
    <row r="20" spans="2:18" ht="32" x14ac:dyDescent="0.2">
      <c r="B20" s="18" t="s">
        <v>309</v>
      </c>
      <c r="C20" s="15">
        <v>6.9103313825913198E-2</v>
      </c>
      <c r="D20" s="15">
        <v>0</v>
      </c>
      <c r="E20" s="15">
        <v>0</v>
      </c>
      <c r="F20" s="15">
        <v>0</v>
      </c>
      <c r="G20" s="15">
        <v>0</v>
      </c>
      <c r="H20" s="15"/>
      <c r="I20" s="15">
        <v>8.2280152407096296E-2</v>
      </c>
      <c r="J20" s="15">
        <v>4.1366311163956899E-2</v>
      </c>
      <c r="K20" s="15">
        <v>7.7862446036047597E-2</v>
      </c>
      <c r="L20" s="15">
        <v>9.9053864542969897E-2</v>
      </c>
      <c r="M20" s="15"/>
      <c r="N20" s="15">
        <v>8.6545286691794093E-2</v>
      </c>
      <c r="O20" s="15">
        <v>4.1366311163956899E-2</v>
      </c>
      <c r="P20" s="15"/>
      <c r="Q20" s="15">
        <v>5.3307217947730801E-2</v>
      </c>
      <c r="R20" s="15">
        <v>8.3149159064249606E-2</v>
      </c>
    </row>
    <row r="21" spans="2:18" ht="15.75" customHeight="1" x14ac:dyDescent="0.2">
      <c r="B21" s="18" t="s">
        <v>49</v>
      </c>
      <c r="C21" s="15">
        <v>1.6533953606326202E-2</v>
      </c>
      <c r="D21" s="15">
        <v>0</v>
      </c>
      <c r="E21" s="15">
        <v>0</v>
      </c>
      <c r="F21" s="15">
        <v>0</v>
      </c>
      <c r="G21" s="15">
        <v>0</v>
      </c>
      <c r="H21" s="15"/>
      <c r="I21" s="15">
        <v>0</v>
      </c>
      <c r="J21" s="15">
        <v>1.7465718642219699E-2</v>
      </c>
      <c r="K21" s="15">
        <v>4.1067491795522798E-2</v>
      </c>
      <c r="L21" s="15">
        <v>1.2264620845960399E-2</v>
      </c>
      <c r="M21" s="15"/>
      <c r="N21" s="15">
        <v>1.5948027986622499E-2</v>
      </c>
      <c r="O21" s="15">
        <v>1.7465718642219699E-2</v>
      </c>
      <c r="P21" s="15"/>
      <c r="Q21" s="15">
        <v>1.43259977227757E-2</v>
      </c>
      <c r="R21" s="15">
        <v>1.8497261937232199E-2</v>
      </c>
    </row>
    <row r="22" spans="2:18" ht="15.75" customHeight="1" x14ac:dyDescent="0.2">
      <c r="B22" s="18" t="s">
        <v>50</v>
      </c>
      <c r="C22" s="19">
        <v>3.3188233574916902E-3</v>
      </c>
      <c r="D22" s="19">
        <v>0</v>
      </c>
      <c r="E22" s="19">
        <v>0</v>
      </c>
      <c r="F22" s="19">
        <v>0</v>
      </c>
      <c r="G22" s="19">
        <v>0</v>
      </c>
      <c r="H22" s="19"/>
      <c r="I22" s="19">
        <v>0</v>
      </c>
      <c r="J22" s="19">
        <v>0</v>
      </c>
      <c r="K22" s="19">
        <v>1.86652471225262E-2</v>
      </c>
      <c r="L22" s="19">
        <v>0</v>
      </c>
      <c r="M22" s="19"/>
      <c r="N22" s="19">
        <v>5.40581262787231E-3</v>
      </c>
      <c r="O22" s="19">
        <v>0</v>
      </c>
      <c r="P22" s="19"/>
      <c r="Q22" s="19">
        <v>0</v>
      </c>
      <c r="R22" s="19">
        <v>6.2699120070034402E-3</v>
      </c>
    </row>
    <row r="23" spans="2:18" ht="15.75" customHeight="1" x14ac:dyDescent="0.2">
      <c r="B23" s="20"/>
    </row>
    <row r="24" spans="2:18" ht="15.75" customHeight="1" x14ac:dyDescent="0.2">
      <c r="B24" s="22" t="s">
        <v>435</v>
      </c>
    </row>
    <row r="25" spans="2:18" ht="15.75" customHeight="1" x14ac:dyDescent="0.2">
      <c r="B25" s="22" t="s">
        <v>436</v>
      </c>
    </row>
    <row r="26" spans="2:18" ht="15.75" customHeight="1" x14ac:dyDescent="0.2"/>
    <row r="27" spans="2:18" ht="15.75" customHeight="1" x14ac:dyDescent="0.2">
      <c r="B27" s="6" t="str">
        <f>HYPERLINK("#'Contents'!A1", "Return to Contents")</f>
        <v>Return to Contents</v>
      </c>
    </row>
    <row r="28" spans="2:18" ht="15.75" customHeight="1" x14ac:dyDescent="0.2"/>
    <row r="29" spans="2:18" ht="15.75" customHeight="1" x14ac:dyDescent="0.2"/>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310</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32" x14ac:dyDescent="0.2">
      <c r="B9" s="18" t="s">
        <v>311</v>
      </c>
      <c r="C9" s="15">
        <v>0.28418775674118502</v>
      </c>
      <c r="D9" s="15">
        <v>0</v>
      </c>
      <c r="E9" s="15">
        <v>0</v>
      </c>
      <c r="F9" s="15">
        <v>0</v>
      </c>
      <c r="G9" s="15">
        <v>0</v>
      </c>
      <c r="H9" s="15"/>
      <c r="I9" s="15">
        <v>0.23951090548912901</v>
      </c>
      <c r="J9" s="15">
        <v>0.37100309023970701</v>
      </c>
      <c r="K9" s="15">
        <v>0.24203632853395701</v>
      </c>
      <c r="L9" s="15">
        <v>0.20730115877869101</v>
      </c>
      <c r="M9" s="15"/>
      <c r="N9" s="15">
        <v>0.22959531538484201</v>
      </c>
      <c r="O9" s="15">
        <v>0.37100309023970701</v>
      </c>
      <c r="P9" s="15"/>
      <c r="Q9" s="15">
        <v>0.32004474222238599</v>
      </c>
      <c r="R9" s="15">
        <v>0.25230382335244</v>
      </c>
    </row>
    <row r="10" spans="2:18" ht="32" x14ac:dyDescent="0.2">
      <c r="B10" s="18" t="s">
        <v>312</v>
      </c>
      <c r="C10" s="15">
        <v>0.239554794809959</v>
      </c>
      <c r="D10" s="15">
        <v>0</v>
      </c>
      <c r="E10" s="15">
        <v>0</v>
      </c>
      <c r="F10" s="15">
        <v>0</v>
      </c>
      <c r="G10" s="15">
        <v>0</v>
      </c>
      <c r="H10" s="15"/>
      <c r="I10" s="15">
        <v>0.15011709618382699</v>
      </c>
      <c r="J10" s="15">
        <v>0.22759208705776701</v>
      </c>
      <c r="K10" s="15">
        <v>0.308780349579512</v>
      </c>
      <c r="L10" s="15">
        <v>0.30442964318444798</v>
      </c>
      <c r="M10" s="15"/>
      <c r="N10" s="15">
        <v>0.247077353269471</v>
      </c>
      <c r="O10" s="15">
        <v>0.22759208705776701</v>
      </c>
      <c r="P10" s="15"/>
      <c r="Q10" s="15">
        <v>0.21440489138909</v>
      </c>
      <c r="R10" s="15">
        <v>0.26191802012416698</v>
      </c>
    </row>
    <row r="11" spans="2:18" ht="16" x14ac:dyDescent="0.2">
      <c r="B11" s="18" t="s">
        <v>313</v>
      </c>
      <c r="C11" s="15">
        <v>0.22878359142804799</v>
      </c>
      <c r="D11" s="15">
        <v>0</v>
      </c>
      <c r="E11" s="15">
        <v>0</v>
      </c>
      <c r="F11" s="15">
        <v>0</v>
      </c>
      <c r="G11" s="15">
        <v>0</v>
      </c>
      <c r="H11" s="15"/>
      <c r="I11" s="15">
        <v>0.180678124830121</v>
      </c>
      <c r="J11" s="15">
        <v>0.21429134114113299</v>
      </c>
      <c r="K11" s="15">
        <v>0.18180253099541399</v>
      </c>
      <c r="L11" s="15">
        <v>0.35279329220678801</v>
      </c>
      <c r="M11" s="15"/>
      <c r="N11" s="15">
        <v>0.23789681246892999</v>
      </c>
      <c r="O11" s="15">
        <v>0.21429134114113299</v>
      </c>
      <c r="P11" s="15"/>
      <c r="Q11" s="15">
        <v>0.25517419101976702</v>
      </c>
      <c r="R11" s="15">
        <v>0.20531714247314301</v>
      </c>
    </row>
    <row r="12" spans="2:18" ht="32" x14ac:dyDescent="0.2">
      <c r="B12" s="18" t="s">
        <v>295</v>
      </c>
      <c r="C12" s="15">
        <v>0.18960092438874801</v>
      </c>
      <c r="D12" s="15">
        <v>0</v>
      </c>
      <c r="E12" s="15">
        <v>0</v>
      </c>
      <c r="F12" s="15">
        <v>0</v>
      </c>
      <c r="G12" s="15">
        <v>0</v>
      </c>
      <c r="H12" s="15"/>
      <c r="I12" s="15">
        <v>0.25910195464257701</v>
      </c>
      <c r="J12" s="15">
        <v>0.10300044135436701</v>
      </c>
      <c r="K12" s="15">
        <v>0.251519782735449</v>
      </c>
      <c r="L12" s="15">
        <v>0.220234404447754</v>
      </c>
      <c r="M12" s="15"/>
      <c r="N12" s="15">
        <v>0.244058260448696</v>
      </c>
      <c r="O12" s="15">
        <v>0.10300044135436701</v>
      </c>
      <c r="P12" s="15"/>
      <c r="Q12" s="15">
        <v>0.20327145629308099</v>
      </c>
      <c r="R12" s="15">
        <v>0.17744512482062699</v>
      </c>
    </row>
    <row r="13" spans="2:18" ht="32" x14ac:dyDescent="0.2">
      <c r="B13" s="18" t="s">
        <v>296</v>
      </c>
      <c r="C13" s="15">
        <v>0.17735531024140599</v>
      </c>
      <c r="D13" s="15">
        <v>0</v>
      </c>
      <c r="E13" s="15">
        <v>0</v>
      </c>
      <c r="F13" s="15">
        <v>0</v>
      </c>
      <c r="G13" s="15">
        <v>0</v>
      </c>
      <c r="H13" s="15"/>
      <c r="I13" s="15">
        <v>0.18993567381013299</v>
      </c>
      <c r="J13" s="15">
        <v>0.212256175050035</v>
      </c>
      <c r="K13" s="15">
        <v>0.18720727078135299</v>
      </c>
      <c r="L13" s="15">
        <v>8.7873049876390705E-2</v>
      </c>
      <c r="M13" s="15"/>
      <c r="N13" s="15">
        <v>0.15540845663192099</v>
      </c>
      <c r="O13" s="15">
        <v>0.212256175050035</v>
      </c>
      <c r="P13" s="15"/>
      <c r="Q13" s="15">
        <v>0.18626016031040701</v>
      </c>
      <c r="R13" s="15">
        <v>0.16943714192283299</v>
      </c>
    </row>
    <row r="14" spans="2:18" ht="32" x14ac:dyDescent="0.2">
      <c r="B14" s="18" t="s">
        <v>298</v>
      </c>
      <c r="C14" s="15">
        <v>0.16634207357042799</v>
      </c>
      <c r="D14" s="15">
        <v>0</v>
      </c>
      <c r="E14" s="15">
        <v>0</v>
      </c>
      <c r="F14" s="15">
        <v>0</v>
      </c>
      <c r="G14" s="15">
        <v>0</v>
      </c>
      <c r="H14" s="15"/>
      <c r="I14" s="15">
        <v>7.9504657431720693E-2</v>
      </c>
      <c r="J14" s="15">
        <v>0.253716698609667</v>
      </c>
      <c r="K14" s="15">
        <v>9.9645845865561994E-2</v>
      </c>
      <c r="L14" s="15">
        <v>0.158342444349304</v>
      </c>
      <c r="M14" s="15"/>
      <c r="N14" s="15">
        <v>0.111397930626275</v>
      </c>
      <c r="O14" s="15">
        <v>0.253716698609667</v>
      </c>
      <c r="P14" s="15"/>
      <c r="Q14" s="15">
        <v>0.16049519990417599</v>
      </c>
      <c r="R14" s="15">
        <v>0.17154109763799699</v>
      </c>
    </row>
    <row r="15" spans="2:18" ht="32" x14ac:dyDescent="0.2">
      <c r="B15" s="18" t="s">
        <v>297</v>
      </c>
      <c r="C15" s="15">
        <v>0.16584762116233201</v>
      </c>
      <c r="D15" s="15">
        <v>0</v>
      </c>
      <c r="E15" s="15">
        <v>0</v>
      </c>
      <c r="F15" s="15">
        <v>0</v>
      </c>
      <c r="G15" s="15">
        <v>0</v>
      </c>
      <c r="H15" s="15"/>
      <c r="I15" s="15">
        <v>0.16231314452513601</v>
      </c>
      <c r="J15" s="15">
        <v>0.14457426646223301</v>
      </c>
      <c r="K15" s="15">
        <v>0.27742534197520602</v>
      </c>
      <c r="L15" s="15">
        <v>0.112618089487134</v>
      </c>
      <c r="M15" s="15"/>
      <c r="N15" s="15">
        <v>0.17922503183527</v>
      </c>
      <c r="O15" s="15">
        <v>0.14457426646223301</v>
      </c>
      <c r="P15" s="15"/>
      <c r="Q15" s="15">
        <v>0.19688510642843399</v>
      </c>
      <c r="R15" s="15">
        <v>0.13824917417918001</v>
      </c>
    </row>
    <row r="16" spans="2:18" ht="32" x14ac:dyDescent="0.2">
      <c r="B16" s="18" t="s">
        <v>294</v>
      </c>
      <c r="C16" s="15">
        <v>0.16031552000872601</v>
      </c>
      <c r="D16" s="15">
        <v>0</v>
      </c>
      <c r="E16" s="15">
        <v>0</v>
      </c>
      <c r="F16" s="15">
        <v>0</v>
      </c>
      <c r="G16" s="15">
        <v>0</v>
      </c>
      <c r="H16" s="15"/>
      <c r="I16" s="15">
        <v>0.17626486395183999</v>
      </c>
      <c r="J16" s="15">
        <v>0.16936527077802199</v>
      </c>
      <c r="K16" s="15">
        <v>7.8609352477385999E-2</v>
      </c>
      <c r="L16" s="15">
        <v>0.196360841432098</v>
      </c>
      <c r="M16" s="15"/>
      <c r="N16" s="15">
        <v>0.154624728206715</v>
      </c>
      <c r="O16" s="15">
        <v>0.16936527077802199</v>
      </c>
      <c r="P16" s="15"/>
      <c r="Q16" s="15">
        <v>0.18024363765951201</v>
      </c>
      <c r="R16" s="15">
        <v>0.142595492314992</v>
      </c>
    </row>
    <row r="17" spans="2:18" ht="64" x14ac:dyDescent="0.2">
      <c r="B17" s="18" t="s">
        <v>314</v>
      </c>
      <c r="C17" s="15">
        <v>0.15634660205260101</v>
      </c>
      <c r="D17" s="15">
        <v>0</v>
      </c>
      <c r="E17" s="15">
        <v>0</v>
      </c>
      <c r="F17" s="15">
        <v>0</v>
      </c>
      <c r="G17" s="15">
        <v>0</v>
      </c>
      <c r="H17" s="15"/>
      <c r="I17" s="15">
        <v>0.16183558402685899</v>
      </c>
      <c r="J17" s="15">
        <v>0.22236682927368501</v>
      </c>
      <c r="K17" s="15">
        <v>0.14267587843517801</v>
      </c>
      <c r="L17" s="15">
        <v>3.64219853265264E-2</v>
      </c>
      <c r="M17" s="15"/>
      <c r="N17" s="15">
        <v>0.11483083245689001</v>
      </c>
      <c r="O17" s="15">
        <v>0.22236682927368501</v>
      </c>
      <c r="P17" s="15"/>
      <c r="Q17" s="15">
        <v>0.157456457434001</v>
      </c>
      <c r="R17" s="15">
        <v>0.15535972168391499</v>
      </c>
    </row>
    <row r="18" spans="2:18" ht="32" x14ac:dyDescent="0.2">
      <c r="B18" s="18" t="s">
        <v>315</v>
      </c>
      <c r="C18" s="15">
        <v>0.151004918098088</v>
      </c>
      <c r="D18" s="15">
        <v>0</v>
      </c>
      <c r="E18" s="15">
        <v>0</v>
      </c>
      <c r="F18" s="15">
        <v>0</v>
      </c>
      <c r="G18" s="15">
        <v>0</v>
      </c>
      <c r="H18" s="15"/>
      <c r="I18" s="15">
        <v>0.152014442407227</v>
      </c>
      <c r="J18" s="15">
        <v>0.15267864200711601</v>
      </c>
      <c r="K18" s="15">
        <v>0.16574866848809799</v>
      </c>
      <c r="L18" s="15">
        <v>0.13374285160688601</v>
      </c>
      <c r="M18" s="15"/>
      <c r="N18" s="15">
        <v>0.14995242344457399</v>
      </c>
      <c r="O18" s="15">
        <v>0.15267864200711601</v>
      </c>
      <c r="P18" s="15"/>
      <c r="Q18" s="15">
        <v>0.18984102874106501</v>
      </c>
      <c r="R18" s="15">
        <v>0.11647195476608101</v>
      </c>
    </row>
    <row r="19" spans="2:18" ht="16" x14ac:dyDescent="0.2">
      <c r="B19" s="18" t="s">
        <v>304</v>
      </c>
      <c r="C19" s="15">
        <v>0.14908218391943701</v>
      </c>
      <c r="D19" s="15">
        <v>0</v>
      </c>
      <c r="E19" s="15">
        <v>0</v>
      </c>
      <c r="F19" s="15">
        <v>0</v>
      </c>
      <c r="G19" s="15">
        <v>0</v>
      </c>
      <c r="H19" s="15"/>
      <c r="I19" s="15">
        <v>9.5263453686380603E-2</v>
      </c>
      <c r="J19" s="15">
        <v>0.180279974181104</v>
      </c>
      <c r="K19" s="15">
        <v>0.17542419881145799</v>
      </c>
      <c r="L19" s="15">
        <v>0.12849394696897301</v>
      </c>
      <c r="M19" s="15"/>
      <c r="N19" s="15">
        <v>0.12946394982791501</v>
      </c>
      <c r="O19" s="15">
        <v>0.180279974181104</v>
      </c>
      <c r="P19" s="15"/>
      <c r="Q19" s="15">
        <v>0.17161304887133799</v>
      </c>
      <c r="R19" s="15">
        <v>0.12904780044640701</v>
      </c>
    </row>
    <row r="20" spans="2:18" ht="32" x14ac:dyDescent="0.2">
      <c r="B20" s="18" t="s">
        <v>301</v>
      </c>
      <c r="C20" s="15">
        <v>0.14855412426728801</v>
      </c>
      <c r="D20" s="15">
        <v>0</v>
      </c>
      <c r="E20" s="15">
        <v>0</v>
      </c>
      <c r="F20" s="15">
        <v>0</v>
      </c>
      <c r="G20" s="15">
        <v>0</v>
      </c>
      <c r="H20" s="15"/>
      <c r="I20" s="15">
        <v>0.22841922419074501</v>
      </c>
      <c r="J20" s="15">
        <v>9.9849335266421799E-2</v>
      </c>
      <c r="K20" s="15">
        <v>0.17517057349069101</v>
      </c>
      <c r="L20" s="15">
        <v>0.12611754313555701</v>
      </c>
      <c r="M20" s="15"/>
      <c r="N20" s="15">
        <v>0.179181356003353</v>
      </c>
      <c r="O20" s="15">
        <v>9.9849335266421799E-2</v>
      </c>
      <c r="P20" s="15"/>
      <c r="Q20" s="15">
        <v>0.13602486574903999</v>
      </c>
      <c r="R20" s="15">
        <v>0.15969510666291301</v>
      </c>
    </row>
    <row r="21" spans="2:18" ht="15.75" customHeight="1" x14ac:dyDescent="0.2">
      <c r="B21" s="18" t="s">
        <v>316</v>
      </c>
      <c r="C21" s="15">
        <v>0.135198035158346</v>
      </c>
      <c r="D21" s="15">
        <v>0</v>
      </c>
      <c r="E21" s="15">
        <v>0</v>
      </c>
      <c r="F21" s="15">
        <v>0</v>
      </c>
      <c r="G21" s="15">
        <v>0</v>
      </c>
      <c r="H21" s="15"/>
      <c r="I21" s="15">
        <v>0.15148511703050699</v>
      </c>
      <c r="J21" s="15">
        <v>0.120891685007117</v>
      </c>
      <c r="K21" s="15">
        <v>0.16966962148413001</v>
      </c>
      <c r="L21" s="15">
        <v>0.113496129079632</v>
      </c>
      <c r="M21" s="15"/>
      <c r="N21" s="15">
        <v>0.14419435585632201</v>
      </c>
      <c r="O21" s="15">
        <v>0.120891685007117</v>
      </c>
      <c r="P21" s="15"/>
      <c r="Q21" s="15">
        <v>0.17978029755931699</v>
      </c>
      <c r="R21" s="15">
        <v>9.5555609404029601E-2</v>
      </c>
    </row>
    <row r="22" spans="2:18" ht="15.75" customHeight="1" x14ac:dyDescent="0.2">
      <c r="B22" s="18" t="s">
        <v>305</v>
      </c>
      <c r="C22" s="15">
        <v>0.131907939820363</v>
      </c>
      <c r="D22" s="15">
        <v>0</v>
      </c>
      <c r="E22" s="15">
        <v>0</v>
      </c>
      <c r="F22" s="15">
        <v>0</v>
      </c>
      <c r="G22" s="15">
        <v>0</v>
      </c>
      <c r="H22" s="15"/>
      <c r="I22" s="15">
        <v>0.14832944624219199</v>
      </c>
      <c r="J22" s="15">
        <v>0.16638661169944</v>
      </c>
      <c r="K22" s="15">
        <v>3.4707865159944E-2</v>
      </c>
      <c r="L22" s="15">
        <v>0.13261063352324401</v>
      </c>
      <c r="M22" s="15"/>
      <c r="N22" s="15">
        <v>0.11022657551810899</v>
      </c>
      <c r="O22" s="15">
        <v>0.16638661169944</v>
      </c>
      <c r="P22" s="15"/>
      <c r="Q22" s="15">
        <v>8.2774576814136205E-2</v>
      </c>
      <c r="R22" s="15">
        <v>0.175597191781516</v>
      </c>
    </row>
    <row r="23" spans="2:18" ht="15.75" customHeight="1" x14ac:dyDescent="0.2">
      <c r="B23" s="18" t="s">
        <v>317</v>
      </c>
      <c r="C23" s="15">
        <v>0.119605642661766</v>
      </c>
      <c r="D23" s="15">
        <v>0</v>
      </c>
      <c r="E23" s="15">
        <v>0</v>
      </c>
      <c r="F23" s="15">
        <v>0</v>
      </c>
      <c r="G23" s="15">
        <v>0</v>
      </c>
      <c r="H23" s="15"/>
      <c r="I23" s="15">
        <v>0.17016724069054301</v>
      </c>
      <c r="J23" s="15">
        <v>7.3855741111581399E-2</v>
      </c>
      <c r="K23" s="15">
        <v>0.143985907007395</v>
      </c>
      <c r="L23" s="15">
        <v>0.127178909465956</v>
      </c>
      <c r="M23" s="15"/>
      <c r="N23" s="15">
        <v>0.14837474043272</v>
      </c>
      <c r="O23" s="15">
        <v>7.3855741111581399E-2</v>
      </c>
      <c r="P23" s="15"/>
      <c r="Q23" s="15">
        <v>0.11337809228448401</v>
      </c>
      <c r="R23" s="15">
        <v>0.12514316341928799</v>
      </c>
    </row>
    <row r="24" spans="2:18" ht="15.75" customHeight="1" x14ac:dyDescent="0.2">
      <c r="B24" s="18" t="s">
        <v>318</v>
      </c>
      <c r="C24" s="15">
        <v>8.8387242991831302E-2</v>
      </c>
      <c r="D24" s="15">
        <v>0</v>
      </c>
      <c r="E24" s="15">
        <v>0</v>
      </c>
      <c r="F24" s="15">
        <v>0</v>
      </c>
      <c r="G24" s="15">
        <v>0</v>
      </c>
      <c r="H24" s="15"/>
      <c r="I24" s="15">
        <v>8.5289339950976595E-2</v>
      </c>
      <c r="J24" s="15">
        <v>9.1309223860243996E-2</v>
      </c>
      <c r="K24" s="15">
        <v>4.1958356927440897E-2</v>
      </c>
      <c r="L24" s="15">
        <v>0.12706775094156</v>
      </c>
      <c r="M24" s="15"/>
      <c r="N24" s="15">
        <v>8.6549801807482493E-2</v>
      </c>
      <c r="O24" s="15">
        <v>9.1309223860243996E-2</v>
      </c>
      <c r="P24" s="15"/>
      <c r="Q24" s="15">
        <v>7.7228797752172396E-2</v>
      </c>
      <c r="R24" s="15">
        <v>9.8309301970542495E-2</v>
      </c>
    </row>
    <row r="25" spans="2:18" ht="15.75" customHeight="1" x14ac:dyDescent="0.2">
      <c r="B25" s="18" t="s">
        <v>309</v>
      </c>
      <c r="C25" s="15">
        <v>4.4885677510362397E-2</v>
      </c>
      <c r="D25" s="15">
        <v>0</v>
      </c>
      <c r="E25" s="15">
        <v>0</v>
      </c>
      <c r="F25" s="15">
        <v>0</v>
      </c>
      <c r="G25" s="15">
        <v>0</v>
      </c>
      <c r="H25" s="15"/>
      <c r="I25" s="15">
        <v>6.62144324258227E-2</v>
      </c>
      <c r="J25" s="15">
        <v>2.96996423927307E-2</v>
      </c>
      <c r="K25" s="15">
        <v>3.5030654179199198E-2</v>
      </c>
      <c r="L25" s="15">
        <v>5.7901554628723401E-2</v>
      </c>
      <c r="M25" s="15"/>
      <c r="N25" s="15">
        <v>5.4435174104864398E-2</v>
      </c>
      <c r="O25" s="15">
        <v>2.96996423927307E-2</v>
      </c>
      <c r="P25" s="15"/>
      <c r="Q25" s="15">
        <v>1.2643813045360001E-2</v>
      </c>
      <c r="R25" s="15">
        <v>7.35550551821154E-2</v>
      </c>
    </row>
    <row r="26" spans="2:18" ht="15.75" customHeight="1" x14ac:dyDescent="0.2">
      <c r="B26" s="18" t="s">
        <v>49</v>
      </c>
      <c r="C26" s="15">
        <v>2.48703104146464E-2</v>
      </c>
      <c r="D26" s="15">
        <v>0</v>
      </c>
      <c r="E26" s="15">
        <v>0</v>
      </c>
      <c r="F26" s="15">
        <v>0</v>
      </c>
      <c r="G26" s="15">
        <v>0</v>
      </c>
      <c r="H26" s="15"/>
      <c r="I26" s="15">
        <v>1.47971847341722E-2</v>
      </c>
      <c r="J26" s="15">
        <v>1.48297662216037E-2</v>
      </c>
      <c r="K26" s="15">
        <v>8.8266790721766006E-2</v>
      </c>
      <c r="L26" s="15">
        <v>0</v>
      </c>
      <c r="M26" s="15"/>
      <c r="N26" s="15">
        <v>3.1184146899002001E-2</v>
      </c>
      <c r="O26" s="15">
        <v>1.48297662216037E-2</v>
      </c>
      <c r="P26" s="15"/>
      <c r="Q26" s="15">
        <v>2.8479013462504199E-2</v>
      </c>
      <c r="R26" s="15">
        <v>2.1661461537543201E-2</v>
      </c>
    </row>
    <row r="27" spans="2:18" ht="15.75" customHeight="1" x14ac:dyDescent="0.2">
      <c r="B27" s="18" t="s">
        <v>50</v>
      </c>
      <c r="C27" s="19">
        <v>1.13083444126632E-2</v>
      </c>
      <c r="D27" s="19">
        <v>0</v>
      </c>
      <c r="E27" s="19">
        <v>0</v>
      </c>
      <c r="F27" s="19">
        <v>0</v>
      </c>
      <c r="G27" s="19">
        <v>0</v>
      </c>
      <c r="H27" s="19"/>
      <c r="I27" s="19">
        <v>0</v>
      </c>
      <c r="J27" s="19">
        <v>1.2165274321253401E-2</v>
      </c>
      <c r="K27" s="19">
        <v>1.86652471225262E-2</v>
      </c>
      <c r="L27" s="19">
        <v>1.6226380900594899E-2</v>
      </c>
      <c r="M27" s="19"/>
      <c r="N27" s="19">
        <v>1.0769477672238801E-2</v>
      </c>
      <c r="O27" s="19">
        <v>1.2165274321253401E-2</v>
      </c>
      <c r="P27" s="19"/>
      <c r="Q27" s="19">
        <v>9.9783865636042593E-3</v>
      </c>
      <c r="R27" s="19">
        <v>1.2490939293414299E-2</v>
      </c>
    </row>
    <row r="28" spans="2:18" ht="15.75" customHeight="1" x14ac:dyDescent="0.2">
      <c r="B28" s="20"/>
    </row>
    <row r="29" spans="2:18" ht="15.75" customHeight="1" x14ac:dyDescent="0.2">
      <c r="B29" s="22" t="s">
        <v>435</v>
      </c>
    </row>
    <row r="30" spans="2:18" ht="15.75" customHeight="1" x14ac:dyDescent="0.2">
      <c r="B30" s="22" t="s">
        <v>436</v>
      </c>
    </row>
    <row r="31" spans="2:18" ht="15.75" customHeight="1" x14ac:dyDescent="0.2"/>
    <row r="32" spans="2:18" ht="15.75" customHeight="1" x14ac:dyDescent="0.2">
      <c r="B32" s="6" t="str">
        <f>HYPERLINK("#'Contents'!A1", "Return to Contents")</f>
        <v>Return to Contents</v>
      </c>
    </row>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319</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32" x14ac:dyDescent="0.2">
      <c r="B9" s="18" t="s">
        <v>320</v>
      </c>
      <c r="C9" s="15">
        <v>0.155084113814416</v>
      </c>
      <c r="D9" s="15">
        <v>0</v>
      </c>
      <c r="E9" s="15">
        <v>0</v>
      </c>
      <c r="F9" s="15">
        <v>0</v>
      </c>
      <c r="G9" s="15">
        <v>0</v>
      </c>
      <c r="H9" s="15"/>
      <c r="I9" s="15">
        <v>0.22984915033297201</v>
      </c>
      <c r="J9" s="15">
        <v>0.201272990519655</v>
      </c>
      <c r="K9" s="15">
        <v>0</v>
      </c>
      <c r="L9" s="15">
        <v>0.117184730260217</v>
      </c>
      <c r="M9" s="15"/>
      <c r="N9" s="15">
        <v>0.126038973500705</v>
      </c>
      <c r="O9" s="15">
        <v>0.201272990519655</v>
      </c>
      <c r="P9" s="15"/>
      <c r="Q9" s="15">
        <v>0.115423508519298</v>
      </c>
      <c r="R9" s="15">
        <v>0.19035021553537301</v>
      </c>
    </row>
    <row r="10" spans="2:18" ht="16" x14ac:dyDescent="0.2">
      <c r="B10" s="18" t="s">
        <v>321</v>
      </c>
      <c r="C10" s="15">
        <v>0.23473804311449001</v>
      </c>
      <c r="D10" s="15">
        <v>0</v>
      </c>
      <c r="E10" s="15">
        <v>0</v>
      </c>
      <c r="F10" s="15">
        <v>0</v>
      </c>
      <c r="G10" s="15">
        <v>0</v>
      </c>
      <c r="H10" s="15"/>
      <c r="I10" s="15">
        <v>0.18749629129553899</v>
      </c>
      <c r="J10" s="15">
        <v>0.21745145327909801</v>
      </c>
      <c r="K10" s="15">
        <v>0.30535440842135397</v>
      </c>
      <c r="L10" s="15">
        <v>0.26003608187344002</v>
      </c>
      <c r="M10" s="15"/>
      <c r="N10" s="15">
        <v>0.245608440126279</v>
      </c>
      <c r="O10" s="15">
        <v>0.21745145327909801</v>
      </c>
      <c r="P10" s="15"/>
      <c r="Q10" s="15">
        <v>0.24598797626028501</v>
      </c>
      <c r="R10" s="15">
        <v>0.224734633339946</v>
      </c>
    </row>
    <row r="11" spans="2:18" ht="16" x14ac:dyDescent="0.2">
      <c r="B11" s="18" t="s">
        <v>322</v>
      </c>
      <c r="C11" s="15">
        <v>0.37835787331780302</v>
      </c>
      <c r="D11" s="15">
        <v>0</v>
      </c>
      <c r="E11" s="15">
        <v>0</v>
      </c>
      <c r="F11" s="15">
        <v>0</v>
      </c>
      <c r="G11" s="15">
        <v>0</v>
      </c>
      <c r="H11" s="15"/>
      <c r="I11" s="15">
        <v>0.41586776471294701</v>
      </c>
      <c r="J11" s="15">
        <v>0.34813944433562199</v>
      </c>
      <c r="K11" s="15">
        <v>0.47568551278654497</v>
      </c>
      <c r="L11" s="15">
        <v>0.30746769068165902</v>
      </c>
      <c r="M11" s="15"/>
      <c r="N11" s="15">
        <v>0.39736025164902999</v>
      </c>
      <c r="O11" s="15">
        <v>0.34813944433562199</v>
      </c>
      <c r="P11" s="15"/>
      <c r="Q11" s="15">
        <v>0.374778045145716</v>
      </c>
      <c r="R11" s="15">
        <v>0.381541046734371</v>
      </c>
    </row>
    <row r="12" spans="2:18" ht="16" x14ac:dyDescent="0.2">
      <c r="B12" s="18" t="s">
        <v>323</v>
      </c>
      <c r="C12" s="15">
        <v>0.160651560988955</v>
      </c>
      <c r="D12" s="15">
        <v>0</v>
      </c>
      <c r="E12" s="15">
        <v>0</v>
      </c>
      <c r="F12" s="15">
        <v>0</v>
      </c>
      <c r="G12" s="15">
        <v>0</v>
      </c>
      <c r="H12" s="15"/>
      <c r="I12" s="15">
        <v>0.120454742315142</v>
      </c>
      <c r="J12" s="15">
        <v>0.17401333225103899</v>
      </c>
      <c r="K12" s="15">
        <v>0.17890306371829801</v>
      </c>
      <c r="L12" s="15">
        <v>0.16543018579698501</v>
      </c>
      <c r="M12" s="15"/>
      <c r="N12" s="15">
        <v>0.15224922369845101</v>
      </c>
      <c r="O12" s="15">
        <v>0.17401333225103899</v>
      </c>
      <c r="P12" s="15"/>
      <c r="Q12" s="15">
        <v>0.19721223727206</v>
      </c>
      <c r="R12" s="15">
        <v>0.12814190766438399</v>
      </c>
    </row>
    <row r="13" spans="2:18" ht="16" x14ac:dyDescent="0.2">
      <c r="B13" s="18" t="s">
        <v>324</v>
      </c>
      <c r="C13" s="15">
        <v>4.2378051263300902E-2</v>
      </c>
      <c r="D13" s="15">
        <v>0</v>
      </c>
      <c r="E13" s="15">
        <v>0</v>
      </c>
      <c r="F13" s="15">
        <v>0</v>
      </c>
      <c r="G13" s="15">
        <v>0</v>
      </c>
      <c r="H13" s="15"/>
      <c r="I13" s="15">
        <v>1.59770331100588E-2</v>
      </c>
      <c r="J13" s="15">
        <v>4.6741808370073697E-2</v>
      </c>
      <c r="K13" s="15">
        <v>1.47175963775196E-2</v>
      </c>
      <c r="L13" s="15">
        <v>8.8648459111023994E-2</v>
      </c>
      <c r="M13" s="15"/>
      <c r="N13" s="15">
        <v>3.96339720281636E-2</v>
      </c>
      <c r="O13" s="15">
        <v>4.6741808370073697E-2</v>
      </c>
      <c r="P13" s="15"/>
      <c r="Q13" s="15">
        <v>4.9694612309553098E-2</v>
      </c>
      <c r="R13" s="15">
        <v>3.5872185198355298E-2</v>
      </c>
    </row>
    <row r="14" spans="2:18" ht="16" x14ac:dyDescent="0.2">
      <c r="B14" s="18" t="s">
        <v>49</v>
      </c>
      <c r="C14" s="19">
        <v>2.87903575010337E-2</v>
      </c>
      <c r="D14" s="19">
        <v>0</v>
      </c>
      <c r="E14" s="19">
        <v>0</v>
      </c>
      <c r="F14" s="19">
        <v>0</v>
      </c>
      <c r="G14" s="19">
        <v>0</v>
      </c>
      <c r="H14" s="19"/>
      <c r="I14" s="19">
        <v>3.0355018233340799E-2</v>
      </c>
      <c r="J14" s="19">
        <v>1.2380971244511299E-2</v>
      </c>
      <c r="K14" s="19">
        <v>2.5339418696283401E-2</v>
      </c>
      <c r="L14" s="19">
        <v>6.1232852276675603E-2</v>
      </c>
      <c r="M14" s="19"/>
      <c r="N14" s="19">
        <v>3.9109138997369897E-2</v>
      </c>
      <c r="O14" s="19">
        <v>1.2380971244511299E-2</v>
      </c>
      <c r="P14" s="19"/>
      <c r="Q14" s="19">
        <v>1.6903620493088699E-2</v>
      </c>
      <c r="R14" s="19">
        <v>3.9360011527571001E-2</v>
      </c>
    </row>
    <row r="15" spans="2:18" x14ac:dyDescent="0.2">
      <c r="B15" s="20"/>
    </row>
    <row r="16" spans="2:18" x14ac:dyDescent="0.2">
      <c r="B16" s="22" t="s">
        <v>435</v>
      </c>
    </row>
    <row r="17" spans="2:2" x14ac:dyDescent="0.2">
      <c r="B17" s="22" t="s">
        <v>436</v>
      </c>
    </row>
    <row r="19" spans="2:2" x14ac:dyDescent="0.2">
      <c r="B19"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325</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326</v>
      </c>
      <c r="C9" s="15">
        <v>0.52319534790428501</v>
      </c>
      <c r="D9" s="15">
        <v>0</v>
      </c>
      <c r="E9" s="15">
        <v>0</v>
      </c>
      <c r="F9" s="15">
        <v>0</v>
      </c>
      <c r="G9" s="15">
        <v>0</v>
      </c>
      <c r="H9" s="15"/>
      <c r="I9" s="15">
        <v>0.51494710311735803</v>
      </c>
      <c r="J9" s="15">
        <v>0.44914334464733902</v>
      </c>
      <c r="K9" s="15">
        <v>0.58376712654532303</v>
      </c>
      <c r="L9" s="15">
        <v>0.620476817547291</v>
      </c>
      <c r="M9" s="15"/>
      <c r="N9" s="15">
        <v>0.56976177208548795</v>
      </c>
      <c r="O9" s="15">
        <v>0.44914334464733902</v>
      </c>
      <c r="P9" s="15"/>
      <c r="Q9" s="15">
        <v>0.55293611548034105</v>
      </c>
      <c r="R9" s="15">
        <v>0.49674993874343398</v>
      </c>
    </row>
    <row r="10" spans="2:18" ht="16" x14ac:dyDescent="0.2">
      <c r="B10" s="18" t="s">
        <v>327</v>
      </c>
      <c r="C10" s="15">
        <v>0.459349764629499</v>
      </c>
      <c r="D10" s="15">
        <v>0</v>
      </c>
      <c r="E10" s="15">
        <v>0</v>
      </c>
      <c r="F10" s="15">
        <v>0</v>
      </c>
      <c r="G10" s="15">
        <v>0</v>
      </c>
      <c r="H10" s="15"/>
      <c r="I10" s="15">
        <v>0.44532378949611601</v>
      </c>
      <c r="J10" s="15">
        <v>0.390836081098973</v>
      </c>
      <c r="K10" s="15">
        <v>0.60085151841060402</v>
      </c>
      <c r="L10" s="15">
        <v>0.48182607718230303</v>
      </c>
      <c r="M10" s="15"/>
      <c r="N10" s="15">
        <v>0.50243350455789704</v>
      </c>
      <c r="O10" s="15">
        <v>0.390836081098973</v>
      </c>
      <c r="P10" s="15"/>
      <c r="Q10" s="15">
        <v>0.49544986298223698</v>
      </c>
      <c r="R10" s="15">
        <v>0.427249655940517</v>
      </c>
    </row>
    <row r="11" spans="2:18" ht="16" x14ac:dyDescent="0.2">
      <c r="B11" s="18" t="s">
        <v>328</v>
      </c>
      <c r="C11" s="15">
        <v>0.27324525785569498</v>
      </c>
      <c r="D11" s="15">
        <v>0</v>
      </c>
      <c r="E11" s="15">
        <v>0</v>
      </c>
      <c r="F11" s="15">
        <v>0</v>
      </c>
      <c r="G11" s="15">
        <v>0</v>
      </c>
      <c r="H11" s="15"/>
      <c r="I11" s="15">
        <v>0.26887764687568</v>
      </c>
      <c r="J11" s="15">
        <v>0.28034507340321602</v>
      </c>
      <c r="K11" s="15">
        <v>0.26286975928357298</v>
      </c>
      <c r="L11" s="15">
        <v>0.27384813069305503</v>
      </c>
      <c r="M11" s="15"/>
      <c r="N11" s="15">
        <v>0.268780651797072</v>
      </c>
      <c r="O11" s="15">
        <v>0.28034507340321602</v>
      </c>
      <c r="P11" s="15"/>
      <c r="Q11" s="15">
        <v>0.26140594663303801</v>
      </c>
      <c r="R11" s="15">
        <v>0.28377274100370597</v>
      </c>
    </row>
    <row r="12" spans="2:18" ht="32" x14ac:dyDescent="0.2">
      <c r="B12" s="18" t="s">
        <v>329</v>
      </c>
      <c r="C12" s="15">
        <v>0.268703773377934</v>
      </c>
      <c r="D12" s="15">
        <v>0</v>
      </c>
      <c r="E12" s="15">
        <v>0</v>
      </c>
      <c r="F12" s="15">
        <v>0</v>
      </c>
      <c r="G12" s="15">
        <v>0</v>
      </c>
      <c r="H12" s="15"/>
      <c r="I12" s="15">
        <v>0.29809507042503403</v>
      </c>
      <c r="J12" s="15">
        <v>0.241785718100575</v>
      </c>
      <c r="K12" s="15">
        <v>0.33418492240134701</v>
      </c>
      <c r="L12" s="15">
        <v>0.228766772464221</v>
      </c>
      <c r="M12" s="15"/>
      <c r="N12" s="15">
        <v>0.28563076420935302</v>
      </c>
      <c r="O12" s="15">
        <v>0.241785718100575</v>
      </c>
      <c r="P12" s="15"/>
      <c r="Q12" s="15">
        <v>0.29839380615297201</v>
      </c>
      <c r="R12" s="15">
        <v>0.24230347746334099</v>
      </c>
    </row>
    <row r="13" spans="2:18" ht="48" x14ac:dyDescent="0.2">
      <c r="B13" s="18" t="s">
        <v>330</v>
      </c>
      <c r="C13" s="15">
        <v>0.24402696738163401</v>
      </c>
      <c r="D13" s="15">
        <v>0</v>
      </c>
      <c r="E13" s="15">
        <v>0</v>
      </c>
      <c r="F13" s="15">
        <v>0</v>
      </c>
      <c r="G13" s="15">
        <v>0</v>
      </c>
      <c r="H13" s="15"/>
      <c r="I13" s="15">
        <v>0.184979499673631</v>
      </c>
      <c r="J13" s="15">
        <v>0.23257674482176999</v>
      </c>
      <c r="K13" s="15">
        <v>0.24007198242651001</v>
      </c>
      <c r="L13" s="15">
        <v>0.33712469539363199</v>
      </c>
      <c r="M13" s="15"/>
      <c r="N13" s="15">
        <v>0.25122725768089399</v>
      </c>
      <c r="O13" s="15">
        <v>0.23257674482176999</v>
      </c>
      <c r="P13" s="15"/>
      <c r="Q13" s="15">
        <v>0.281146505559768</v>
      </c>
      <c r="R13" s="15">
        <v>0.211020375588993</v>
      </c>
    </row>
    <row r="14" spans="2:18" ht="32" x14ac:dyDescent="0.2">
      <c r="B14" s="18" t="s">
        <v>331</v>
      </c>
      <c r="C14" s="15">
        <v>0.23236769583595801</v>
      </c>
      <c r="D14" s="15">
        <v>0</v>
      </c>
      <c r="E14" s="15">
        <v>0</v>
      </c>
      <c r="F14" s="15">
        <v>0</v>
      </c>
      <c r="G14" s="15">
        <v>0</v>
      </c>
      <c r="H14" s="15"/>
      <c r="I14" s="15">
        <v>0.13541542800614101</v>
      </c>
      <c r="J14" s="15">
        <v>0.27454164100415601</v>
      </c>
      <c r="K14" s="15">
        <v>0.25293204884405102</v>
      </c>
      <c r="L14" s="15">
        <v>0.245524505250556</v>
      </c>
      <c r="M14" s="15"/>
      <c r="N14" s="15">
        <v>0.20584728134720101</v>
      </c>
      <c r="O14" s="15">
        <v>0.27454164100415601</v>
      </c>
      <c r="P14" s="15"/>
      <c r="Q14" s="15">
        <v>0.238956933520105</v>
      </c>
      <c r="R14" s="15">
        <v>0.22650856371471301</v>
      </c>
    </row>
    <row r="15" spans="2:18" ht="32" x14ac:dyDescent="0.2">
      <c r="B15" s="18" t="s">
        <v>332</v>
      </c>
      <c r="C15" s="15">
        <v>0.20411166348676099</v>
      </c>
      <c r="D15" s="15">
        <v>0</v>
      </c>
      <c r="E15" s="15">
        <v>0</v>
      </c>
      <c r="F15" s="15">
        <v>0</v>
      </c>
      <c r="G15" s="15">
        <v>0</v>
      </c>
      <c r="H15" s="15"/>
      <c r="I15" s="15">
        <v>0.21350411917464901</v>
      </c>
      <c r="J15" s="15">
        <v>0.146301356014401</v>
      </c>
      <c r="K15" s="15">
        <v>0.24610835816884699</v>
      </c>
      <c r="L15" s="15">
        <v>0.26649976697064298</v>
      </c>
      <c r="M15" s="15"/>
      <c r="N15" s="15">
        <v>0.24046475565717601</v>
      </c>
      <c r="O15" s="15">
        <v>0.146301356014401</v>
      </c>
      <c r="P15" s="15"/>
      <c r="Q15" s="15">
        <v>0.215067616593869</v>
      </c>
      <c r="R15" s="15">
        <v>0.19436965995831701</v>
      </c>
    </row>
    <row r="16" spans="2:18" ht="48" x14ac:dyDescent="0.2">
      <c r="B16" s="18" t="s">
        <v>333</v>
      </c>
      <c r="C16" s="15">
        <v>0.20221329448092601</v>
      </c>
      <c r="D16" s="15">
        <v>0</v>
      </c>
      <c r="E16" s="15">
        <v>0</v>
      </c>
      <c r="F16" s="15">
        <v>0</v>
      </c>
      <c r="G16" s="15">
        <v>0</v>
      </c>
      <c r="H16" s="15"/>
      <c r="I16" s="15">
        <v>0.204886451678262</v>
      </c>
      <c r="J16" s="15">
        <v>0.19484707591074801</v>
      </c>
      <c r="K16" s="15">
        <v>0.160251808074097</v>
      </c>
      <c r="L16" s="15">
        <v>0.24992025023820899</v>
      </c>
      <c r="M16" s="15"/>
      <c r="N16" s="15">
        <v>0.206845423842237</v>
      </c>
      <c r="O16" s="15">
        <v>0.19484707591074801</v>
      </c>
      <c r="P16" s="15"/>
      <c r="Q16" s="15">
        <v>0.217393069902512</v>
      </c>
      <c r="R16" s="15">
        <v>0.18871547970640401</v>
      </c>
    </row>
    <row r="17" spans="2:18" ht="48" x14ac:dyDescent="0.2">
      <c r="B17" s="18" t="s">
        <v>334</v>
      </c>
      <c r="C17" s="15">
        <v>0.19556972162293801</v>
      </c>
      <c r="D17" s="15">
        <v>0</v>
      </c>
      <c r="E17" s="15">
        <v>0</v>
      </c>
      <c r="F17" s="15">
        <v>0</v>
      </c>
      <c r="G17" s="15">
        <v>0</v>
      </c>
      <c r="H17" s="15"/>
      <c r="I17" s="15">
        <v>0.14714260680427399</v>
      </c>
      <c r="J17" s="15">
        <v>0.21918742636063801</v>
      </c>
      <c r="K17" s="15">
        <v>0.142980898633255</v>
      </c>
      <c r="L17" s="15">
        <v>0.25236294052991998</v>
      </c>
      <c r="M17" s="15"/>
      <c r="N17" s="15">
        <v>0.18071810372428401</v>
      </c>
      <c r="O17" s="15">
        <v>0.21918742636063801</v>
      </c>
      <c r="P17" s="15"/>
      <c r="Q17" s="15">
        <v>0.21068702655254001</v>
      </c>
      <c r="R17" s="15">
        <v>0.18212745543897599</v>
      </c>
    </row>
    <row r="18" spans="2:18" ht="48" x14ac:dyDescent="0.2">
      <c r="B18" s="18" t="s">
        <v>335</v>
      </c>
      <c r="C18" s="15">
        <v>0.18372374497132599</v>
      </c>
      <c r="D18" s="15">
        <v>0</v>
      </c>
      <c r="E18" s="15">
        <v>0</v>
      </c>
      <c r="F18" s="15">
        <v>0</v>
      </c>
      <c r="G18" s="15">
        <v>0</v>
      </c>
      <c r="H18" s="15"/>
      <c r="I18" s="15">
        <v>0.26564177869153</v>
      </c>
      <c r="J18" s="15">
        <v>0.171737868427181</v>
      </c>
      <c r="K18" s="15">
        <v>0.132083661809897</v>
      </c>
      <c r="L18" s="15">
        <v>0.157640905967251</v>
      </c>
      <c r="M18" s="15"/>
      <c r="N18" s="15">
        <v>0.19126087275707401</v>
      </c>
      <c r="O18" s="15">
        <v>0.171737868427181</v>
      </c>
      <c r="P18" s="15"/>
      <c r="Q18" s="15">
        <v>0.19553761404714901</v>
      </c>
      <c r="R18" s="15">
        <v>0.173218884910673</v>
      </c>
    </row>
    <row r="19" spans="2:18" ht="48" x14ac:dyDescent="0.2">
      <c r="B19" s="18" t="s">
        <v>336</v>
      </c>
      <c r="C19" s="15">
        <v>0.17065824165637</v>
      </c>
      <c r="D19" s="15">
        <v>0</v>
      </c>
      <c r="E19" s="15">
        <v>0</v>
      </c>
      <c r="F19" s="15">
        <v>0</v>
      </c>
      <c r="G19" s="15">
        <v>0</v>
      </c>
      <c r="H19" s="15"/>
      <c r="I19" s="15">
        <v>0.216724532148583</v>
      </c>
      <c r="J19" s="15">
        <v>0.165308576536489</v>
      </c>
      <c r="K19" s="15">
        <v>0.14845238021811799</v>
      </c>
      <c r="L19" s="15">
        <v>0.14735781446101301</v>
      </c>
      <c r="M19" s="15"/>
      <c r="N19" s="15">
        <v>0.17402229346109199</v>
      </c>
      <c r="O19" s="15">
        <v>0.165308576536489</v>
      </c>
      <c r="P19" s="15"/>
      <c r="Q19" s="15">
        <v>0.14875099995535901</v>
      </c>
      <c r="R19" s="15">
        <v>0.190138101040881</v>
      </c>
    </row>
    <row r="20" spans="2:18" ht="32" x14ac:dyDescent="0.2">
      <c r="B20" s="18" t="s">
        <v>337</v>
      </c>
      <c r="C20" s="15">
        <v>0.16167184035663201</v>
      </c>
      <c r="D20" s="15">
        <v>0</v>
      </c>
      <c r="E20" s="15">
        <v>0</v>
      </c>
      <c r="F20" s="15">
        <v>0</v>
      </c>
      <c r="G20" s="15">
        <v>0</v>
      </c>
      <c r="H20" s="15"/>
      <c r="I20" s="15">
        <v>0.17174171534621399</v>
      </c>
      <c r="J20" s="15">
        <v>0.136507654016819</v>
      </c>
      <c r="K20" s="15">
        <v>0.25114890487591202</v>
      </c>
      <c r="L20" s="15">
        <v>0.11957561077951601</v>
      </c>
      <c r="M20" s="15"/>
      <c r="N20" s="15">
        <v>0.177495938608352</v>
      </c>
      <c r="O20" s="15">
        <v>0.136507654016819</v>
      </c>
      <c r="P20" s="15"/>
      <c r="Q20" s="15">
        <v>0.185658430070096</v>
      </c>
      <c r="R20" s="15">
        <v>0.14034303040833901</v>
      </c>
    </row>
    <row r="21" spans="2:18" ht="15.75" customHeight="1" x14ac:dyDescent="0.2">
      <c r="B21" s="18" t="s">
        <v>338</v>
      </c>
      <c r="C21" s="15">
        <v>0.15578592868480501</v>
      </c>
      <c r="D21" s="15">
        <v>0</v>
      </c>
      <c r="E21" s="15">
        <v>0</v>
      </c>
      <c r="F21" s="15">
        <v>0</v>
      </c>
      <c r="G21" s="15">
        <v>0</v>
      </c>
      <c r="H21" s="15"/>
      <c r="I21" s="15">
        <v>0.15459466491304999</v>
      </c>
      <c r="J21" s="15">
        <v>0.115068208114032</v>
      </c>
      <c r="K21" s="15">
        <v>0.21582506105160201</v>
      </c>
      <c r="L21" s="15">
        <v>0.18201079464933201</v>
      </c>
      <c r="M21" s="15"/>
      <c r="N21" s="15">
        <v>0.18139061950203</v>
      </c>
      <c r="O21" s="15">
        <v>0.115068208114032</v>
      </c>
      <c r="P21" s="15"/>
      <c r="Q21" s="15">
        <v>0.197365476044292</v>
      </c>
      <c r="R21" s="15">
        <v>0.118813508930245</v>
      </c>
    </row>
    <row r="22" spans="2:18" ht="15.75" customHeight="1" x14ac:dyDescent="0.2">
      <c r="B22" s="18" t="s">
        <v>49</v>
      </c>
      <c r="C22" s="15">
        <v>1.4841553766019E-2</v>
      </c>
      <c r="D22" s="15">
        <v>0</v>
      </c>
      <c r="E22" s="15">
        <v>0</v>
      </c>
      <c r="F22" s="15">
        <v>0</v>
      </c>
      <c r="G22" s="15">
        <v>0</v>
      </c>
      <c r="H22" s="15"/>
      <c r="I22" s="15">
        <v>0</v>
      </c>
      <c r="J22" s="15">
        <v>2.9846689886731E-2</v>
      </c>
      <c r="K22" s="15">
        <v>1.86652471225262E-2</v>
      </c>
      <c r="L22" s="15">
        <v>0</v>
      </c>
      <c r="M22" s="15"/>
      <c r="N22" s="15">
        <v>5.40581262787231E-3</v>
      </c>
      <c r="O22" s="15">
        <v>2.9846689886731E-2</v>
      </c>
      <c r="P22" s="15"/>
      <c r="Q22" s="15">
        <v>1.43259977227757E-2</v>
      </c>
      <c r="R22" s="15">
        <v>1.5299984789161E-2</v>
      </c>
    </row>
    <row r="23" spans="2:18" ht="15.75" customHeight="1" x14ac:dyDescent="0.2">
      <c r="B23" s="18" t="s">
        <v>339</v>
      </c>
      <c r="C23" s="15">
        <v>1.2945730984266501E-2</v>
      </c>
      <c r="D23" s="15">
        <v>0</v>
      </c>
      <c r="E23" s="15">
        <v>0</v>
      </c>
      <c r="F23" s="15">
        <v>0</v>
      </c>
      <c r="G23" s="15">
        <v>0</v>
      </c>
      <c r="H23" s="15"/>
      <c r="I23" s="15">
        <v>1.2484430430563199E-2</v>
      </c>
      <c r="J23" s="15">
        <v>6.7784134371924503E-3</v>
      </c>
      <c r="K23" s="15">
        <v>0</v>
      </c>
      <c r="L23" s="15">
        <v>3.6550980984759299E-2</v>
      </c>
      <c r="M23" s="15"/>
      <c r="N23" s="15">
        <v>1.6823950510087001E-2</v>
      </c>
      <c r="O23" s="15">
        <v>6.7784134371924503E-3</v>
      </c>
      <c r="P23" s="15"/>
      <c r="Q23" s="15">
        <v>5.5598934950500303E-3</v>
      </c>
      <c r="R23" s="15">
        <v>1.9513197472762599E-2</v>
      </c>
    </row>
    <row r="24" spans="2:18" ht="15.75" customHeight="1" x14ac:dyDescent="0.2">
      <c r="B24" s="18" t="s">
        <v>50</v>
      </c>
      <c r="C24" s="19">
        <v>1.5981765053060801E-2</v>
      </c>
      <c r="D24" s="19">
        <v>0</v>
      </c>
      <c r="E24" s="19">
        <v>0</v>
      </c>
      <c r="F24" s="19">
        <v>0</v>
      </c>
      <c r="G24" s="19">
        <v>0</v>
      </c>
      <c r="H24" s="19"/>
      <c r="I24" s="19">
        <v>2.8254222634114898E-2</v>
      </c>
      <c r="J24" s="19">
        <v>2.4330548642506701E-2</v>
      </c>
      <c r="K24" s="19">
        <v>0</v>
      </c>
      <c r="L24" s="19">
        <v>0</v>
      </c>
      <c r="M24" s="19"/>
      <c r="N24" s="19">
        <v>1.07317653106606E-2</v>
      </c>
      <c r="O24" s="19">
        <v>2.4330548642506701E-2</v>
      </c>
      <c r="P24" s="19"/>
      <c r="Q24" s="19">
        <v>9.9783865636042593E-3</v>
      </c>
      <c r="R24" s="19">
        <v>2.1319952781240499E-2</v>
      </c>
    </row>
    <row r="25" spans="2:18" ht="15.75" customHeight="1" x14ac:dyDescent="0.2">
      <c r="B25" s="20"/>
    </row>
    <row r="26" spans="2:18" ht="15.75" customHeight="1" x14ac:dyDescent="0.2">
      <c r="B26" s="22" t="s">
        <v>435</v>
      </c>
    </row>
    <row r="27" spans="2:18" ht="15.75" customHeight="1" x14ac:dyDescent="0.2">
      <c r="B27" s="22" t="s">
        <v>436</v>
      </c>
    </row>
    <row r="28" spans="2:18" ht="15.75" customHeight="1" x14ac:dyDescent="0.2"/>
    <row r="29" spans="2:18" ht="15.75" customHeight="1" x14ac:dyDescent="0.2">
      <c r="B29" s="6" t="str">
        <f>HYPERLINK("#'Contents'!A1", "Return to Contents")</f>
        <v>Return to Contents</v>
      </c>
    </row>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340</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248</v>
      </c>
      <c r="D7" s="12">
        <v>0</v>
      </c>
      <c r="E7" s="12">
        <v>0</v>
      </c>
      <c r="F7" s="12">
        <v>0</v>
      </c>
      <c r="G7" s="12">
        <v>0</v>
      </c>
      <c r="H7" s="12"/>
      <c r="I7" s="12">
        <v>57</v>
      </c>
      <c r="J7" s="12">
        <v>91</v>
      </c>
      <c r="K7" s="12">
        <v>48</v>
      </c>
      <c r="L7" s="12">
        <v>52</v>
      </c>
      <c r="M7" s="12"/>
      <c r="N7" s="12">
        <v>157</v>
      </c>
      <c r="O7" s="12">
        <v>91</v>
      </c>
      <c r="P7" s="12"/>
      <c r="Q7" s="12">
        <v>121</v>
      </c>
      <c r="R7" s="12">
        <v>127</v>
      </c>
    </row>
    <row r="8" spans="2:18" ht="30" customHeight="1" x14ac:dyDescent="0.2">
      <c r="B8" s="13" t="s">
        <v>31</v>
      </c>
      <c r="C8" s="13">
        <v>249</v>
      </c>
      <c r="D8" s="13">
        <v>0</v>
      </c>
      <c r="E8" s="13">
        <v>0</v>
      </c>
      <c r="F8" s="13">
        <v>0</v>
      </c>
      <c r="G8" s="13">
        <v>0</v>
      </c>
      <c r="H8" s="13"/>
      <c r="I8" s="13">
        <v>59</v>
      </c>
      <c r="J8" s="13">
        <v>95</v>
      </c>
      <c r="K8" s="13">
        <v>45</v>
      </c>
      <c r="L8" s="13">
        <v>50</v>
      </c>
      <c r="M8" s="13"/>
      <c r="N8" s="13">
        <v>154</v>
      </c>
      <c r="O8" s="13">
        <v>95</v>
      </c>
      <c r="P8" s="13"/>
      <c r="Q8" s="13">
        <v>118</v>
      </c>
      <c r="R8" s="13">
        <v>131</v>
      </c>
    </row>
    <row r="9" spans="2:18" ht="16" x14ac:dyDescent="0.2">
      <c r="B9" s="18" t="s">
        <v>326</v>
      </c>
      <c r="C9" s="15">
        <v>0.34144713430496298</v>
      </c>
      <c r="D9" s="15">
        <v>0</v>
      </c>
      <c r="E9" s="15">
        <v>0</v>
      </c>
      <c r="F9" s="15">
        <v>0</v>
      </c>
      <c r="G9" s="15">
        <v>0</v>
      </c>
      <c r="H9" s="15"/>
      <c r="I9" s="15">
        <v>0.30118979003812602</v>
      </c>
      <c r="J9" s="15">
        <v>0.25296974183703802</v>
      </c>
      <c r="K9" s="15">
        <v>0.43814254504786698</v>
      </c>
      <c r="L9" s="15">
        <v>0.47087132997806402</v>
      </c>
      <c r="M9" s="15"/>
      <c r="N9" s="15">
        <v>0.39626560371952002</v>
      </c>
      <c r="O9" s="15">
        <v>0.25296974183703802</v>
      </c>
      <c r="P9" s="15"/>
      <c r="Q9" s="15">
        <v>0.34066262929776697</v>
      </c>
      <c r="R9" s="15">
        <v>0.34215550257041899</v>
      </c>
    </row>
    <row r="10" spans="2:18" ht="16" x14ac:dyDescent="0.2">
      <c r="B10" s="18" t="s">
        <v>328</v>
      </c>
      <c r="C10" s="15">
        <v>9.7802787245807099E-2</v>
      </c>
      <c r="D10" s="15">
        <v>0</v>
      </c>
      <c r="E10" s="15">
        <v>0</v>
      </c>
      <c r="F10" s="15">
        <v>0</v>
      </c>
      <c r="G10" s="15">
        <v>0</v>
      </c>
      <c r="H10" s="15"/>
      <c r="I10" s="15">
        <v>0.16280791050343499</v>
      </c>
      <c r="J10" s="15">
        <v>9.5505084746776603E-2</v>
      </c>
      <c r="K10" s="15">
        <v>4.2505839575893503E-2</v>
      </c>
      <c r="L10" s="15">
        <v>7.4960839618792893E-2</v>
      </c>
      <c r="M10" s="15"/>
      <c r="N10" s="15">
        <v>9.9226388582301303E-2</v>
      </c>
      <c r="O10" s="15">
        <v>9.5505084746776603E-2</v>
      </c>
      <c r="P10" s="15"/>
      <c r="Q10" s="15">
        <v>6.2261486180793503E-2</v>
      </c>
      <c r="R10" s="15">
        <v>0.12989478099534299</v>
      </c>
    </row>
    <row r="11" spans="2:18" ht="48" x14ac:dyDescent="0.2">
      <c r="B11" s="18" t="s">
        <v>338</v>
      </c>
      <c r="C11" s="15">
        <v>3.5316848588219499E-2</v>
      </c>
      <c r="D11" s="15">
        <v>0</v>
      </c>
      <c r="E11" s="15">
        <v>0</v>
      </c>
      <c r="F11" s="15">
        <v>0</v>
      </c>
      <c r="G11" s="15">
        <v>0</v>
      </c>
      <c r="H11" s="15"/>
      <c r="I11" s="15">
        <v>5.1311567848210303E-2</v>
      </c>
      <c r="J11" s="15">
        <v>3.1425263955138803E-2</v>
      </c>
      <c r="K11" s="15">
        <v>4.5488199825083099E-2</v>
      </c>
      <c r="L11" s="15">
        <v>1.48040696121237E-2</v>
      </c>
      <c r="M11" s="15"/>
      <c r="N11" s="15">
        <v>3.7727981050786501E-2</v>
      </c>
      <c r="O11" s="15">
        <v>3.1425263955138803E-2</v>
      </c>
      <c r="P11" s="15"/>
      <c r="Q11" s="15">
        <v>2.8131793247328701E-2</v>
      </c>
      <c r="R11" s="15">
        <v>4.1804589446893997E-2</v>
      </c>
    </row>
    <row r="12" spans="2:18" ht="48" x14ac:dyDescent="0.2">
      <c r="B12" s="18" t="s">
        <v>334</v>
      </c>
      <c r="C12" s="15">
        <v>4.8233734010994199E-2</v>
      </c>
      <c r="D12" s="15">
        <v>0</v>
      </c>
      <c r="E12" s="15">
        <v>0</v>
      </c>
      <c r="F12" s="15">
        <v>0</v>
      </c>
      <c r="G12" s="15">
        <v>0</v>
      </c>
      <c r="H12" s="15"/>
      <c r="I12" s="15">
        <v>4.8718356143502603E-2</v>
      </c>
      <c r="J12" s="15">
        <v>7.5739145292667703E-2</v>
      </c>
      <c r="K12" s="15">
        <v>0</v>
      </c>
      <c r="L12" s="15">
        <v>3.8386764190878303E-2</v>
      </c>
      <c r="M12" s="15"/>
      <c r="N12" s="15">
        <v>3.11920411556607E-2</v>
      </c>
      <c r="O12" s="15">
        <v>7.5739145292667703E-2</v>
      </c>
      <c r="P12" s="15"/>
      <c r="Q12" s="15">
        <v>5.65978387840637E-2</v>
      </c>
      <c r="R12" s="15">
        <v>4.06813712652749E-2</v>
      </c>
    </row>
    <row r="13" spans="2:18" ht="16" x14ac:dyDescent="0.2">
      <c r="B13" s="18" t="s">
        <v>327</v>
      </c>
      <c r="C13" s="15">
        <v>0.130060110983585</v>
      </c>
      <c r="D13" s="15">
        <v>0</v>
      </c>
      <c r="E13" s="15">
        <v>0</v>
      </c>
      <c r="F13" s="15">
        <v>0</v>
      </c>
      <c r="G13" s="15">
        <v>0</v>
      </c>
      <c r="H13" s="15"/>
      <c r="I13" s="15">
        <v>0.17487202992390399</v>
      </c>
      <c r="J13" s="15">
        <v>0.177943450890508</v>
      </c>
      <c r="K13" s="15">
        <v>9.5572709258926206E-2</v>
      </c>
      <c r="L13" s="15">
        <v>1.69743153890544E-2</v>
      </c>
      <c r="M13" s="15"/>
      <c r="N13" s="15">
        <v>0.100392742507441</v>
      </c>
      <c r="O13" s="15">
        <v>0.177943450890508</v>
      </c>
      <c r="P13" s="15"/>
      <c r="Q13" s="15">
        <v>0.113723924949494</v>
      </c>
      <c r="R13" s="15">
        <v>0.144810859110063</v>
      </c>
    </row>
    <row r="14" spans="2:18" ht="48" x14ac:dyDescent="0.2">
      <c r="B14" s="18" t="s">
        <v>336</v>
      </c>
      <c r="C14" s="15">
        <v>7.4803232871173006E-2</v>
      </c>
      <c r="D14" s="15">
        <v>0</v>
      </c>
      <c r="E14" s="15">
        <v>0</v>
      </c>
      <c r="F14" s="15">
        <v>0</v>
      </c>
      <c r="G14" s="15">
        <v>0</v>
      </c>
      <c r="H14" s="15"/>
      <c r="I14" s="15">
        <v>4.6987876004258099E-2</v>
      </c>
      <c r="J14" s="15">
        <v>0.11453600941921301</v>
      </c>
      <c r="K14" s="15">
        <v>1.6588435037847502E-2</v>
      </c>
      <c r="L14" s="15">
        <v>8.3935514531918498E-2</v>
      </c>
      <c r="M14" s="15"/>
      <c r="N14" s="15">
        <v>5.0185757884625301E-2</v>
      </c>
      <c r="O14" s="15">
        <v>0.11453600941921301</v>
      </c>
      <c r="P14" s="15"/>
      <c r="Q14" s="15">
        <v>6.66955698248759E-2</v>
      </c>
      <c r="R14" s="15">
        <v>8.2124041733211001E-2</v>
      </c>
    </row>
    <row r="15" spans="2:18" ht="32" x14ac:dyDescent="0.2">
      <c r="B15" s="18" t="s">
        <v>329</v>
      </c>
      <c r="C15" s="15">
        <v>6.4137576692046394E-2</v>
      </c>
      <c r="D15" s="15">
        <v>0</v>
      </c>
      <c r="E15" s="15">
        <v>0</v>
      </c>
      <c r="F15" s="15">
        <v>0</v>
      </c>
      <c r="G15" s="15">
        <v>0</v>
      </c>
      <c r="H15" s="15"/>
      <c r="I15" s="15">
        <v>6.3320998139483803E-2</v>
      </c>
      <c r="J15" s="15">
        <v>6.16971032229129E-2</v>
      </c>
      <c r="K15" s="15">
        <v>0.10582561621244101</v>
      </c>
      <c r="L15" s="15">
        <v>3.2537873097695097E-2</v>
      </c>
      <c r="M15" s="15"/>
      <c r="N15" s="15">
        <v>6.5649635495918193E-2</v>
      </c>
      <c r="O15" s="15">
        <v>6.16971032229129E-2</v>
      </c>
      <c r="P15" s="15"/>
      <c r="Q15" s="15">
        <v>9.3336246681236801E-2</v>
      </c>
      <c r="R15" s="15">
        <v>3.7772657381024102E-2</v>
      </c>
    </row>
    <row r="16" spans="2:18" ht="32" x14ac:dyDescent="0.2">
      <c r="B16" s="18" t="s">
        <v>332</v>
      </c>
      <c r="C16" s="15">
        <v>4.7838086568590399E-2</v>
      </c>
      <c r="D16" s="15">
        <v>0</v>
      </c>
      <c r="E16" s="15">
        <v>0</v>
      </c>
      <c r="F16" s="15">
        <v>0</v>
      </c>
      <c r="G16" s="15">
        <v>0</v>
      </c>
      <c r="H16" s="15"/>
      <c r="I16" s="15">
        <v>3.2281901420488902E-2</v>
      </c>
      <c r="J16" s="15">
        <v>3.8018821729329202E-2</v>
      </c>
      <c r="K16" s="15">
        <v>6.9544433638848296E-2</v>
      </c>
      <c r="L16" s="15">
        <v>6.5466823476354893E-2</v>
      </c>
      <c r="M16" s="15"/>
      <c r="N16" s="15">
        <v>5.3921867456002998E-2</v>
      </c>
      <c r="O16" s="15">
        <v>3.8018821729329202E-2</v>
      </c>
      <c r="P16" s="15"/>
      <c r="Q16" s="15">
        <v>4.8145215500164797E-2</v>
      </c>
      <c r="R16" s="15">
        <v>4.7560764707627802E-2</v>
      </c>
    </row>
    <row r="17" spans="2:18" ht="32" x14ac:dyDescent="0.2">
      <c r="B17" s="18" t="s">
        <v>331</v>
      </c>
      <c r="C17" s="15">
        <v>2.8909571580692E-2</v>
      </c>
      <c r="D17" s="15">
        <v>0</v>
      </c>
      <c r="E17" s="15">
        <v>0</v>
      </c>
      <c r="F17" s="15">
        <v>0</v>
      </c>
      <c r="G17" s="15">
        <v>0</v>
      </c>
      <c r="H17" s="15"/>
      <c r="I17" s="15">
        <v>0</v>
      </c>
      <c r="J17" s="15">
        <v>2.6032983234922001E-2</v>
      </c>
      <c r="K17" s="15">
        <v>3.9512799724125899E-2</v>
      </c>
      <c r="L17" s="15">
        <v>5.89678531793821E-2</v>
      </c>
      <c r="M17" s="15"/>
      <c r="N17" s="15">
        <v>3.0691836697829499E-2</v>
      </c>
      <c r="O17" s="15">
        <v>2.6032983234922001E-2</v>
      </c>
      <c r="P17" s="15"/>
      <c r="Q17" s="15">
        <v>2.7550434845608599E-2</v>
      </c>
      <c r="R17" s="15">
        <v>3.01368031760486E-2</v>
      </c>
    </row>
    <row r="18" spans="2:18" ht="48" x14ac:dyDescent="0.2">
      <c r="B18" s="18" t="s">
        <v>335</v>
      </c>
      <c r="C18" s="15">
        <v>3.5176471736102201E-2</v>
      </c>
      <c r="D18" s="15">
        <v>0</v>
      </c>
      <c r="E18" s="15">
        <v>0</v>
      </c>
      <c r="F18" s="15">
        <v>0</v>
      </c>
      <c r="G18" s="15">
        <v>0</v>
      </c>
      <c r="H18" s="15"/>
      <c r="I18" s="15">
        <v>5.4518777108633003E-2</v>
      </c>
      <c r="J18" s="15">
        <v>2.01798912864815E-2</v>
      </c>
      <c r="K18" s="15">
        <v>2.48393369824409E-2</v>
      </c>
      <c r="L18" s="15">
        <v>5.0147675702151298E-2</v>
      </c>
      <c r="M18" s="15"/>
      <c r="N18" s="15">
        <v>4.4467993149309201E-2</v>
      </c>
      <c r="O18" s="15">
        <v>2.01798912864815E-2</v>
      </c>
      <c r="P18" s="15"/>
      <c r="Q18" s="15">
        <v>3.9402605181684702E-2</v>
      </c>
      <c r="R18" s="15">
        <v>3.1360487400800503E-2</v>
      </c>
    </row>
    <row r="19" spans="2:18" ht="48" x14ac:dyDescent="0.2">
      <c r="B19" s="18" t="s">
        <v>333</v>
      </c>
      <c r="C19" s="15">
        <v>3.6605003564854202E-2</v>
      </c>
      <c r="D19" s="15">
        <v>0</v>
      </c>
      <c r="E19" s="15">
        <v>0</v>
      </c>
      <c r="F19" s="15">
        <v>0</v>
      </c>
      <c r="G19" s="15">
        <v>0</v>
      </c>
      <c r="H19" s="15"/>
      <c r="I19" s="15">
        <v>1.4984254618510801E-2</v>
      </c>
      <c r="J19" s="15">
        <v>2.6738936149575E-2</v>
      </c>
      <c r="K19" s="15">
        <v>4.2143866604522601E-2</v>
      </c>
      <c r="L19" s="15">
        <v>7.58938718211917E-2</v>
      </c>
      <c r="M19" s="15"/>
      <c r="N19" s="15">
        <v>4.2717782205369502E-2</v>
      </c>
      <c r="O19" s="15">
        <v>2.6738936149575E-2</v>
      </c>
      <c r="P19" s="15"/>
      <c r="Q19" s="15">
        <v>3.6455456807422598E-2</v>
      </c>
      <c r="R19" s="15">
        <v>3.6740036708294302E-2</v>
      </c>
    </row>
    <row r="20" spans="2:18" ht="48" x14ac:dyDescent="0.2">
      <c r="B20" s="18" t="s">
        <v>330</v>
      </c>
      <c r="C20" s="15">
        <v>4.48460179801142E-2</v>
      </c>
      <c r="D20" s="15">
        <v>0</v>
      </c>
      <c r="E20" s="15">
        <v>0</v>
      </c>
      <c r="F20" s="15">
        <v>0</v>
      </c>
      <c r="G20" s="15">
        <v>0</v>
      </c>
      <c r="H20" s="15"/>
      <c r="I20" s="15">
        <v>2.0395118335876702E-2</v>
      </c>
      <c r="J20" s="15">
        <v>6.6585800620537705E-2</v>
      </c>
      <c r="K20" s="15">
        <v>6.1919139076325402E-2</v>
      </c>
      <c r="L20" s="15">
        <v>1.7053069402393001E-2</v>
      </c>
      <c r="M20" s="15"/>
      <c r="N20" s="15">
        <v>3.1376570288319298E-2</v>
      </c>
      <c r="O20" s="15">
        <v>6.6585800620537705E-2</v>
      </c>
      <c r="P20" s="15"/>
      <c r="Q20" s="15">
        <v>7.0078959437374799E-2</v>
      </c>
      <c r="R20" s="15">
        <v>2.2061950563799899E-2</v>
      </c>
    </row>
    <row r="21" spans="2:18" ht="15.75" customHeight="1" x14ac:dyDescent="0.2">
      <c r="B21" s="18" t="s">
        <v>337</v>
      </c>
      <c r="C21" s="15">
        <v>3.21568489083393E-3</v>
      </c>
      <c r="D21" s="15">
        <v>0</v>
      </c>
      <c r="E21" s="15">
        <v>0</v>
      </c>
      <c r="F21" s="15">
        <v>0</v>
      </c>
      <c r="G21" s="15">
        <v>0</v>
      </c>
      <c r="H21" s="15"/>
      <c r="I21" s="15">
        <v>0</v>
      </c>
      <c r="J21" s="15">
        <v>0</v>
      </c>
      <c r="K21" s="15">
        <v>1.7917079015678399E-2</v>
      </c>
      <c r="L21" s="15">
        <v>0</v>
      </c>
      <c r="M21" s="15"/>
      <c r="N21" s="15">
        <v>5.2080460908877401E-3</v>
      </c>
      <c r="O21" s="15">
        <v>0</v>
      </c>
      <c r="P21" s="15"/>
      <c r="Q21" s="15">
        <v>6.7769975885530803E-3</v>
      </c>
      <c r="R21" s="15">
        <v>0</v>
      </c>
    </row>
    <row r="22" spans="2:18" ht="15.75" customHeight="1" x14ac:dyDescent="0.2">
      <c r="B22" s="18" t="s">
        <v>50</v>
      </c>
      <c r="C22" s="15">
        <v>1.1607738982022799E-2</v>
      </c>
      <c r="D22" s="15">
        <v>0</v>
      </c>
      <c r="E22" s="15">
        <v>0</v>
      </c>
      <c r="F22" s="15">
        <v>0</v>
      </c>
      <c r="G22" s="15">
        <v>0</v>
      </c>
      <c r="H22" s="15"/>
      <c r="I22" s="15">
        <v>2.86114199155705E-2</v>
      </c>
      <c r="J22" s="15">
        <v>1.2627767614899499E-2</v>
      </c>
      <c r="K22" s="15">
        <v>0</v>
      </c>
      <c r="L22" s="15">
        <v>0</v>
      </c>
      <c r="M22" s="15"/>
      <c r="N22" s="15">
        <v>1.09757537160285E-2</v>
      </c>
      <c r="O22" s="15">
        <v>1.2627767614899499E-2</v>
      </c>
      <c r="P22" s="15"/>
      <c r="Q22" s="15">
        <v>1.0180841673632E-2</v>
      </c>
      <c r="R22" s="15">
        <v>1.28961549412006E-2</v>
      </c>
    </row>
    <row r="23" spans="2:18" ht="15.75" customHeight="1" x14ac:dyDescent="0.2">
      <c r="B23" s="18" t="s">
        <v>339</v>
      </c>
      <c r="C23" s="15">
        <v>0</v>
      </c>
      <c r="D23" s="15">
        <v>0</v>
      </c>
      <c r="E23" s="15">
        <v>0</v>
      </c>
      <c r="F23" s="15">
        <v>0</v>
      </c>
      <c r="G23" s="15">
        <v>0</v>
      </c>
      <c r="H23" s="15"/>
      <c r="I23" s="15">
        <v>0</v>
      </c>
      <c r="J23" s="15">
        <v>0</v>
      </c>
      <c r="K23" s="15">
        <v>0</v>
      </c>
      <c r="L23" s="15">
        <v>0</v>
      </c>
      <c r="M23" s="15"/>
      <c r="N23" s="15">
        <v>0</v>
      </c>
      <c r="O23" s="15">
        <v>0</v>
      </c>
      <c r="P23" s="15"/>
      <c r="Q23" s="15">
        <v>0</v>
      </c>
      <c r="R23" s="15">
        <v>0</v>
      </c>
    </row>
    <row r="24" spans="2:18" ht="15.75" customHeight="1" x14ac:dyDescent="0.2">
      <c r="B24" s="18" t="s">
        <v>49</v>
      </c>
      <c r="C24" s="19">
        <v>0</v>
      </c>
      <c r="D24" s="19">
        <v>0</v>
      </c>
      <c r="E24" s="19">
        <v>0</v>
      </c>
      <c r="F24" s="19">
        <v>0</v>
      </c>
      <c r="G24" s="19">
        <v>0</v>
      </c>
      <c r="H24" s="19"/>
      <c r="I24" s="19">
        <v>0</v>
      </c>
      <c r="J24" s="19">
        <v>0</v>
      </c>
      <c r="K24" s="19">
        <v>0</v>
      </c>
      <c r="L24" s="19">
        <v>0</v>
      </c>
      <c r="M24" s="19"/>
      <c r="N24" s="19">
        <v>0</v>
      </c>
      <c r="O24" s="19">
        <v>0</v>
      </c>
      <c r="P24" s="19"/>
      <c r="Q24" s="19">
        <v>0</v>
      </c>
      <c r="R24" s="19">
        <v>0</v>
      </c>
    </row>
    <row r="25" spans="2:18" ht="15.75" customHeight="1" x14ac:dyDescent="0.2">
      <c r="B25" s="20" t="s">
        <v>16</v>
      </c>
    </row>
    <row r="26" spans="2:18" ht="15.75" customHeight="1" x14ac:dyDescent="0.2">
      <c r="B26" s="22" t="s">
        <v>435</v>
      </c>
    </row>
    <row r="27" spans="2:18" ht="15.75" customHeight="1" x14ac:dyDescent="0.2">
      <c r="B27" s="22" t="s">
        <v>436</v>
      </c>
    </row>
    <row r="28" spans="2:18" ht="15.75" customHeight="1" x14ac:dyDescent="0.2"/>
    <row r="29" spans="2:18" ht="15.75" customHeight="1" x14ac:dyDescent="0.2">
      <c r="B29" s="6" t="str">
        <f>HYPERLINK("#'Contents'!A1", "Return to Contents")</f>
        <v>Return to Contents</v>
      </c>
    </row>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341</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342</v>
      </c>
      <c r="C9" s="15">
        <v>0.24685141573163399</v>
      </c>
      <c r="D9" s="15">
        <v>0</v>
      </c>
      <c r="E9" s="15">
        <v>0</v>
      </c>
      <c r="F9" s="15">
        <v>0</v>
      </c>
      <c r="G9" s="15">
        <v>0</v>
      </c>
      <c r="H9" s="15"/>
      <c r="I9" s="15">
        <v>0.222370103855034</v>
      </c>
      <c r="J9" s="15">
        <v>0.29313771088087098</v>
      </c>
      <c r="K9" s="15">
        <v>0.32728377529221497</v>
      </c>
      <c r="L9" s="15">
        <v>0.116456120192702</v>
      </c>
      <c r="M9" s="15"/>
      <c r="N9" s="15">
        <v>0.21774501537921101</v>
      </c>
      <c r="O9" s="15">
        <v>0.29313771088087098</v>
      </c>
      <c r="P9" s="15"/>
      <c r="Q9" s="15">
        <v>0.27051792583536499</v>
      </c>
      <c r="R9" s="15">
        <v>0.22580721969661</v>
      </c>
    </row>
    <row r="10" spans="2:18" ht="16" x14ac:dyDescent="0.2">
      <c r="B10" s="18" t="s">
        <v>343</v>
      </c>
      <c r="C10" s="15">
        <v>0.34163742217721399</v>
      </c>
      <c r="D10" s="15">
        <v>0</v>
      </c>
      <c r="E10" s="15">
        <v>0</v>
      </c>
      <c r="F10" s="15">
        <v>0</v>
      </c>
      <c r="G10" s="15">
        <v>0</v>
      </c>
      <c r="H10" s="15"/>
      <c r="I10" s="15">
        <v>0.37251323856424501</v>
      </c>
      <c r="J10" s="15">
        <v>0.35032701954963502</v>
      </c>
      <c r="K10" s="15">
        <v>0.24646749232343099</v>
      </c>
      <c r="L10" s="15">
        <v>0.37301279023655398</v>
      </c>
      <c r="M10" s="15"/>
      <c r="N10" s="15">
        <v>0.336173107109276</v>
      </c>
      <c r="O10" s="15">
        <v>0.35032701954963502</v>
      </c>
      <c r="P10" s="15"/>
      <c r="Q10" s="15">
        <v>0.29022494989244202</v>
      </c>
      <c r="R10" s="15">
        <v>0.387353251873435</v>
      </c>
    </row>
    <row r="11" spans="2:18" ht="16" x14ac:dyDescent="0.2">
      <c r="B11" s="18" t="s">
        <v>344</v>
      </c>
      <c r="C11" s="15">
        <v>7.1185079251119901E-2</v>
      </c>
      <c r="D11" s="15">
        <v>0</v>
      </c>
      <c r="E11" s="15">
        <v>0</v>
      </c>
      <c r="F11" s="15">
        <v>0</v>
      </c>
      <c r="G11" s="15">
        <v>0</v>
      </c>
      <c r="H11" s="15"/>
      <c r="I11" s="15">
        <v>6.6225541215591405E-2</v>
      </c>
      <c r="J11" s="15">
        <v>6.0457079155060899E-2</v>
      </c>
      <c r="K11" s="15">
        <v>0.111121074459012</v>
      </c>
      <c r="L11" s="15">
        <v>6.2301999799509199E-2</v>
      </c>
      <c r="M11" s="15"/>
      <c r="N11" s="15">
        <v>7.7931211443596493E-2</v>
      </c>
      <c r="O11" s="15">
        <v>6.0457079155060899E-2</v>
      </c>
      <c r="P11" s="15"/>
      <c r="Q11" s="15">
        <v>5.8086305637824E-2</v>
      </c>
      <c r="R11" s="15">
        <v>8.2832472911124E-2</v>
      </c>
    </row>
    <row r="12" spans="2:18" ht="16" x14ac:dyDescent="0.2">
      <c r="B12" s="18" t="s">
        <v>345</v>
      </c>
      <c r="C12" s="15">
        <v>0.16782887640626701</v>
      </c>
      <c r="D12" s="15">
        <v>0</v>
      </c>
      <c r="E12" s="15">
        <v>0</v>
      </c>
      <c r="F12" s="15">
        <v>0</v>
      </c>
      <c r="G12" s="15">
        <v>0</v>
      </c>
      <c r="H12" s="15"/>
      <c r="I12" s="15">
        <v>0.17550998010605101</v>
      </c>
      <c r="J12" s="15">
        <v>0.14783422030096199</v>
      </c>
      <c r="K12" s="15">
        <v>0.153224840022331</v>
      </c>
      <c r="L12" s="15">
        <v>0.20983564002067301</v>
      </c>
      <c r="M12" s="15"/>
      <c r="N12" s="15">
        <v>0.18040219781023001</v>
      </c>
      <c r="O12" s="15">
        <v>0.14783422030096199</v>
      </c>
      <c r="P12" s="15"/>
      <c r="Q12" s="15">
        <v>0.17526070183258399</v>
      </c>
      <c r="R12" s="15">
        <v>0.16122051756992001</v>
      </c>
    </row>
    <row r="13" spans="2:18" ht="16" x14ac:dyDescent="0.2">
      <c r="B13" s="18" t="s">
        <v>346</v>
      </c>
      <c r="C13" s="15">
        <v>2.45492710405926E-2</v>
      </c>
      <c r="D13" s="15">
        <v>0</v>
      </c>
      <c r="E13" s="15">
        <v>0</v>
      </c>
      <c r="F13" s="15">
        <v>0</v>
      </c>
      <c r="G13" s="15">
        <v>0</v>
      </c>
      <c r="H13" s="15"/>
      <c r="I13" s="15">
        <v>2.2423625409647301E-2</v>
      </c>
      <c r="J13" s="15">
        <v>2.9737380677377401E-2</v>
      </c>
      <c r="K13" s="15">
        <v>2.5339418696283401E-2</v>
      </c>
      <c r="L13" s="15">
        <v>1.6429762986934299E-2</v>
      </c>
      <c r="M13" s="15"/>
      <c r="N13" s="15">
        <v>2.1286810831287799E-2</v>
      </c>
      <c r="O13" s="15">
        <v>2.9737380677377401E-2</v>
      </c>
      <c r="P13" s="15"/>
      <c r="Q13" s="15">
        <v>5.2157623013480099E-2</v>
      </c>
      <c r="R13" s="15">
        <v>0</v>
      </c>
    </row>
    <row r="14" spans="2:18" ht="16" x14ac:dyDescent="0.2">
      <c r="B14" s="18" t="s">
        <v>347</v>
      </c>
      <c r="C14" s="15">
        <v>1.2912794050545399E-2</v>
      </c>
      <c r="D14" s="15">
        <v>0</v>
      </c>
      <c r="E14" s="15">
        <v>0</v>
      </c>
      <c r="F14" s="15">
        <v>0</v>
      </c>
      <c r="G14" s="15">
        <v>0</v>
      </c>
      <c r="H14" s="15"/>
      <c r="I14" s="15">
        <v>2.2303274619433398E-2</v>
      </c>
      <c r="J14" s="15">
        <v>0</v>
      </c>
      <c r="K14" s="15">
        <v>0</v>
      </c>
      <c r="L14" s="15">
        <v>3.80011896917627E-2</v>
      </c>
      <c r="M14" s="15"/>
      <c r="N14" s="15">
        <v>2.1032799164192099E-2</v>
      </c>
      <c r="O14" s="15">
        <v>0</v>
      </c>
      <c r="P14" s="15"/>
      <c r="Q14" s="15">
        <v>1.10499108782243E-2</v>
      </c>
      <c r="R14" s="15">
        <v>1.45692646707106E-2</v>
      </c>
    </row>
    <row r="15" spans="2:18" ht="16" x14ac:dyDescent="0.2">
      <c r="B15" s="18" t="s">
        <v>348</v>
      </c>
      <c r="C15" s="15">
        <v>2.4889562258126299E-3</v>
      </c>
      <c r="D15" s="15">
        <v>0</v>
      </c>
      <c r="E15" s="15">
        <v>0</v>
      </c>
      <c r="F15" s="15">
        <v>0</v>
      </c>
      <c r="G15" s="15">
        <v>0</v>
      </c>
      <c r="H15" s="15"/>
      <c r="I15" s="15">
        <v>0</v>
      </c>
      <c r="J15" s="15">
        <v>0</v>
      </c>
      <c r="K15" s="15">
        <v>0</v>
      </c>
      <c r="L15" s="15">
        <v>1.2264620845960399E-2</v>
      </c>
      <c r="M15" s="15"/>
      <c r="N15" s="15">
        <v>4.0540967524973198E-3</v>
      </c>
      <c r="O15" s="15">
        <v>0</v>
      </c>
      <c r="P15" s="15"/>
      <c r="Q15" s="15">
        <v>0</v>
      </c>
      <c r="R15" s="15">
        <v>4.7021292922690998E-3</v>
      </c>
    </row>
    <row r="16" spans="2:18" ht="16" x14ac:dyDescent="0.2">
      <c r="B16" s="18" t="s">
        <v>68</v>
      </c>
      <c r="C16" s="15">
        <v>9.4334817121286996E-2</v>
      </c>
      <c r="D16" s="15">
        <v>0</v>
      </c>
      <c r="E16" s="15">
        <v>0</v>
      </c>
      <c r="F16" s="15">
        <v>0</v>
      </c>
      <c r="G16" s="15">
        <v>0</v>
      </c>
      <c r="H16" s="15"/>
      <c r="I16" s="15">
        <v>7.0289596151009007E-2</v>
      </c>
      <c r="J16" s="15">
        <v>8.7821704087668095E-2</v>
      </c>
      <c r="K16" s="15">
        <v>7.0379287790225897E-2</v>
      </c>
      <c r="L16" s="15">
        <v>0.15534398871586499</v>
      </c>
      <c r="M16" s="15"/>
      <c r="N16" s="15">
        <v>9.8430484637684404E-2</v>
      </c>
      <c r="O16" s="15">
        <v>8.7821704087668095E-2</v>
      </c>
      <c r="P16" s="15"/>
      <c r="Q16" s="15">
        <v>9.5449385862609606E-2</v>
      </c>
      <c r="R16" s="15">
        <v>9.3343745645852197E-2</v>
      </c>
    </row>
    <row r="17" spans="2:18" ht="16" x14ac:dyDescent="0.2">
      <c r="B17" s="18" t="s">
        <v>67</v>
      </c>
      <c r="C17" s="15">
        <v>4.6965736194384796E-3</v>
      </c>
      <c r="D17" s="15">
        <v>0</v>
      </c>
      <c r="E17" s="15">
        <v>0</v>
      </c>
      <c r="F17" s="15">
        <v>0</v>
      </c>
      <c r="G17" s="15">
        <v>0</v>
      </c>
      <c r="H17" s="15"/>
      <c r="I17" s="15">
        <v>0</v>
      </c>
      <c r="J17" s="15">
        <v>1.2165274321253401E-2</v>
      </c>
      <c r="K17" s="15">
        <v>0</v>
      </c>
      <c r="L17" s="15">
        <v>0</v>
      </c>
      <c r="M17" s="15"/>
      <c r="N17" s="15">
        <v>0</v>
      </c>
      <c r="O17" s="15">
        <v>1.2165274321253401E-2</v>
      </c>
      <c r="P17" s="15"/>
      <c r="Q17" s="15">
        <v>9.9783865636042593E-3</v>
      </c>
      <c r="R17" s="15">
        <v>0</v>
      </c>
    </row>
    <row r="18" spans="2:18" ht="16" x14ac:dyDescent="0.2">
      <c r="B18" s="18" t="s">
        <v>49</v>
      </c>
      <c r="C18" s="19">
        <v>3.3514794376087703E-2</v>
      </c>
      <c r="D18" s="19">
        <v>0</v>
      </c>
      <c r="E18" s="19">
        <v>0</v>
      </c>
      <c r="F18" s="19">
        <v>0</v>
      </c>
      <c r="G18" s="19">
        <v>0</v>
      </c>
      <c r="H18" s="19"/>
      <c r="I18" s="19">
        <v>4.8364640078989003E-2</v>
      </c>
      <c r="J18" s="19">
        <v>1.85196110271732E-2</v>
      </c>
      <c r="K18" s="19">
        <v>6.6184111416501906E-2</v>
      </c>
      <c r="L18" s="19">
        <v>1.63538875100398E-2</v>
      </c>
      <c r="M18" s="19"/>
      <c r="N18" s="19">
        <v>4.2944276872024699E-2</v>
      </c>
      <c r="O18" s="19">
        <v>1.85196110271732E-2</v>
      </c>
      <c r="P18" s="19"/>
      <c r="Q18" s="19">
        <v>3.7274810483867798E-2</v>
      </c>
      <c r="R18" s="19">
        <v>3.0171398340079002E-2</v>
      </c>
    </row>
    <row r="19" spans="2:18" x14ac:dyDescent="0.2">
      <c r="B19" s="20"/>
    </row>
    <row r="20" spans="2:18" x14ac:dyDescent="0.2">
      <c r="B20" s="22" t="s">
        <v>435</v>
      </c>
    </row>
    <row r="21" spans="2:18" ht="15.75" customHeight="1" x14ac:dyDescent="0.2">
      <c r="B21" s="22" t="s">
        <v>436</v>
      </c>
    </row>
    <row r="22" spans="2:18" ht="15.75" customHeight="1" x14ac:dyDescent="0.2"/>
    <row r="23" spans="2:18" ht="15.75" customHeight="1" x14ac:dyDescent="0.2">
      <c r="B23" s="6" t="str">
        <f>HYPERLINK("#'Contents'!A1", "Return to Contents")</f>
        <v>Return to Contents</v>
      </c>
    </row>
    <row r="24" spans="2:18" ht="15.75" customHeight="1" x14ac:dyDescent="0.2"/>
    <row r="25" spans="2:18" ht="15.75" customHeight="1" x14ac:dyDescent="0.2"/>
    <row r="26" spans="2:18" ht="15.75" customHeight="1" x14ac:dyDescent="0.2"/>
    <row r="27" spans="2:18" ht="15.75" customHeight="1" x14ac:dyDescent="0.2"/>
    <row r="28" spans="2:18" ht="15.75" customHeight="1" x14ac:dyDescent="0.2"/>
    <row r="29" spans="2:18" ht="15.75" customHeight="1" x14ac:dyDescent="0.2"/>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349</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350</v>
      </c>
      <c r="C9" s="15">
        <v>0.22605790270162501</v>
      </c>
      <c r="D9" s="15">
        <v>0</v>
      </c>
      <c r="E9" s="15">
        <v>0</v>
      </c>
      <c r="F9" s="15">
        <v>0</v>
      </c>
      <c r="G9" s="15">
        <v>0</v>
      </c>
      <c r="H9" s="15"/>
      <c r="I9" s="15">
        <v>0.16934450919412</v>
      </c>
      <c r="J9" s="15">
        <v>0.26383935415242499</v>
      </c>
      <c r="K9" s="15">
        <v>0.24135421555676601</v>
      </c>
      <c r="L9" s="15">
        <v>0.20594914309498699</v>
      </c>
      <c r="M9" s="15"/>
      <c r="N9" s="15">
        <v>0.20229963800843601</v>
      </c>
      <c r="O9" s="15">
        <v>0.26383935415242499</v>
      </c>
      <c r="P9" s="15"/>
      <c r="Q9" s="15">
        <v>0.19628605747021599</v>
      </c>
      <c r="R9" s="15">
        <v>0.252530946028593</v>
      </c>
    </row>
    <row r="10" spans="2:18" ht="16" x14ac:dyDescent="0.2">
      <c r="B10" s="18" t="s">
        <v>108</v>
      </c>
      <c r="C10" s="15">
        <v>5.0004134996867303E-2</v>
      </c>
      <c r="D10" s="15">
        <v>0</v>
      </c>
      <c r="E10" s="15">
        <v>0</v>
      </c>
      <c r="F10" s="15">
        <v>0</v>
      </c>
      <c r="G10" s="15">
        <v>0</v>
      </c>
      <c r="H10" s="15"/>
      <c r="I10" s="15">
        <v>4.91699192095972E-2</v>
      </c>
      <c r="J10" s="15">
        <v>5.1329933373034702E-2</v>
      </c>
      <c r="K10" s="15">
        <v>3.73874700848024E-2</v>
      </c>
      <c r="L10" s="15">
        <v>5.9494859655216802E-2</v>
      </c>
      <c r="M10" s="15"/>
      <c r="N10" s="15">
        <v>4.9170427779668402E-2</v>
      </c>
      <c r="O10" s="15">
        <v>5.1329933373034702E-2</v>
      </c>
      <c r="P10" s="15"/>
      <c r="Q10" s="15">
        <v>5.9096372611737502E-2</v>
      </c>
      <c r="R10" s="15">
        <v>4.1919342185180598E-2</v>
      </c>
    </row>
    <row r="11" spans="2:18" ht="16" x14ac:dyDescent="0.2">
      <c r="B11" s="18" t="s">
        <v>109</v>
      </c>
      <c r="C11" s="15">
        <v>8.9916580188513603E-2</v>
      </c>
      <c r="D11" s="15">
        <v>0</v>
      </c>
      <c r="E11" s="15">
        <v>0</v>
      </c>
      <c r="F11" s="15">
        <v>0</v>
      </c>
      <c r="G11" s="15">
        <v>0</v>
      </c>
      <c r="H11" s="15"/>
      <c r="I11" s="15">
        <v>0.113001149495341</v>
      </c>
      <c r="J11" s="15">
        <v>6.5791240813869098E-2</v>
      </c>
      <c r="K11" s="15">
        <v>0.12803149480631501</v>
      </c>
      <c r="L11" s="15">
        <v>7.5891092630728504E-2</v>
      </c>
      <c r="M11" s="15"/>
      <c r="N11" s="15">
        <v>0.105087416052833</v>
      </c>
      <c r="O11" s="15">
        <v>6.5791240813869098E-2</v>
      </c>
      <c r="P11" s="15"/>
      <c r="Q11" s="15">
        <v>8.3108423281097396E-2</v>
      </c>
      <c r="R11" s="15">
        <v>9.5970374684149803E-2</v>
      </c>
    </row>
    <row r="12" spans="2:18" ht="16" x14ac:dyDescent="0.2">
      <c r="B12" s="18" t="s">
        <v>110</v>
      </c>
      <c r="C12" s="15">
        <v>7.7976516336667107E-2</v>
      </c>
      <c r="D12" s="15">
        <v>0</v>
      </c>
      <c r="E12" s="15">
        <v>0</v>
      </c>
      <c r="F12" s="15">
        <v>0</v>
      </c>
      <c r="G12" s="15">
        <v>0</v>
      </c>
      <c r="H12" s="15"/>
      <c r="I12" s="15">
        <v>5.0968307525998402E-2</v>
      </c>
      <c r="J12" s="15">
        <v>5.28597581755526E-2</v>
      </c>
      <c r="K12" s="15">
        <v>0.14322370134519199</v>
      </c>
      <c r="L12" s="15">
        <v>9.9624944255575498E-2</v>
      </c>
      <c r="M12" s="15"/>
      <c r="N12" s="15">
        <v>9.3770790132729598E-2</v>
      </c>
      <c r="O12" s="15">
        <v>5.28597581755526E-2</v>
      </c>
      <c r="P12" s="15"/>
      <c r="Q12" s="15">
        <v>6.8043437366339804E-2</v>
      </c>
      <c r="R12" s="15">
        <v>8.6808982981168598E-2</v>
      </c>
    </row>
    <row r="13" spans="2:18" ht="16" x14ac:dyDescent="0.2">
      <c r="B13" s="18" t="s">
        <v>111</v>
      </c>
      <c r="C13" s="15">
        <v>8.9233278199654098E-2</v>
      </c>
      <c r="D13" s="15">
        <v>0</v>
      </c>
      <c r="E13" s="15">
        <v>0</v>
      </c>
      <c r="F13" s="15">
        <v>0</v>
      </c>
      <c r="G13" s="15">
        <v>0</v>
      </c>
      <c r="H13" s="15"/>
      <c r="I13" s="15">
        <v>0.13403879744879699</v>
      </c>
      <c r="J13" s="15">
        <v>5.8997227499979099E-2</v>
      </c>
      <c r="K13" s="15">
        <v>9.27485071932692E-2</v>
      </c>
      <c r="L13" s="15">
        <v>9.2188814087682106E-2</v>
      </c>
      <c r="M13" s="15"/>
      <c r="N13" s="15">
        <v>0.10824673766759001</v>
      </c>
      <c r="O13" s="15">
        <v>5.8997227499979099E-2</v>
      </c>
      <c r="P13" s="15"/>
      <c r="Q13" s="15">
        <v>0.101475415522239</v>
      </c>
      <c r="R13" s="15">
        <v>7.8347603185679196E-2</v>
      </c>
    </row>
    <row r="14" spans="2:18" ht="16" x14ac:dyDescent="0.2">
      <c r="B14" s="18" t="s">
        <v>112</v>
      </c>
      <c r="C14" s="15">
        <v>0.105892680757114</v>
      </c>
      <c r="D14" s="15">
        <v>0</v>
      </c>
      <c r="E14" s="15">
        <v>0</v>
      </c>
      <c r="F14" s="15">
        <v>0</v>
      </c>
      <c r="G14" s="15">
        <v>0</v>
      </c>
      <c r="H14" s="15"/>
      <c r="I14" s="15">
        <v>3.5668152864738401E-2</v>
      </c>
      <c r="J14" s="15">
        <v>0.162841954423282</v>
      </c>
      <c r="K14" s="15">
        <v>6.5529795673009594E-2</v>
      </c>
      <c r="L14" s="15">
        <v>0.113611619171546</v>
      </c>
      <c r="M14" s="15"/>
      <c r="N14" s="15">
        <v>7.0081035997843794E-2</v>
      </c>
      <c r="O14" s="15">
        <v>0.162841954423282</v>
      </c>
      <c r="P14" s="15"/>
      <c r="Q14" s="15">
        <v>0.127809300932647</v>
      </c>
      <c r="R14" s="15">
        <v>8.6404482058717896E-2</v>
      </c>
    </row>
    <row r="15" spans="2:18" ht="16" x14ac:dyDescent="0.2">
      <c r="B15" s="18" t="s">
        <v>113</v>
      </c>
      <c r="C15" s="15">
        <v>8.6815990484921807E-2</v>
      </c>
      <c r="D15" s="15">
        <v>0</v>
      </c>
      <c r="E15" s="15">
        <v>0</v>
      </c>
      <c r="F15" s="15">
        <v>0</v>
      </c>
      <c r="G15" s="15">
        <v>0</v>
      </c>
      <c r="H15" s="15"/>
      <c r="I15" s="15">
        <v>0.13794293823101</v>
      </c>
      <c r="J15" s="15">
        <v>6.76485439189599E-2</v>
      </c>
      <c r="K15" s="15">
        <v>7.9882271150831505E-2</v>
      </c>
      <c r="L15" s="15">
        <v>7.0606137568175201E-2</v>
      </c>
      <c r="M15" s="15"/>
      <c r="N15" s="15">
        <v>9.8869134329850394E-2</v>
      </c>
      <c r="O15" s="15">
        <v>6.76485439189599E-2</v>
      </c>
      <c r="P15" s="15"/>
      <c r="Q15" s="15">
        <v>0.100394979911272</v>
      </c>
      <c r="R15" s="15">
        <v>7.4741590237772604E-2</v>
      </c>
    </row>
    <row r="16" spans="2:18" ht="16" x14ac:dyDescent="0.2">
      <c r="B16" s="18" t="s">
        <v>114</v>
      </c>
      <c r="C16" s="15">
        <v>0.11080548535611</v>
      </c>
      <c r="D16" s="15">
        <v>0</v>
      </c>
      <c r="E16" s="15">
        <v>0</v>
      </c>
      <c r="F16" s="15">
        <v>0</v>
      </c>
      <c r="G16" s="15">
        <v>0</v>
      </c>
      <c r="H16" s="15"/>
      <c r="I16" s="15">
        <v>0.10568194628642801</v>
      </c>
      <c r="J16" s="15">
        <v>8.4367586759537094E-2</v>
      </c>
      <c r="K16" s="15">
        <v>0.123060310117033</v>
      </c>
      <c r="L16" s="15">
        <v>0.15625031970367501</v>
      </c>
      <c r="M16" s="15"/>
      <c r="N16" s="15">
        <v>0.12743053729745801</v>
      </c>
      <c r="O16" s="15">
        <v>8.4367586759537094E-2</v>
      </c>
      <c r="P16" s="15"/>
      <c r="Q16" s="15">
        <v>9.4909431595066707E-2</v>
      </c>
      <c r="R16" s="15">
        <v>0.124940212870411</v>
      </c>
    </row>
    <row r="17" spans="2:18" ht="16" x14ac:dyDescent="0.2">
      <c r="B17" s="18" t="s">
        <v>115</v>
      </c>
      <c r="C17" s="15">
        <v>8.5036439851125703E-2</v>
      </c>
      <c r="D17" s="15">
        <v>0</v>
      </c>
      <c r="E17" s="15">
        <v>0</v>
      </c>
      <c r="F17" s="15">
        <v>0</v>
      </c>
      <c r="G17" s="15">
        <v>0</v>
      </c>
      <c r="H17" s="15"/>
      <c r="I17" s="15">
        <v>0.10802278933293</v>
      </c>
      <c r="J17" s="15">
        <v>9.7418875346959297E-2</v>
      </c>
      <c r="K17" s="15">
        <v>2.4596632118147999E-2</v>
      </c>
      <c r="L17" s="15">
        <v>8.8022810308245297E-2</v>
      </c>
      <c r="M17" s="15"/>
      <c r="N17" s="15">
        <v>7.7249942277324499E-2</v>
      </c>
      <c r="O17" s="15">
        <v>9.7418875346959297E-2</v>
      </c>
      <c r="P17" s="15"/>
      <c r="Q17" s="15">
        <v>8.9813150067475006E-2</v>
      </c>
      <c r="R17" s="15">
        <v>8.0789002195351303E-2</v>
      </c>
    </row>
    <row r="18" spans="2:18" ht="16" x14ac:dyDescent="0.2">
      <c r="B18" s="18" t="s">
        <v>351</v>
      </c>
      <c r="C18" s="15">
        <v>7.1386366799681106E-2</v>
      </c>
      <c r="D18" s="15">
        <v>0</v>
      </c>
      <c r="E18" s="15">
        <v>0</v>
      </c>
      <c r="F18" s="15">
        <v>0</v>
      </c>
      <c r="G18" s="15">
        <v>0</v>
      </c>
      <c r="H18" s="15"/>
      <c r="I18" s="15">
        <v>9.6161490411040301E-2</v>
      </c>
      <c r="J18" s="15">
        <v>8.6036371078881499E-2</v>
      </c>
      <c r="K18" s="15">
        <v>4.4779439830432102E-2</v>
      </c>
      <c r="L18" s="15">
        <v>3.8360259524168203E-2</v>
      </c>
      <c r="M18" s="15"/>
      <c r="N18" s="15">
        <v>6.21739446704032E-2</v>
      </c>
      <c r="O18" s="15">
        <v>8.6036371078881499E-2</v>
      </c>
      <c r="P18" s="15"/>
      <c r="Q18" s="15">
        <v>6.4457536694099302E-2</v>
      </c>
      <c r="R18" s="15">
        <v>7.7547463572976205E-2</v>
      </c>
    </row>
    <row r="19" spans="2:18" ht="16" x14ac:dyDescent="0.2">
      <c r="B19" s="18" t="s">
        <v>49</v>
      </c>
      <c r="C19" s="19">
        <v>6.8746243277194898E-3</v>
      </c>
      <c r="D19" s="19">
        <v>0</v>
      </c>
      <c r="E19" s="19">
        <v>0</v>
      </c>
      <c r="F19" s="19">
        <v>0</v>
      </c>
      <c r="G19" s="19">
        <v>0</v>
      </c>
      <c r="H19" s="19"/>
      <c r="I19" s="19">
        <v>0</v>
      </c>
      <c r="J19" s="19">
        <v>8.8691544575201509E-3</v>
      </c>
      <c r="K19" s="19">
        <v>1.94061621242013E-2</v>
      </c>
      <c r="L19" s="19">
        <v>0</v>
      </c>
      <c r="M19" s="19"/>
      <c r="N19" s="19">
        <v>5.6203957858633902E-3</v>
      </c>
      <c r="O19" s="19">
        <v>8.8691544575201509E-3</v>
      </c>
      <c r="P19" s="19"/>
      <c r="Q19" s="19">
        <v>1.4605894547809599E-2</v>
      </c>
      <c r="R19" s="19">
        <v>0</v>
      </c>
    </row>
    <row r="20" spans="2:18" x14ac:dyDescent="0.2">
      <c r="B20" s="20"/>
    </row>
    <row r="21" spans="2:18" ht="15.75" customHeight="1" x14ac:dyDescent="0.2">
      <c r="B21" s="22" t="s">
        <v>435</v>
      </c>
    </row>
    <row r="22" spans="2:18" ht="15.75" customHeight="1" x14ac:dyDescent="0.2">
      <c r="B22" s="22" t="s">
        <v>436</v>
      </c>
    </row>
    <row r="23" spans="2:18" ht="15.75" customHeight="1" x14ac:dyDescent="0.2"/>
    <row r="24" spans="2:18" ht="15.75" customHeight="1" x14ac:dyDescent="0.2">
      <c r="B24" s="6" t="str">
        <f>HYPERLINK("#'Contents'!A1", "Return to Contents")</f>
        <v>Return to Contents</v>
      </c>
    </row>
    <row r="25" spans="2:18" ht="15.75" customHeight="1" x14ac:dyDescent="0.2"/>
    <row r="26" spans="2:18" ht="15.75" customHeight="1" x14ac:dyDescent="0.2"/>
    <row r="27" spans="2:18" ht="15.75" customHeight="1" x14ac:dyDescent="0.2"/>
    <row r="28" spans="2:18" ht="15.75" customHeight="1" x14ac:dyDescent="0.2"/>
    <row r="29" spans="2:18" ht="15.75" customHeight="1" x14ac:dyDescent="0.2"/>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352</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353</v>
      </c>
      <c r="C9" s="15">
        <v>7.7413278544416403E-2</v>
      </c>
      <c r="D9" s="15">
        <v>0</v>
      </c>
      <c r="E9" s="15">
        <v>0</v>
      </c>
      <c r="F9" s="15">
        <v>0</v>
      </c>
      <c r="G9" s="15">
        <v>0</v>
      </c>
      <c r="H9" s="15"/>
      <c r="I9" s="15">
        <v>9.6227061287300603E-2</v>
      </c>
      <c r="J9" s="15">
        <v>8.4012085028330102E-2</v>
      </c>
      <c r="K9" s="15">
        <v>4.5743153907411599E-2</v>
      </c>
      <c r="L9" s="15">
        <v>7.0989796977748099E-2</v>
      </c>
      <c r="M9" s="15"/>
      <c r="N9" s="15">
        <v>7.3263724065068106E-2</v>
      </c>
      <c r="O9" s="15">
        <v>8.4012085028330102E-2</v>
      </c>
      <c r="P9" s="15"/>
      <c r="Q9" s="15">
        <v>7.7111185783374697E-2</v>
      </c>
      <c r="R9" s="15">
        <v>7.7681898601039204E-2</v>
      </c>
    </row>
    <row r="10" spans="2:18" ht="16" x14ac:dyDescent="0.2">
      <c r="B10" s="18" t="s">
        <v>354</v>
      </c>
      <c r="C10" s="15">
        <v>0.22791301609287801</v>
      </c>
      <c r="D10" s="15">
        <v>0</v>
      </c>
      <c r="E10" s="15">
        <v>0</v>
      </c>
      <c r="F10" s="15">
        <v>0</v>
      </c>
      <c r="G10" s="15">
        <v>0</v>
      </c>
      <c r="H10" s="15"/>
      <c r="I10" s="15">
        <v>0.240793602464209</v>
      </c>
      <c r="J10" s="15">
        <v>0.26779466435626298</v>
      </c>
      <c r="K10" s="15">
        <v>0.115171198163162</v>
      </c>
      <c r="L10" s="15">
        <v>0.236023175090954</v>
      </c>
      <c r="M10" s="15"/>
      <c r="N10" s="15">
        <v>0.20283407604537701</v>
      </c>
      <c r="O10" s="15">
        <v>0.26779466435626298</v>
      </c>
      <c r="P10" s="15"/>
      <c r="Q10" s="15">
        <v>0.24113590741681501</v>
      </c>
      <c r="R10" s="15">
        <v>0.216155257304146</v>
      </c>
    </row>
    <row r="11" spans="2:18" ht="32" x14ac:dyDescent="0.2">
      <c r="B11" s="18" t="s">
        <v>355</v>
      </c>
      <c r="C11" s="15">
        <v>0.25397826395998602</v>
      </c>
      <c r="D11" s="15">
        <v>0</v>
      </c>
      <c r="E11" s="15">
        <v>0</v>
      </c>
      <c r="F11" s="15">
        <v>0</v>
      </c>
      <c r="G11" s="15">
        <v>0</v>
      </c>
      <c r="H11" s="15"/>
      <c r="I11" s="15">
        <v>0.27994579996236102</v>
      </c>
      <c r="J11" s="15">
        <v>0.267642177683376</v>
      </c>
      <c r="K11" s="15">
        <v>0.24238508363590999</v>
      </c>
      <c r="L11" s="15">
        <v>0.20830334047471699</v>
      </c>
      <c r="M11" s="15"/>
      <c r="N11" s="15">
        <v>0.245385929189366</v>
      </c>
      <c r="O11" s="15">
        <v>0.267642177683376</v>
      </c>
      <c r="P11" s="15"/>
      <c r="Q11" s="15">
        <v>0.243718321691822</v>
      </c>
      <c r="R11" s="15">
        <v>0.26310137655465898</v>
      </c>
    </row>
    <row r="12" spans="2:18" ht="16" x14ac:dyDescent="0.2">
      <c r="B12" s="18" t="s">
        <v>356</v>
      </c>
      <c r="C12" s="15">
        <v>0.133273732901939</v>
      </c>
      <c r="D12" s="15">
        <v>0</v>
      </c>
      <c r="E12" s="15">
        <v>0</v>
      </c>
      <c r="F12" s="15">
        <v>0</v>
      </c>
      <c r="G12" s="15">
        <v>0</v>
      </c>
      <c r="H12" s="15"/>
      <c r="I12" s="15">
        <v>9.4234646605001193E-2</v>
      </c>
      <c r="J12" s="15">
        <v>8.5049045973994403E-2</v>
      </c>
      <c r="K12" s="15">
        <v>0.21544003847833099</v>
      </c>
      <c r="L12" s="15">
        <v>0.19788247851964699</v>
      </c>
      <c r="M12" s="15"/>
      <c r="N12" s="15">
        <v>0.163599060087219</v>
      </c>
      <c r="O12" s="15">
        <v>8.5049045973994403E-2</v>
      </c>
      <c r="P12" s="15"/>
      <c r="Q12" s="15">
        <v>0.13284789925902099</v>
      </c>
      <c r="R12" s="15">
        <v>0.13365238301218399</v>
      </c>
    </row>
    <row r="13" spans="2:18" ht="16" x14ac:dyDescent="0.2">
      <c r="B13" s="18" t="s">
        <v>357</v>
      </c>
      <c r="C13" s="15">
        <v>0.29186511753941702</v>
      </c>
      <c r="D13" s="15">
        <v>0</v>
      </c>
      <c r="E13" s="15">
        <v>0</v>
      </c>
      <c r="F13" s="15">
        <v>0</v>
      </c>
      <c r="G13" s="15">
        <v>0</v>
      </c>
      <c r="H13" s="15"/>
      <c r="I13" s="15">
        <v>0.274500620233191</v>
      </c>
      <c r="J13" s="15">
        <v>0.27506970292911298</v>
      </c>
      <c r="K13" s="15">
        <v>0.38126052581518499</v>
      </c>
      <c r="L13" s="15">
        <v>0.26544400275020402</v>
      </c>
      <c r="M13" s="15"/>
      <c r="N13" s="15">
        <v>0.30242664682484099</v>
      </c>
      <c r="O13" s="15">
        <v>0.27506970292911298</v>
      </c>
      <c r="P13" s="15"/>
      <c r="Q13" s="15">
        <v>0.298582682657486</v>
      </c>
      <c r="R13" s="15">
        <v>0.285891877015018</v>
      </c>
    </row>
    <row r="14" spans="2:18" ht="16" x14ac:dyDescent="0.2">
      <c r="B14" s="18" t="s">
        <v>49</v>
      </c>
      <c r="C14" s="19">
        <v>1.55565909613628E-2</v>
      </c>
      <c r="D14" s="19">
        <v>0</v>
      </c>
      <c r="E14" s="19">
        <v>0</v>
      </c>
      <c r="F14" s="19">
        <v>0</v>
      </c>
      <c r="G14" s="19">
        <v>0</v>
      </c>
      <c r="H14" s="19"/>
      <c r="I14" s="19">
        <v>1.4298269447936499E-2</v>
      </c>
      <c r="J14" s="19">
        <v>2.0432324028922599E-2</v>
      </c>
      <c r="K14" s="19">
        <v>0</v>
      </c>
      <c r="L14" s="19">
        <v>2.1357206186729701E-2</v>
      </c>
      <c r="M14" s="19"/>
      <c r="N14" s="19">
        <v>1.2490563788127599E-2</v>
      </c>
      <c r="O14" s="19">
        <v>2.0432324028922599E-2</v>
      </c>
      <c r="P14" s="19"/>
      <c r="Q14" s="19">
        <v>6.6040031914816602E-3</v>
      </c>
      <c r="R14" s="19">
        <v>2.35172075129534E-2</v>
      </c>
    </row>
    <row r="15" spans="2:18" x14ac:dyDescent="0.2">
      <c r="B15" s="20"/>
    </row>
    <row r="16" spans="2:18" x14ac:dyDescent="0.2">
      <c r="B16" s="22" t="s">
        <v>435</v>
      </c>
    </row>
    <row r="17" spans="2:2" x14ac:dyDescent="0.2">
      <c r="B17" s="22" t="s">
        <v>436</v>
      </c>
    </row>
    <row r="19" spans="2:2" x14ac:dyDescent="0.2">
      <c r="B19"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358</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t="s">
        <v>382</v>
      </c>
      <c r="D7" s="12">
        <v>0</v>
      </c>
      <c r="E7" s="12">
        <v>0</v>
      </c>
      <c r="F7" s="12">
        <v>0</v>
      </c>
      <c r="G7" s="12">
        <v>0</v>
      </c>
      <c r="H7" s="12"/>
      <c r="I7" s="12">
        <v>0</v>
      </c>
      <c r="J7" s="12">
        <v>0</v>
      </c>
      <c r="K7" s="12">
        <v>0</v>
      </c>
      <c r="L7" s="12">
        <v>0</v>
      </c>
      <c r="M7" s="12"/>
      <c r="N7" s="12">
        <v>0</v>
      </c>
      <c r="O7" s="12">
        <v>0</v>
      </c>
      <c r="P7" s="12"/>
      <c r="Q7" s="12">
        <v>0</v>
      </c>
      <c r="R7" s="12">
        <v>0</v>
      </c>
    </row>
    <row r="8" spans="2:18" ht="30" customHeight="1" x14ac:dyDescent="0.2">
      <c r="B8" s="13" t="s">
        <v>31</v>
      </c>
      <c r="C8" s="13" t="s">
        <v>382</v>
      </c>
      <c r="D8" s="13">
        <v>0</v>
      </c>
      <c r="E8" s="13">
        <v>0</v>
      </c>
      <c r="F8" s="13">
        <v>0</v>
      </c>
      <c r="G8" s="13">
        <v>0</v>
      </c>
      <c r="H8" s="13"/>
      <c r="I8" s="13">
        <v>0</v>
      </c>
      <c r="J8" s="13">
        <v>0</v>
      </c>
      <c r="K8" s="13">
        <v>0</v>
      </c>
      <c r="L8" s="13">
        <v>0</v>
      </c>
      <c r="M8" s="13"/>
      <c r="N8" s="13">
        <v>0</v>
      </c>
      <c r="O8" s="13">
        <v>0</v>
      </c>
      <c r="P8" s="13"/>
      <c r="Q8" s="13">
        <v>0</v>
      </c>
      <c r="R8" s="13">
        <v>0</v>
      </c>
    </row>
    <row r="9" spans="2:18" ht="16" x14ac:dyDescent="0.2">
      <c r="B9" s="18" t="s">
        <v>353</v>
      </c>
      <c r="C9" s="15" t="s">
        <v>106</v>
      </c>
      <c r="D9" s="15">
        <v>0</v>
      </c>
      <c r="E9" s="15">
        <v>0</v>
      </c>
      <c r="F9" s="15">
        <v>0</v>
      </c>
      <c r="G9" s="15">
        <v>0</v>
      </c>
      <c r="H9" s="15"/>
      <c r="I9" s="15">
        <v>0</v>
      </c>
      <c r="J9" s="15">
        <v>0</v>
      </c>
      <c r="K9" s="15">
        <v>0</v>
      </c>
      <c r="L9" s="15">
        <v>0</v>
      </c>
      <c r="M9" s="15"/>
      <c r="N9" s="15">
        <v>0</v>
      </c>
      <c r="O9" s="15">
        <v>0</v>
      </c>
      <c r="P9" s="15"/>
      <c r="Q9" s="15">
        <v>0</v>
      </c>
      <c r="R9" s="15">
        <v>0</v>
      </c>
    </row>
    <row r="10" spans="2:18" ht="16" x14ac:dyDescent="0.2">
      <c r="B10" s="18" t="s">
        <v>354</v>
      </c>
      <c r="C10" s="15" t="s">
        <v>106</v>
      </c>
      <c r="D10" s="15">
        <v>0</v>
      </c>
      <c r="E10" s="15">
        <v>0</v>
      </c>
      <c r="F10" s="15">
        <v>0</v>
      </c>
      <c r="G10" s="15">
        <v>0</v>
      </c>
      <c r="H10" s="15"/>
      <c r="I10" s="15">
        <v>0</v>
      </c>
      <c r="J10" s="15">
        <v>0</v>
      </c>
      <c r="K10" s="15">
        <v>0</v>
      </c>
      <c r="L10" s="15">
        <v>0</v>
      </c>
      <c r="M10" s="15"/>
      <c r="N10" s="15">
        <v>0</v>
      </c>
      <c r="O10" s="15">
        <v>0</v>
      </c>
      <c r="P10" s="15"/>
      <c r="Q10" s="15">
        <v>0</v>
      </c>
      <c r="R10" s="15">
        <v>0</v>
      </c>
    </row>
    <row r="11" spans="2:18" ht="32" x14ac:dyDescent="0.2">
      <c r="B11" s="18" t="s">
        <v>355</v>
      </c>
      <c r="C11" s="15" t="s">
        <v>106</v>
      </c>
      <c r="D11" s="15">
        <v>0</v>
      </c>
      <c r="E11" s="15">
        <v>0</v>
      </c>
      <c r="F11" s="15">
        <v>0</v>
      </c>
      <c r="G11" s="15">
        <v>0</v>
      </c>
      <c r="H11" s="15"/>
      <c r="I11" s="15">
        <v>0</v>
      </c>
      <c r="J11" s="15">
        <v>0</v>
      </c>
      <c r="K11" s="15">
        <v>0</v>
      </c>
      <c r="L11" s="15">
        <v>0</v>
      </c>
      <c r="M11" s="15"/>
      <c r="N11" s="15">
        <v>0</v>
      </c>
      <c r="O11" s="15">
        <v>0</v>
      </c>
      <c r="P11" s="15"/>
      <c r="Q11" s="15">
        <v>0</v>
      </c>
      <c r="R11" s="15">
        <v>0</v>
      </c>
    </row>
    <row r="12" spans="2:18" ht="16" x14ac:dyDescent="0.2">
      <c r="B12" s="18" t="s">
        <v>356</v>
      </c>
      <c r="C12" s="15" t="s">
        <v>106</v>
      </c>
      <c r="D12" s="15">
        <v>0</v>
      </c>
      <c r="E12" s="15">
        <v>0</v>
      </c>
      <c r="F12" s="15">
        <v>0</v>
      </c>
      <c r="G12" s="15">
        <v>0</v>
      </c>
      <c r="H12" s="15"/>
      <c r="I12" s="15">
        <v>0</v>
      </c>
      <c r="J12" s="15">
        <v>0</v>
      </c>
      <c r="K12" s="15">
        <v>0</v>
      </c>
      <c r="L12" s="15">
        <v>0</v>
      </c>
      <c r="M12" s="15"/>
      <c r="N12" s="15">
        <v>0</v>
      </c>
      <c r="O12" s="15">
        <v>0</v>
      </c>
      <c r="P12" s="15"/>
      <c r="Q12" s="15">
        <v>0</v>
      </c>
      <c r="R12" s="15">
        <v>0</v>
      </c>
    </row>
    <row r="13" spans="2:18" ht="16" x14ac:dyDescent="0.2">
      <c r="B13" s="18" t="s">
        <v>357</v>
      </c>
      <c r="C13" s="15" t="s">
        <v>106</v>
      </c>
      <c r="D13" s="15">
        <v>0</v>
      </c>
      <c r="E13" s="15">
        <v>0</v>
      </c>
      <c r="F13" s="15">
        <v>0</v>
      </c>
      <c r="G13" s="15">
        <v>0</v>
      </c>
      <c r="H13" s="15"/>
      <c r="I13" s="15">
        <v>0</v>
      </c>
      <c r="J13" s="15">
        <v>0</v>
      </c>
      <c r="K13" s="15">
        <v>0</v>
      </c>
      <c r="L13" s="15">
        <v>0</v>
      </c>
      <c r="M13" s="15"/>
      <c r="N13" s="15">
        <v>0</v>
      </c>
      <c r="O13" s="15">
        <v>0</v>
      </c>
      <c r="P13" s="15"/>
      <c r="Q13" s="15">
        <v>0</v>
      </c>
      <c r="R13" s="15">
        <v>0</v>
      </c>
    </row>
    <row r="14" spans="2:18" ht="16" x14ac:dyDescent="0.2">
      <c r="B14" s="18" t="s">
        <v>49</v>
      </c>
      <c r="C14" s="19" t="s">
        <v>106</v>
      </c>
      <c r="D14" s="19">
        <v>0</v>
      </c>
      <c r="E14" s="19">
        <v>0</v>
      </c>
      <c r="F14" s="19">
        <v>0</v>
      </c>
      <c r="G14" s="19">
        <v>0</v>
      </c>
      <c r="H14" s="19"/>
      <c r="I14" s="19">
        <v>0</v>
      </c>
      <c r="J14" s="19">
        <v>0</v>
      </c>
      <c r="K14" s="19">
        <v>0</v>
      </c>
      <c r="L14" s="19">
        <v>0</v>
      </c>
      <c r="M14" s="19"/>
      <c r="N14" s="19">
        <v>0</v>
      </c>
      <c r="O14" s="19">
        <v>0</v>
      </c>
      <c r="P14" s="19"/>
      <c r="Q14" s="19">
        <v>0</v>
      </c>
      <c r="R14" s="19">
        <v>0</v>
      </c>
    </row>
    <row r="15" spans="2:18" x14ac:dyDescent="0.2">
      <c r="B15" s="20" t="s">
        <v>17</v>
      </c>
    </row>
    <row r="16" spans="2:18" x14ac:dyDescent="0.2">
      <c r="B16" s="22" t="s">
        <v>435</v>
      </c>
    </row>
    <row r="17" spans="2:2" x14ac:dyDescent="0.2">
      <c r="B17" s="22" t="s">
        <v>436</v>
      </c>
    </row>
    <row r="19" spans="2:2" x14ac:dyDescent="0.2">
      <c r="B19"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359</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64" x14ac:dyDescent="0.2">
      <c r="B9" s="18" t="s">
        <v>360</v>
      </c>
      <c r="C9" s="15">
        <v>0.41549501240546</v>
      </c>
      <c r="D9" s="15">
        <v>0</v>
      </c>
      <c r="E9" s="15">
        <v>0</v>
      </c>
      <c r="F9" s="15">
        <v>0</v>
      </c>
      <c r="G9" s="15">
        <v>0</v>
      </c>
      <c r="H9" s="15"/>
      <c r="I9" s="15">
        <v>0.37976163639757399</v>
      </c>
      <c r="J9" s="15">
        <v>0.47540199675649902</v>
      </c>
      <c r="K9" s="15">
        <v>0.449810319195182</v>
      </c>
      <c r="L9" s="15">
        <v>0.31252378356136401</v>
      </c>
      <c r="M9" s="15"/>
      <c r="N9" s="15">
        <v>0.377823458335174</v>
      </c>
      <c r="O9" s="15">
        <v>0.47540199675649902</v>
      </c>
      <c r="P9" s="15"/>
      <c r="Q9" s="15">
        <v>0.36557071921176998</v>
      </c>
      <c r="R9" s="15">
        <v>0.45988755732539999</v>
      </c>
    </row>
    <row r="10" spans="2:18" ht="32" x14ac:dyDescent="0.2">
      <c r="B10" s="18" t="s">
        <v>361</v>
      </c>
      <c r="C10" s="15">
        <v>0.40481134492417098</v>
      </c>
      <c r="D10" s="15">
        <v>0</v>
      </c>
      <c r="E10" s="15">
        <v>0</v>
      </c>
      <c r="F10" s="15">
        <v>0</v>
      </c>
      <c r="G10" s="15">
        <v>0</v>
      </c>
      <c r="H10" s="15"/>
      <c r="I10" s="15">
        <v>0.42665647500028703</v>
      </c>
      <c r="J10" s="15">
        <v>0.30837560927371499</v>
      </c>
      <c r="K10" s="15">
        <v>0.43676368741584298</v>
      </c>
      <c r="L10" s="15">
        <v>0.53517099045598904</v>
      </c>
      <c r="M10" s="15"/>
      <c r="N10" s="15">
        <v>0.46545342312621002</v>
      </c>
      <c r="O10" s="15">
        <v>0.30837560927371499</v>
      </c>
      <c r="P10" s="15"/>
      <c r="Q10" s="15">
        <v>0.385625234029986</v>
      </c>
      <c r="R10" s="15">
        <v>0.42187158223999499</v>
      </c>
    </row>
    <row r="11" spans="2:18" ht="32" x14ac:dyDescent="0.2">
      <c r="B11" s="18" t="s">
        <v>362</v>
      </c>
      <c r="C11" s="15">
        <v>0.33281811304561298</v>
      </c>
      <c r="D11" s="15">
        <v>0</v>
      </c>
      <c r="E11" s="15">
        <v>0</v>
      </c>
      <c r="F11" s="15">
        <v>0</v>
      </c>
      <c r="G11" s="15">
        <v>0</v>
      </c>
      <c r="H11" s="15"/>
      <c r="I11" s="15">
        <v>0.327943723785247</v>
      </c>
      <c r="J11" s="15">
        <v>0.34535885076415701</v>
      </c>
      <c r="K11" s="15">
        <v>0.27177329751430002</v>
      </c>
      <c r="L11" s="15">
        <v>0.36804745914654902</v>
      </c>
      <c r="M11" s="15"/>
      <c r="N11" s="15">
        <v>0.32493206963743498</v>
      </c>
      <c r="O11" s="15">
        <v>0.34535885076415701</v>
      </c>
      <c r="P11" s="15"/>
      <c r="Q11" s="15">
        <v>0.331079352327174</v>
      </c>
      <c r="R11" s="15">
        <v>0.33436421431937402</v>
      </c>
    </row>
    <row r="12" spans="2:18" ht="48" x14ac:dyDescent="0.2">
      <c r="B12" s="18" t="s">
        <v>363</v>
      </c>
      <c r="C12" s="15">
        <v>0.29995268983733098</v>
      </c>
      <c r="D12" s="15">
        <v>0</v>
      </c>
      <c r="E12" s="15">
        <v>0</v>
      </c>
      <c r="F12" s="15">
        <v>0</v>
      </c>
      <c r="G12" s="15">
        <v>0</v>
      </c>
      <c r="H12" s="15"/>
      <c r="I12" s="15">
        <v>0.22393137922598499</v>
      </c>
      <c r="J12" s="15">
        <v>0.27580706423516899</v>
      </c>
      <c r="K12" s="15">
        <v>0.37336288339686802</v>
      </c>
      <c r="L12" s="15">
        <v>0.36892115282969801</v>
      </c>
      <c r="M12" s="15"/>
      <c r="N12" s="15">
        <v>0.31513628237309799</v>
      </c>
      <c r="O12" s="15">
        <v>0.27580706423516899</v>
      </c>
      <c r="P12" s="15"/>
      <c r="Q12" s="15">
        <v>0.28119237572479699</v>
      </c>
      <c r="R12" s="15">
        <v>0.31663430981984803</v>
      </c>
    </row>
    <row r="13" spans="2:18" ht="32" x14ac:dyDescent="0.2">
      <c r="B13" s="18" t="s">
        <v>364</v>
      </c>
      <c r="C13" s="15">
        <v>0.27230750626695799</v>
      </c>
      <c r="D13" s="15">
        <v>0</v>
      </c>
      <c r="E13" s="15">
        <v>0</v>
      </c>
      <c r="F13" s="15">
        <v>0</v>
      </c>
      <c r="G13" s="15">
        <v>0</v>
      </c>
      <c r="H13" s="15"/>
      <c r="I13" s="15">
        <v>0.38000897046535598</v>
      </c>
      <c r="J13" s="15">
        <v>0.26822460256666902</v>
      </c>
      <c r="K13" s="15">
        <v>0.241085420347705</v>
      </c>
      <c r="L13" s="15">
        <v>0.183673602297586</v>
      </c>
      <c r="M13" s="15"/>
      <c r="N13" s="15">
        <v>0.27487497530542498</v>
      </c>
      <c r="O13" s="15">
        <v>0.26822460256666902</v>
      </c>
      <c r="P13" s="15"/>
      <c r="Q13" s="15">
        <v>0.26539853276889402</v>
      </c>
      <c r="R13" s="15">
        <v>0.27845094659917402</v>
      </c>
    </row>
    <row r="14" spans="2:18" ht="16" x14ac:dyDescent="0.2">
      <c r="B14" s="18" t="s">
        <v>365</v>
      </c>
      <c r="C14" s="15">
        <v>0.19415538353495099</v>
      </c>
      <c r="D14" s="15">
        <v>0</v>
      </c>
      <c r="E14" s="15">
        <v>0</v>
      </c>
      <c r="F14" s="15">
        <v>0</v>
      </c>
      <c r="G14" s="15">
        <v>0</v>
      </c>
      <c r="H14" s="15"/>
      <c r="I14" s="15">
        <v>0.18481771330838101</v>
      </c>
      <c r="J14" s="15">
        <v>0.25549076264126402</v>
      </c>
      <c r="K14" s="15">
        <v>0.139700805595556</v>
      </c>
      <c r="L14" s="15">
        <v>0.13591351540333199</v>
      </c>
      <c r="M14" s="15"/>
      <c r="N14" s="15">
        <v>0.155585606146634</v>
      </c>
      <c r="O14" s="15">
        <v>0.25549076264126402</v>
      </c>
      <c r="P14" s="15"/>
      <c r="Q14" s="15">
        <v>0.269779677742222</v>
      </c>
      <c r="R14" s="15">
        <v>0.12691046802637601</v>
      </c>
    </row>
    <row r="15" spans="2:18" ht="16" x14ac:dyDescent="0.2">
      <c r="B15" s="18" t="s">
        <v>67</v>
      </c>
      <c r="C15" s="15">
        <v>4.6965736194384796E-3</v>
      </c>
      <c r="D15" s="15">
        <v>0</v>
      </c>
      <c r="E15" s="15">
        <v>0</v>
      </c>
      <c r="F15" s="15">
        <v>0</v>
      </c>
      <c r="G15" s="15">
        <v>0</v>
      </c>
      <c r="H15" s="15"/>
      <c r="I15" s="15">
        <v>0</v>
      </c>
      <c r="J15" s="15">
        <v>1.2165274321253401E-2</v>
      </c>
      <c r="K15" s="15">
        <v>0</v>
      </c>
      <c r="L15" s="15">
        <v>0</v>
      </c>
      <c r="M15" s="15"/>
      <c r="N15" s="15">
        <v>0</v>
      </c>
      <c r="O15" s="15">
        <v>1.2165274321253401E-2</v>
      </c>
      <c r="P15" s="15"/>
      <c r="Q15" s="15">
        <v>9.9783865636042593E-3</v>
      </c>
      <c r="R15" s="15">
        <v>0</v>
      </c>
    </row>
    <row r="16" spans="2:18" ht="16" x14ac:dyDescent="0.2">
      <c r="B16" s="18" t="s">
        <v>68</v>
      </c>
      <c r="C16" s="19">
        <v>0.14004842860458899</v>
      </c>
      <c r="D16" s="19">
        <v>0</v>
      </c>
      <c r="E16" s="19">
        <v>0</v>
      </c>
      <c r="F16" s="19">
        <v>0</v>
      </c>
      <c r="G16" s="19">
        <v>0</v>
      </c>
      <c r="H16" s="19"/>
      <c r="I16" s="19">
        <v>0.16484722448122199</v>
      </c>
      <c r="J16" s="19">
        <v>0.116897239921835</v>
      </c>
      <c r="K16" s="19">
        <v>0.14784219799942599</v>
      </c>
      <c r="L16" s="19">
        <v>0.14876637837159101</v>
      </c>
      <c r="M16" s="19"/>
      <c r="N16" s="19">
        <v>0.15460668530372901</v>
      </c>
      <c r="O16" s="19">
        <v>0.116897239921835</v>
      </c>
      <c r="P16" s="19"/>
      <c r="Q16" s="19">
        <v>0.14105009800690699</v>
      </c>
      <c r="R16" s="19">
        <v>0.13915774691251601</v>
      </c>
    </row>
    <row r="17" spans="2:2" x14ac:dyDescent="0.2">
      <c r="B17" s="20"/>
    </row>
    <row r="18" spans="2:2" x14ac:dyDescent="0.2">
      <c r="B18" s="22" t="s">
        <v>435</v>
      </c>
    </row>
    <row r="19" spans="2:2" x14ac:dyDescent="0.2">
      <c r="B19" s="22" t="s">
        <v>436</v>
      </c>
    </row>
    <row r="21" spans="2:2" ht="15.75" customHeight="1" x14ac:dyDescent="0.2">
      <c r="B21" s="6" t="str">
        <f>HYPERLINK("#'Contents'!A1", "Return to Contents")</f>
        <v>Return to Contents</v>
      </c>
    </row>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366</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156</v>
      </c>
      <c r="C9" s="15">
        <v>0.38128337330119999</v>
      </c>
      <c r="D9" s="15">
        <v>0</v>
      </c>
      <c r="E9" s="15">
        <v>0</v>
      </c>
      <c r="F9" s="15">
        <v>0</v>
      </c>
      <c r="G9" s="15">
        <v>0</v>
      </c>
      <c r="H9" s="15"/>
      <c r="I9" s="15">
        <v>0.41574856380352498</v>
      </c>
      <c r="J9" s="15">
        <v>0.41939612132709603</v>
      </c>
      <c r="K9" s="15">
        <v>0.30694042491380302</v>
      </c>
      <c r="L9" s="15">
        <v>0.33431249530618301</v>
      </c>
      <c r="M9" s="15"/>
      <c r="N9" s="15">
        <v>0.35731677802724199</v>
      </c>
      <c r="O9" s="15">
        <v>0.41939612132709603</v>
      </c>
      <c r="P9" s="15"/>
      <c r="Q9" s="15">
        <v>0.38791912225808001</v>
      </c>
      <c r="R9" s="15">
        <v>0.37538288348349202</v>
      </c>
    </row>
    <row r="10" spans="2:18" ht="32" x14ac:dyDescent="0.2">
      <c r="B10" s="18" t="s">
        <v>367</v>
      </c>
      <c r="C10" s="15">
        <v>0.370428953359975</v>
      </c>
      <c r="D10" s="15">
        <v>0</v>
      </c>
      <c r="E10" s="15">
        <v>0</v>
      </c>
      <c r="F10" s="15">
        <v>0</v>
      </c>
      <c r="G10" s="15">
        <v>0</v>
      </c>
      <c r="H10" s="15"/>
      <c r="I10" s="15">
        <v>0.23583303273388401</v>
      </c>
      <c r="J10" s="15">
        <v>0.32045709484185197</v>
      </c>
      <c r="K10" s="15">
        <v>0.46402899786309798</v>
      </c>
      <c r="L10" s="15">
        <v>0.53814543020344996</v>
      </c>
      <c r="M10" s="15"/>
      <c r="N10" s="15">
        <v>0.40185296160460998</v>
      </c>
      <c r="O10" s="15">
        <v>0.32045709484185197</v>
      </c>
      <c r="P10" s="15"/>
      <c r="Q10" s="15">
        <v>0.36354436304724203</v>
      </c>
      <c r="R10" s="15">
        <v>0.37655071223050601</v>
      </c>
    </row>
    <row r="11" spans="2:18" ht="16" x14ac:dyDescent="0.2">
      <c r="B11" s="18" t="s">
        <v>368</v>
      </c>
      <c r="C11" s="15">
        <v>0.22967626421200901</v>
      </c>
      <c r="D11" s="15">
        <v>0</v>
      </c>
      <c r="E11" s="15">
        <v>0</v>
      </c>
      <c r="F11" s="15">
        <v>0</v>
      </c>
      <c r="G11" s="15">
        <v>0</v>
      </c>
      <c r="H11" s="15"/>
      <c r="I11" s="15">
        <v>0.216983382921935</v>
      </c>
      <c r="J11" s="15">
        <v>0.309507802522554</v>
      </c>
      <c r="K11" s="15">
        <v>0.13980659193056599</v>
      </c>
      <c r="L11" s="15">
        <v>0.171132715603277</v>
      </c>
      <c r="M11" s="15"/>
      <c r="N11" s="15">
        <v>0.17947547135691599</v>
      </c>
      <c r="O11" s="15">
        <v>0.309507802522554</v>
      </c>
      <c r="P11" s="15"/>
      <c r="Q11" s="15">
        <v>0.232948275071405</v>
      </c>
      <c r="R11" s="15">
        <v>0.22676680110773001</v>
      </c>
    </row>
    <row r="12" spans="2:18" ht="48" x14ac:dyDescent="0.2">
      <c r="B12" s="18" t="s">
        <v>369</v>
      </c>
      <c r="C12" s="15">
        <v>0.16686546137677799</v>
      </c>
      <c r="D12" s="15">
        <v>0</v>
      </c>
      <c r="E12" s="15">
        <v>0</v>
      </c>
      <c r="F12" s="15">
        <v>0</v>
      </c>
      <c r="G12" s="15">
        <v>0</v>
      </c>
      <c r="H12" s="15"/>
      <c r="I12" s="15">
        <v>0.24912600108093699</v>
      </c>
      <c r="J12" s="15">
        <v>0.18205650679542401</v>
      </c>
      <c r="K12" s="15">
        <v>8.3927895737475E-2</v>
      </c>
      <c r="L12" s="15">
        <v>0.116110209637086</v>
      </c>
      <c r="M12" s="15"/>
      <c r="N12" s="15">
        <v>0.15731281413419099</v>
      </c>
      <c r="O12" s="15">
        <v>0.18205650679542401</v>
      </c>
      <c r="P12" s="15"/>
      <c r="Q12" s="15">
        <v>0.13756517137847599</v>
      </c>
      <c r="R12" s="15">
        <v>0.19291919908059599</v>
      </c>
    </row>
    <row r="13" spans="2:18" ht="32" x14ac:dyDescent="0.2">
      <c r="B13" s="18" t="s">
        <v>370</v>
      </c>
      <c r="C13" s="15">
        <v>0.165053995840514</v>
      </c>
      <c r="D13" s="15">
        <v>0</v>
      </c>
      <c r="E13" s="15">
        <v>0</v>
      </c>
      <c r="F13" s="15">
        <v>0</v>
      </c>
      <c r="G13" s="15">
        <v>0</v>
      </c>
      <c r="H13" s="15"/>
      <c r="I13" s="15">
        <v>0.13601511224226301</v>
      </c>
      <c r="J13" s="15">
        <v>0.14081905309940501</v>
      </c>
      <c r="K13" s="15">
        <v>0.25770009909431602</v>
      </c>
      <c r="L13" s="15">
        <v>0.16335222647651301</v>
      </c>
      <c r="M13" s="15"/>
      <c r="N13" s="15">
        <v>0.180293754038194</v>
      </c>
      <c r="O13" s="15">
        <v>0.14081905309940501</v>
      </c>
      <c r="P13" s="15"/>
      <c r="Q13" s="15">
        <v>0.164186924310914</v>
      </c>
      <c r="R13" s="15">
        <v>0.165824993472414</v>
      </c>
    </row>
    <row r="14" spans="2:18" ht="32" x14ac:dyDescent="0.2">
      <c r="B14" s="18" t="s">
        <v>371</v>
      </c>
      <c r="C14" s="15">
        <v>0.15984968182788301</v>
      </c>
      <c r="D14" s="15">
        <v>0</v>
      </c>
      <c r="E14" s="15">
        <v>0</v>
      </c>
      <c r="F14" s="15">
        <v>0</v>
      </c>
      <c r="G14" s="15">
        <v>0</v>
      </c>
      <c r="H14" s="15"/>
      <c r="I14" s="15">
        <v>0.200807239871889</v>
      </c>
      <c r="J14" s="15">
        <v>0.13252470112530301</v>
      </c>
      <c r="K14" s="15">
        <v>0.19562675607997199</v>
      </c>
      <c r="L14" s="15">
        <v>0.13342207348035401</v>
      </c>
      <c r="M14" s="15"/>
      <c r="N14" s="15">
        <v>0.17703256123932101</v>
      </c>
      <c r="O14" s="15">
        <v>0.13252470112530301</v>
      </c>
      <c r="P14" s="15"/>
      <c r="Q14" s="15">
        <v>0.186968884782345</v>
      </c>
      <c r="R14" s="15">
        <v>0.13573536075621201</v>
      </c>
    </row>
    <row r="15" spans="2:18" ht="16" x14ac:dyDescent="0.2">
      <c r="B15" s="18" t="s">
        <v>372</v>
      </c>
      <c r="C15" s="15">
        <v>0.14981619668905999</v>
      </c>
      <c r="D15" s="15">
        <v>0</v>
      </c>
      <c r="E15" s="15">
        <v>0</v>
      </c>
      <c r="F15" s="15">
        <v>0</v>
      </c>
      <c r="G15" s="15">
        <v>0</v>
      </c>
      <c r="H15" s="15"/>
      <c r="I15" s="15">
        <v>0.104504958960491</v>
      </c>
      <c r="J15" s="15">
        <v>0.224529181634467</v>
      </c>
      <c r="K15" s="15">
        <v>7.7014266408157103E-2</v>
      </c>
      <c r="L15" s="15">
        <v>0.123536740294182</v>
      </c>
      <c r="M15" s="15"/>
      <c r="N15" s="15">
        <v>0.102834124688392</v>
      </c>
      <c r="O15" s="15">
        <v>0.224529181634467</v>
      </c>
      <c r="P15" s="15"/>
      <c r="Q15" s="15">
        <v>0.109110592678442</v>
      </c>
      <c r="R15" s="15">
        <v>0.18601150840882599</v>
      </c>
    </row>
    <row r="16" spans="2:18" ht="32" x14ac:dyDescent="0.2">
      <c r="B16" s="18" t="s">
        <v>373</v>
      </c>
      <c r="C16" s="15">
        <v>0.146102529690988</v>
      </c>
      <c r="D16" s="15">
        <v>0</v>
      </c>
      <c r="E16" s="15">
        <v>0</v>
      </c>
      <c r="F16" s="15">
        <v>0</v>
      </c>
      <c r="G16" s="15">
        <v>0</v>
      </c>
      <c r="H16" s="15"/>
      <c r="I16" s="15">
        <v>0.198216219329474</v>
      </c>
      <c r="J16" s="15">
        <v>0.12997597210700901</v>
      </c>
      <c r="K16" s="15">
        <v>0.17035998487843601</v>
      </c>
      <c r="L16" s="15">
        <v>9.5645225965378E-2</v>
      </c>
      <c r="M16" s="15"/>
      <c r="N16" s="15">
        <v>0.15624345887601601</v>
      </c>
      <c r="O16" s="15">
        <v>0.12997597210700901</v>
      </c>
      <c r="P16" s="15"/>
      <c r="Q16" s="15">
        <v>0.18655950962971299</v>
      </c>
      <c r="R16" s="15">
        <v>0.11012829381573799</v>
      </c>
    </row>
    <row r="17" spans="2:18" ht="32" x14ac:dyDescent="0.2">
      <c r="B17" s="18" t="s">
        <v>374</v>
      </c>
      <c r="C17" s="15">
        <v>0.144559250619296</v>
      </c>
      <c r="D17" s="15">
        <v>0</v>
      </c>
      <c r="E17" s="15">
        <v>0</v>
      </c>
      <c r="F17" s="15">
        <v>0</v>
      </c>
      <c r="G17" s="15">
        <v>0</v>
      </c>
      <c r="H17" s="15"/>
      <c r="I17" s="15">
        <v>0.10649706876687801</v>
      </c>
      <c r="J17" s="15">
        <v>0.12470576790775501</v>
      </c>
      <c r="K17" s="15">
        <v>0.21124170640412401</v>
      </c>
      <c r="L17" s="15">
        <v>0.167639245581406</v>
      </c>
      <c r="M17" s="15"/>
      <c r="N17" s="15">
        <v>0.157043797380468</v>
      </c>
      <c r="O17" s="15">
        <v>0.12470576790775501</v>
      </c>
      <c r="P17" s="15"/>
      <c r="Q17" s="15">
        <v>0.1252298715456</v>
      </c>
      <c r="R17" s="15">
        <v>0.161746881608372</v>
      </c>
    </row>
    <row r="18" spans="2:18" ht="32" x14ac:dyDescent="0.2">
      <c r="B18" s="18" t="s">
        <v>375</v>
      </c>
      <c r="C18" s="15">
        <v>0.13539732778322999</v>
      </c>
      <c r="D18" s="15">
        <v>0</v>
      </c>
      <c r="E18" s="15">
        <v>0</v>
      </c>
      <c r="F18" s="15">
        <v>0</v>
      </c>
      <c r="G18" s="15">
        <v>0</v>
      </c>
      <c r="H18" s="15"/>
      <c r="I18" s="15">
        <v>8.82786710356043E-2</v>
      </c>
      <c r="J18" s="15">
        <v>0.11632043976061</v>
      </c>
      <c r="K18" s="15">
        <v>0.16716504050863701</v>
      </c>
      <c r="L18" s="15">
        <v>0.197997675889477</v>
      </c>
      <c r="M18" s="15"/>
      <c r="N18" s="15">
        <v>0.14739352532884201</v>
      </c>
      <c r="O18" s="15">
        <v>0.11632043976061</v>
      </c>
      <c r="P18" s="15"/>
      <c r="Q18" s="15">
        <v>0.13445231959916901</v>
      </c>
      <c r="R18" s="15">
        <v>0.136237626475049</v>
      </c>
    </row>
    <row r="19" spans="2:18" ht="16" x14ac:dyDescent="0.2">
      <c r="B19" s="18" t="s">
        <v>376</v>
      </c>
      <c r="C19" s="15">
        <v>0.124031487198135</v>
      </c>
      <c r="D19" s="15">
        <v>0</v>
      </c>
      <c r="E19" s="15">
        <v>0</v>
      </c>
      <c r="F19" s="15">
        <v>0</v>
      </c>
      <c r="G19" s="15">
        <v>0</v>
      </c>
      <c r="H19" s="15"/>
      <c r="I19" s="15">
        <v>0.15165187222504101</v>
      </c>
      <c r="J19" s="15">
        <v>0.10953066454971699</v>
      </c>
      <c r="K19" s="15">
        <v>0.100597252632925</v>
      </c>
      <c r="L19" s="15">
        <v>0.14041195461525999</v>
      </c>
      <c r="M19" s="15"/>
      <c r="N19" s="15">
        <v>0.13315009883217299</v>
      </c>
      <c r="O19" s="15">
        <v>0.10953066454971699</v>
      </c>
      <c r="P19" s="15"/>
      <c r="Q19" s="15">
        <v>0.116084223755078</v>
      </c>
      <c r="R19" s="15">
        <v>0.131098172108781</v>
      </c>
    </row>
    <row r="20" spans="2:18" ht="16" x14ac:dyDescent="0.2">
      <c r="B20" s="18" t="s">
        <v>377</v>
      </c>
      <c r="C20" s="15">
        <v>0.11301806820980299</v>
      </c>
      <c r="D20" s="15">
        <v>0</v>
      </c>
      <c r="E20" s="15">
        <v>0</v>
      </c>
      <c r="F20" s="15">
        <v>0</v>
      </c>
      <c r="G20" s="15">
        <v>0</v>
      </c>
      <c r="H20" s="15"/>
      <c r="I20" s="15">
        <v>0.119340922003576</v>
      </c>
      <c r="J20" s="15">
        <v>0.12791148410023601</v>
      </c>
      <c r="K20" s="15">
        <v>8.8456761327839195E-2</v>
      </c>
      <c r="L20" s="15">
        <v>9.89396093312606E-2</v>
      </c>
      <c r="M20" s="15"/>
      <c r="N20" s="15">
        <v>0.10365258056115</v>
      </c>
      <c r="O20" s="15">
        <v>0.12791148410023601</v>
      </c>
      <c r="P20" s="15"/>
      <c r="Q20" s="15">
        <v>0.156336817112051</v>
      </c>
      <c r="R20" s="15">
        <v>7.4499155201702305E-2</v>
      </c>
    </row>
    <row r="21" spans="2:18" ht="15.75" customHeight="1" x14ac:dyDescent="0.2">
      <c r="B21" s="18" t="s">
        <v>378</v>
      </c>
      <c r="C21" s="15">
        <v>0.111998065998259</v>
      </c>
      <c r="D21" s="15">
        <v>0</v>
      </c>
      <c r="E21" s="15">
        <v>0</v>
      </c>
      <c r="F21" s="15">
        <v>0</v>
      </c>
      <c r="G21" s="15">
        <v>0</v>
      </c>
      <c r="H21" s="15"/>
      <c r="I21" s="15">
        <v>7.8698608152748706E-2</v>
      </c>
      <c r="J21" s="15">
        <v>9.7044520792242003E-2</v>
      </c>
      <c r="K21" s="15">
        <v>0.15385348794658199</v>
      </c>
      <c r="L21" s="15">
        <v>0.142036469268078</v>
      </c>
      <c r="M21" s="15"/>
      <c r="N21" s="15">
        <v>0.12140136501044201</v>
      </c>
      <c r="O21" s="15">
        <v>9.7044520792242003E-2</v>
      </c>
      <c r="P21" s="15"/>
      <c r="Q21" s="15">
        <v>0.117451580406072</v>
      </c>
      <c r="R21" s="15">
        <v>0.107148815907104</v>
      </c>
    </row>
    <row r="22" spans="2:18" ht="15.75" customHeight="1" x14ac:dyDescent="0.2">
      <c r="B22" s="18" t="s">
        <v>379</v>
      </c>
      <c r="C22" s="15">
        <v>0.106675490607245</v>
      </c>
      <c r="D22" s="15">
        <v>0</v>
      </c>
      <c r="E22" s="15">
        <v>0</v>
      </c>
      <c r="F22" s="15">
        <v>0</v>
      </c>
      <c r="G22" s="15">
        <v>0</v>
      </c>
      <c r="H22" s="15"/>
      <c r="I22" s="15">
        <v>7.4166404137344003E-2</v>
      </c>
      <c r="J22" s="15">
        <v>9.3478121960834798E-2</v>
      </c>
      <c r="K22" s="15">
        <v>0.22285452233858299</v>
      </c>
      <c r="L22" s="15">
        <v>6.7344843228738904E-2</v>
      </c>
      <c r="M22" s="15"/>
      <c r="N22" s="15">
        <v>0.114974445928306</v>
      </c>
      <c r="O22" s="15">
        <v>9.3478121960834798E-2</v>
      </c>
      <c r="P22" s="15"/>
      <c r="Q22" s="15">
        <v>0.12698648346399499</v>
      </c>
      <c r="R22" s="15">
        <v>8.8615011327875595E-2</v>
      </c>
    </row>
    <row r="23" spans="2:18" ht="15.75" customHeight="1" x14ac:dyDescent="0.2">
      <c r="B23" s="18" t="s">
        <v>380</v>
      </c>
      <c r="C23" s="15">
        <v>7.0132849057934293E-2</v>
      </c>
      <c r="D23" s="15">
        <v>0</v>
      </c>
      <c r="E23" s="15">
        <v>0</v>
      </c>
      <c r="F23" s="15">
        <v>0</v>
      </c>
      <c r="G23" s="15">
        <v>0</v>
      </c>
      <c r="H23" s="15"/>
      <c r="I23" s="15">
        <v>3.8726954230761501E-2</v>
      </c>
      <c r="J23" s="15">
        <v>0.11229246204737001</v>
      </c>
      <c r="K23" s="15">
        <v>5.12159783035308E-2</v>
      </c>
      <c r="L23" s="15">
        <v>4.2591496117839897E-2</v>
      </c>
      <c r="M23" s="15"/>
      <c r="N23" s="15">
        <v>4.3621447131786298E-2</v>
      </c>
      <c r="O23" s="15">
        <v>0.11229246204737001</v>
      </c>
      <c r="P23" s="15"/>
      <c r="Q23" s="15">
        <v>6.3316221391278599E-2</v>
      </c>
      <c r="R23" s="15">
        <v>7.6194175729510899E-2</v>
      </c>
    </row>
    <row r="24" spans="2:18" ht="15.75" customHeight="1" x14ac:dyDescent="0.2">
      <c r="B24" s="18" t="s">
        <v>68</v>
      </c>
      <c r="C24" s="15">
        <v>1.2585090664521801E-2</v>
      </c>
      <c r="D24" s="15">
        <v>0</v>
      </c>
      <c r="E24" s="15">
        <v>0</v>
      </c>
      <c r="F24" s="15">
        <v>0</v>
      </c>
      <c r="G24" s="15">
        <v>0</v>
      </c>
      <c r="H24" s="15"/>
      <c r="I24" s="15">
        <v>1.6087769731826899E-2</v>
      </c>
      <c r="J24" s="15">
        <v>1.48297662216037E-2</v>
      </c>
      <c r="K24" s="15">
        <v>0</v>
      </c>
      <c r="L24" s="15">
        <v>1.5316691053649001E-2</v>
      </c>
      <c r="M24" s="15"/>
      <c r="N24" s="15">
        <v>1.11735621501944E-2</v>
      </c>
      <c r="O24" s="15">
        <v>1.48297662216037E-2</v>
      </c>
      <c r="P24" s="15"/>
      <c r="Q24" s="15">
        <v>1.21638966865317E-2</v>
      </c>
      <c r="R24" s="15">
        <v>1.2959615197406E-2</v>
      </c>
    </row>
    <row r="25" spans="2:18" ht="15.75" customHeight="1" x14ac:dyDescent="0.2">
      <c r="B25" s="18" t="s">
        <v>82</v>
      </c>
      <c r="C25" s="19">
        <v>1.1522730408527301E-2</v>
      </c>
      <c r="D25" s="19">
        <v>0</v>
      </c>
      <c r="E25" s="19">
        <v>0</v>
      </c>
      <c r="F25" s="19">
        <v>0</v>
      </c>
      <c r="G25" s="19">
        <v>0</v>
      </c>
      <c r="H25" s="19"/>
      <c r="I25" s="19">
        <v>0</v>
      </c>
      <c r="J25" s="19">
        <v>2.1250125702031501E-2</v>
      </c>
      <c r="K25" s="19">
        <v>1.86652471225262E-2</v>
      </c>
      <c r="L25" s="19">
        <v>0</v>
      </c>
      <c r="M25" s="19"/>
      <c r="N25" s="19">
        <v>5.40581262787231E-3</v>
      </c>
      <c r="O25" s="19">
        <v>2.1250125702031501E-2</v>
      </c>
      <c r="P25" s="19"/>
      <c r="Q25" s="19">
        <v>7.2747929337553903E-3</v>
      </c>
      <c r="R25" s="19">
        <v>1.5299984789161E-2</v>
      </c>
    </row>
    <row r="26" spans="2:18" ht="15.75" customHeight="1" x14ac:dyDescent="0.2">
      <c r="B26" s="20"/>
    </row>
    <row r="27" spans="2:18" ht="15.75" customHeight="1" x14ac:dyDescent="0.2">
      <c r="B27" s="22" t="s">
        <v>435</v>
      </c>
    </row>
    <row r="28" spans="2:18" ht="15.75" customHeight="1" x14ac:dyDescent="0.2">
      <c r="B28" s="22" t="s">
        <v>436</v>
      </c>
    </row>
    <row r="29" spans="2:18" ht="15.75" customHeight="1" x14ac:dyDescent="0.2"/>
    <row r="30" spans="2:18" ht="15.75" customHeight="1" x14ac:dyDescent="0.2">
      <c r="B30" s="6" t="str">
        <f>HYPERLINK("#'Contents'!A1", "Return to Contents")</f>
        <v>Return to Contents</v>
      </c>
    </row>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381</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382</v>
      </c>
      <c r="C9" s="15">
        <v>4.0630921064898899E-2</v>
      </c>
      <c r="D9" s="15">
        <v>0</v>
      </c>
      <c r="E9" s="15">
        <v>0</v>
      </c>
      <c r="F9" s="15">
        <v>0</v>
      </c>
      <c r="G9" s="15">
        <v>0</v>
      </c>
      <c r="H9" s="15"/>
      <c r="I9" s="15">
        <v>2.6464722350224401E-2</v>
      </c>
      <c r="J9" s="15">
        <v>6.3370980126086995E-2</v>
      </c>
      <c r="K9" s="15">
        <v>2.4375704619303998E-2</v>
      </c>
      <c r="L9" s="15">
        <v>2.7891104962101801E-2</v>
      </c>
      <c r="M9" s="15"/>
      <c r="N9" s="15">
        <v>2.6331196687766501E-2</v>
      </c>
      <c r="O9" s="15">
        <v>6.3370980126086995E-2</v>
      </c>
      <c r="P9" s="15"/>
      <c r="Q9" s="15">
        <v>6.0650347027156402E-2</v>
      </c>
      <c r="R9" s="15">
        <v>2.2829702270413602E-2</v>
      </c>
    </row>
    <row r="10" spans="2:18" ht="16" x14ac:dyDescent="0.2">
      <c r="B10" s="18" t="s">
        <v>107</v>
      </c>
      <c r="C10" s="15">
        <v>2.1981024690606501E-2</v>
      </c>
      <c r="D10" s="15">
        <v>0</v>
      </c>
      <c r="E10" s="15">
        <v>0</v>
      </c>
      <c r="F10" s="15">
        <v>0</v>
      </c>
      <c r="G10" s="15">
        <v>0</v>
      </c>
      <c r="H10" s="15"/>
      <c r="I10" s="15">
        <v>3.9778255188081403E-2</v>
      </c>
      <c r="J10" s="15">
        <v>2.6130932256176801E-2</v>
      </c>
      <c r="K10" s="15">
        <v>0</v>
      </c>
      <c r="L10" s="15">
        <v>1.28950832526427E-2</v>
      </c>
      <c r="M10" s="15"/>
      <c r="N10" s="15">
        <v>1.9371421337398199E-2</v>
      </c>
      <c r="O10" s="15">
        <v>2.6130932256176801E-2</v>
      </c>
      <c r="P10" s="15"/>
      <c r="Q10" s="15">
        <v>3.0357981712137001E-2</v>
      </c>
      <c r="R10" s="15">
        <v>1.4532257425581001E-2</v>
      </c>
    </row>
    <row r="11" spans="2:18" ht="16" x14ac:dyDescent="0.2">
      <c r="B11" s="18" t="s">
        <v>108</v>
      </c>
      <c r="C11" s="15">
        <v>1.66306319115982E-2</v>
      </c>
      <c r="D11" s="15">
        <v>0</v>
      </c>
      <c r="E11" s="15">
        <v>0</v>
      </c>
      <c r="F11" s="15">
        <v>0</v>
      </c>
      <c r="G11" s="15">
        <v>0</v>
      </c>
      <c r="H11" s="15"/>
      <c r="I11" s="15">
        <v>3.0892066751373699E-2</v>
      </c>
      <c r="J11" s="15">
        <v>0</v>
      </c>
      <c r="K11" s="15">
        <v>3.55359151917101E-2</v>
      </c>
      <c r="L11" s="15">
        <v>1.5316691053649001E-2</v>
      </c>
      <c r="M11" s="15"/>
      <c r="N11" s="15">
        <v>2.7088540218410399E-2</v>
      </c>
      <c r="O11" s="15">
        <v>0</v>
      </c>
      <c r="P11" s="15"/>
      <c r="Q11" s="15">
        <v>7.2747929337553903E-3</v>
      </c>
      <c r="R11" s="15">
        <v>2.49498183340532E-2</v>
      </c>
    </row>
    <row r="12" spans="2:18" ht="16" x14ac:dyDescent="0.2">
      <c r="B12" s="18" t="s">
        <v>109</v>
      </c>
      <c r="C12" s="15">
        <v>8.9391089056797504E-2</v>
      </c>
      <c r="D12" s="15">
        <v>0</v>
      </c>
      <c r="E12" s="15">
        <v>0</v>
      </c>
      <c r="F12" s="15">
        <v>0</v>
      </c>
      <c r="G12" s="15">
        <v>0</v>
      </c>
      <c r="H12" s="15"/>
      <c r="I12" s="15">
        <v>2.5497028478252699E-2</v>
      </c>
      <c r="J12" s="15">
        <v>0.18211317521335199</v>
      </c>
      <c r="K12" s="15">
        <v>2.9250223670301698E-2</v>
      </c>
      <c r="L12" s="15">
        <v>3.9111384632134899E-2</v>
      </c>
      <c r="M12" s="15"/>
      <c r="N12" s="15">
        <v>3.1084280259873202E-2</v>
      </c>
      <c r="O12" s="15">
        <v>0.18211317521335199</v>
      </c>
      <c r="P12" s="15"/>
      <c r="Q12" s="15">
        <v>5.6736500469350401E-2</v>
      </c>
      <c r="R12" s="15">
        <v>0.11842745988905599</v>
      </c>
    </row>
    <row r="13" spans="2:18" ht="16" x14ac:dyDescent="0.2">
      <c r="B13" s="18" t="s">
        <v>110</v>
      </c>
      <c r="C13" s="15">
        <v>7.5322302651496406E-2</v>
      </c>
      <c r="D13" s="15">
        <v>0</v>
      </c>
      <c r="E13" s="15">
        <v>0</v>
      </c>
      <c r="F13" s="15">
        <v>0</v>
      </c>
      <c r="G13" s="15">
        <v>0</v>
      </c>
      <c r="H13" s="15"/>
      <c r="I13" s="15">
        <v>8.6662174888964896E-2</v>
      </c>
      <c r="J13" s="15">
        <v>6.6920954454219597E-2</v>
      </c>
      <c r="K13" s="15">
        <v>5.37952086061875E-2</v>
      </c>
      <c r="L13" s="15">
        <v>9.7135814602892404E-2</v>
      </c>
      <c r="M13" s="15"/>
      <c r="N13" s="15">
        <v>8.06053568112996E-2</v>
      </c>
      <c r="O13" s="15">
        <v>6.6920954454219597E-2</v>
      </c>
      <c r="P13" s="15"/>
      <c r="Q13" s="15">
        <v>7.3175931881887202E-2</v>
      </c>
      <c r="R13" s="15">
        <v>7.7230849667576595E-2</v>
      </c>
    </row>
    <row r="14" spans="2:18" ht="16" x14ac:dyDescent="0.2">
      <c r="B14" s="18" t="s">
        <v>111</v>
      </c>
      <c r="C14" s="15">
        <v>0.109986759808264</v>
      </c>
      <c r="D14" s="15">
        <v>0</v>
      </c>
      <c r="E14" s="15">
        <v>0</v>
      </c>
      <c r="F14" s="15">
        <v>0</v>
      </c>
      <c r="G14" s="15">
        <v>0</v>
      </c>
      <c r="H14" s="15"/>
      <c r="I14" s="15">
        <v>9.2662883102604399E-2</v>
      </c>
      <c r="J14" s="15">
        <v>0.108268629020562</v>
      </c>
      <c r="K14" s="15">
        <v>0.100640962690113</v>
      </c>
      <c r="L14" s="15">
        <v>0.14135018281751999</v>
      </c>
      <c r="M14" s="15"/>
      <c r="N14" s="15">
        <v>0.11106717902098</v>
      </c>
      <c r="O14" s="15">
        <v>0.108268629020562</v>
      </c>
      <c r="P14" s="15"/>
      <c r="Q14" s="15">
        <v>0.12710166164751699</v>
      </c>
      <c r="R14" s="15">
        <v>9.4768235917464805E-2</v>
      </c>
    </row>
    <row r="15" spans="2:18" ht="16" x14ac:dyDescent="0.2">
      <c r="B15" s="18" t="s">
        <v>112</v>
      </c>
      <c r="C15" s="15">
        <v>7.1558659465861998E-2</v>
      </c>
      <c r="D15" s="15">
        <v>0</v>
      </c>
      <c r="E15" s="15">
        <v>0</v>
      </c>
      <c r="F15" s="15">
        <v>0</v>
      </c>
      <c r="G15" s="15">
        <v>0</v>
      </c>
      <c r="H15" s="15"/>
      <c r="I15" s="15">
        <v>9.3320070776339706E-2</v>
      </c>
      <c r="J15" s="15">
        <v>3.4287759249967201E-2</v>
      </c>
      <c r="K15" s="15">
        <v>0.13339474639704901</v>
      </c>
      <c r="L15" s="15">
        <v>6.3277635996909803E-2</v>
      </c>
      <c r="M15" s="15"/>
      <c r="N15" s="15">
        <v>9.4995872137158599E-2</v>
      </c>
      <c r="O15" s="15">
        <v>3.4287759249967201E-2</v>
      </c>
      <c r="P15" s="15"/>
      <c r="Q15" s="15">
        <v>4.3305976436779602E-2</v>
      </c>
      <c r="R15" s="15">
        <v>9.6680867918797805E-2</v>
      </c>
    </row>
    <row r="16" spans="2:18" ht="16" x14ac:dyDescent="0.2">
      <c r="B16" s="18" t="s">
        <v>113</v>
      </c>
      <c r="C16" s="15">
        <v>8.6788935235961304E-2</v>
      </c>
      <c r="D16" s="15">
        <v>0</v>
      </c>
      <c r="E16" s="15">
        <v>0</v>
      </c>
      <c r="F16" s="15">
        <v>0</v>
      </c>
      <c r="G16" s="15">
        <v>0</v>
      </c>
      <c r="H16" s="15"/>
      <c r="I16" s="15">
        <v>0.15097034180897601</v>
      </c>
      <c r="J16" s="15">
        <v>5.5842267057369402E-2</v>
      </c>
      <c r="K16" s="15">
        <v>8.4480613896937701E-2</v>
      </c>
      <c r="L16" s="15">
        <v>7.3934419618748595E-2</v>
      </c>
      <c r="M16" s="15"/>
      <c r="N16" s="15">
        <v>0.106249255200554</v>
      </c>
      <c r="O16" s="15">
        <v>5.5842267057369402E-2</v>
      </c>
      <c r="P16" s="15"/>
      <c r="Q16" s="15">
        <v>0.120868082589432</v>
      </c>
      <c r="R16" s="15">
        <v>5.6485850646405197E-2</v>
      </c>
    </row>
    <row r="17" spans="2:18" ht="16" x14ac:dyDescent="0.2">
      <c r="B17" s="18" t="s">
        <v>114</v>
      </c>
      <c r="C17" s="15">
        <v>0.18294116665452401</v>
      </c>
      <c r="D17" s="15">
        <v>0</v>
      </c>
      <c r="E17" s="15">
        <v>0</v>
      </c>
      <c r="F17" s="15">
        <v>0</v>
      </c>
      <c r="G17" s="15">
        <v>0</v>
      </c>
      <c r="H17" s="15"/>
      <c r="I17" s="15">
        <v>0.134883359973162</v>
      </c>
      <c r="J17" s="15">
        <v>0.15437461989894499</v>
      </c>
      <c r="K17" s="15">
        <v>0.208229090795438</v>
      </c>
      <c r="L17" s="15">
        <v>0.27035093697330098</v>
      </c>
      <c r="M17" s="15"/>
      <c r="N17" s="15">
        <v>0.200904785126758</v>
      </c>
      <c r="O17" s="15">
        <v>0.15437461989894499</v>
      </c>
      <c r="P17" s="15"/>
      <c r="Q17" s="15">
        <v>0.20718562884631</v>
      </c>
      <c r="R17" s="15">
        <v>0.16138305720401999</v>
      </c>
    </row>
    <row r="18" spans="2:18" ht="16" x14ac:dyDescent="0.2">
      <c r="B18" s="18" t="s">
        <v>115</v>
      </c>
      <c r="C18" s="15">
        <v>0.106504955269107</v>
      </c>
      <c r="D18" s="15">
        <v>0</v>
      </c>
      <c r="E18" s="15">
        <v>0</v>
      </c>
      <c r="F18" s="15">
        <v>0</v>
      </c>
      <c r="G18" s="15">
        <v>0</v>
      </c>
      <c r="H18" s="15"/>
      <c r="I18" s="15">
        <v>0.142855012204544</v>
      </c>
      <c r="J18" s="15">
        <v>9.7087761200224998E-2</v>
      </c>
      <c r="K18" s="15">
        <v>0.121872115294388</v>
      </c>
      <c r="L18" s="15">
        <v>6.9186890123730097E-2</v>
      </c>
      <c r="M18" s="15"/>
      <c r="N18" s="15">
        <v>0.11242680794453901</v>
      </c>
      <c r="O18" s="15">
        <v>9.7087761200224998E-2</v>
      </c>
      <c r="P18" s="15"/>
      <c r="Q18" s="15">
        <v>8.9884890308999904E-2</v>
      </c>
      <c r="R18" s="15">
        <v>0.121283471560793</v>
      </c>
    </row>
    <row r="19" spans="2:18" ht="16" x14ac:dyDescent="0.2">
      <c r="B19" s="18" t="s">
        <v>383</v>
      </c>
      <c r="C19" s="19">
        <v>0.19826355419088401</v>
      </c>
      <c r="D19" s="19">
        <v>0</v>
      </c>
      <c r="E19" s="19">
        <v>0</v>
      </c>
      <c r="F19" s="19">
        <v>0</v>
      </c>
      <c r="G19" s="19">
        <v>0</v>
      </c>
      <c r="H19" s="19"/>
      <c r="I19" s="19">
        <v>0.17601408447747699</v>
      </c>
      <c r="J19" s="19">
        <v>0.21160292152309601</v>
      </c>
      <c r="K19" s="19">
        <v>0.20842541883857099</v>
      </c>
      <c r="L19" s="19">
        <v>0.189549855966369</v>
      </c>
      <c r="M19" s="19"/>
      <c r="N19" s="19">
        <v>0.189875305255264</v>
      </c>
      <c r="O19" s="19">
        <v>0.21160292152309601</v>
      </c>
      <c r="P19" s="19"/>
      <c r="Q19" s="19">
        <v>0.18345820614667499</v>
      </c>
      <c r="R19" s="19">
        <v>0.21142842916583901</v>
      </c>
    </row>
    <row r="20" spans="2:18" x14ac:dyDescent="0.2">
      <c r="B20" s="20"/>
    </row>
    <row r="21" spans="2:18" ht="15.75" customHeight="1" x14ac:dyDescent="0.2">
      <c r="B21" s="22" t="s">
        <v>435</v>
      </c>
    </row>
    <row r="22" spans="2:18" ht="15.75" customHeight="1" x14ac:dyDescent="0.2">
      <c r="B22" s="22" t="s">
        <v>436</v>
      </c>
    </row>
    <row r="23" spans="2:18" ht="15.75" customHeight="1" x14ac:dyDescent="0.2"/>
    <row r="24" spans="2:18" ht="15.75" customHeight="1" x14ac:dyDescent="0.2">
      <c r="B24" s="6" t="str">
        <f>HYPERLINK("#'Contents'!A1", "Return to Contents")</f>
        <v>Return to Contents</v>
      </c>
    </row>
    <row r="25" spans="2:18" ht="15.75" customHeight="1" x14ac:dyDescent="0.2"/>
    <row r="26" spans="2:18" ht="15.75" customHeight="1" x14ac:dyDescent="0.2"/>
    <row r="27" spans="2:18" ht="15.75" customHeight="1" x14ac:dyDescent="0.2"/>
    <row r="28" spans="2:18" ht="15.75" customHeight="1" x14ac:dyDescent="0.2"/>
    <row r="29" spans="2:18" ht="15.75" customHeight="1" x14ac:dyDescent="0.2"/>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384</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32" x14ac:dyDescent="0.2">
      <c r="B9" s="18" t="s">
        <v>385</v>
      </c>
      <c r="C9" s="15">
        <v>0.19698111571371801</v>
      </c>
      <c r="D9" s="15">
        <v>0</v>
      </c>
      <c r="E9" s="15">
        <v>0</v>
      </c>
      <c r="F9" s="15">
        <v>0</v>
      </c>
      <c r="G9" s="15">
        <v>0</v>
      </c>
      <c r="H9" s="15"/>
      <c r="I9" s="15">
        <v>0.224326139955564</v>
      </c>
      <c r="J9" s="15">
        <v>0.150508346482187</v>
      </c>
      <c r="K9" s="15">
        <v>0.26853736467383199</v>
      </c>
      <c r="L9" s="15">
        <v>0.19127302214481601</v>
      </c>
      <c r="M9" s="15"/>
      <c r="N9" s="15">
        <v>0.226204777326244</v>
      </c>
      <c r="O9" s="15">
        <v>0.150508346482187</v>
      </c>
      <c r="P9" s="15"/>
      <c r="Q9" s="15">
        <v>0.15589664266456499</v>
      </c>
      <c r="R9" s="15">
        <v>0.23351331674600301</v>
      </c>
    </row>
    <row r="10" spans="2:18" ht="16" x14ac:dyDescent="0.2">
      <c r="B10" s="18" t="s">
        <v>386</v>
      </c>
      <c r="C10" s="15">
        <v>0.23141946911754499</v>
      </c>
      <c r="D10" s="15">
        <v>0</v>
      </c>
      <c r="E10" s="15">
        <v>0</v>
      </c>
      <c r="F10" s="15">
        <v>0</v>
      </c>
      <c r="G10" s="15">
        <v>0</v>
      </c>
      <c r="H10" s="15"/>
      <c r="I10" s="15">
        <v>0.22612030981759601</v>
      </c>
      <c r="J10" s="15">
        <v>0.18098930423772</v>
      </c>
      <c r="K10" s="15">
        <v>0.31007946163051398</v>
      </c>
      <c r="L10" s="15">
        <v>0.26452632183123398</v>
      </c>
      <c r="M10" s="15"/>
      <c r="N10" s="15">
        <v>0.26313167602670301</v>
      </c>
      <c r="O10" s="15">
        <v>0.18098930423772</v>
      </c>
      <c r="P10" s="15"/>
      <c r="Q10" s="15">
        <v>0.29316027303335401</v>
      </c>
      <c r="R10" s="15">
        <v>0.17651971519229401</v>
      </c>
    </row>
    <row r="11" spans="2:18" ht="32" x14ac:dyDescent="0.2">
      <c r="B11" s="18" t="s">
        <v>387</v>
      </c>
      <c r="C11" s="15">
        <v>0.312423457497436</v>
      </c>
      <c r="D11" s="15">
        <v>0</v>
      </c>
      <c r="E11" s="15">
        <v>0</v>
      </c>
      <c r="F11" s="15">
        <v>0</v>
      </c>
      <c r="G11" s="15">
        <v>0</v>
      </c>
      <c r="H11" s="15"/>
      <c r="I11" s="15">
        <v>0.322495224483211</v>
      </c>
      <c r="J11" s="15">
        <v>0.32151686403407498</v>
      </c>
      <c r="K11" s="15">
        <v>0.27557519663823099</v>
      </c>
      <c r="L11" s="15">
        <v>0.31583644640174002</v>
      </c>
      <c r="M11" s="15"/>
      <c r="N11" s="15">
        <v>0.30670521346063501</v>
      </c>
      <c r="O11" s="15">
        <v>0.32151686403407498</v>
      </c>
      <c r="P11" s="15"/>
      <c r="Q11" s="15">
        <v>0.34333273461691599</v>
      </c>
      <c r="R11" s="15">
        <v>0.28493901284749701</v>
      </c>
    </row>
    <row r="12" spans="2:18" ht="16" x14ac:dyDescent="0.2">
      <c r="B12" s="18" t="s">
        <v>388</v>
      </c>
      <c r="C12" s="15">
        <v>0.20714774337022601</v>
      </c>
      <c r="D12" s="15">
        <v>0</v>
      </c>
      <c r="E12" s="15">
        <v>0</v>
      </c>
      <c r="F12" s="15">
        <v>0</v>
      </c>
      <c r="G12" s="15">
        <v>0</v>
      </c>
      <c r="H12" s="15"/>
      <c r="I12" s="15">
        <v>0.19757761040100599</v>
      </c>
      <c r="J12" s="15">
        <v>0.27628740865408902</v>
      </c>
      <c r="K12" s="15">
        <v>9.89904506337934E-2</v>
      </c>
      <c r="L12" s="15">
        <v>0.181378900876349</v>
      </c>
      <c r="M12" s="15"/>
      <c r="N12" s="15">
        <v>0.16367036477476399</v>
      </c>
      <c r="O12" s="15">
        <v>0.27628740865408902</v>
      </c>
      <c r="P12" s="15"/>
      <c r="Q12" s="15">
        <v>0.150768926248212</v>
      </c>
      <c r="R12" s="15">
        <v>0.25727963330829801</v>
      </c>
    </row>
    <row r="13" spans="2:18" ht="32" x14ac:dyDescent="0.2">
      <c r="B13" s="18" t="s">
        <v>389</v>
      </c>
      <c r="C13" s="19">
        <v>5.2028214301072503E-2</v>
      </c>
      <c r="D13" s="19">
        <v>0</v>
      </c>
      <c r="E13" s="19">
        <v>0</v>
      </c>
      <c r="F13" s="19">
        <v>0</v>
      </c>
      <c r="G13" s="19">
        <v>0</v>
      </c>
      <c r="H13" s="19"/>
      <c r="I13" s="19">
        <v>2.9480715342623001E-2</v>
      </c>
      <c r="J13" s="19">
        <v>7.0698076591929199E-2</v>
      </c>
      <c r="K13" s="19">
        <v>4.6817526423628901E-2</v>
      </c>
      <c r="L13" s="19">
        <v>4.6985308745860203E-2</v>
      </c>
      <c r="M13" s="19"/>
      <c r="N13" s="19">
        <v>4.0287968411652997E-2</v>
      </c>
      <c r="O13" s="19">
        <v>7.0698076591929199E-2</v>
      </c>
      <c r="P13" s="19"/>
      <c r="Q13" s="19">
        <v>5.68414234369541E-2</v>
      </c>
      <c r="R13" s="19">
        <v>4.7748321905906999E-2</v>
      </c>
    </row>
    <row r="14" spans="2:18" x14ac:dyDescent="0.2">
      <c r="B14" s="20"/>
    </row>
    <row r="15" spans="2:18" x14ac:dyDescent="0.2">
      <c r="B15" s="22" t="s">
        <v>435</v>
      </c>
    </row>
    <row r="16" spans="2:18" x14ac:dyDescent="0.2">
      <c r="B16" s="22" t="s">
        <v>436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390</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391</v>
      </c>
      <c r="C9" s="15">
        <v>0.26668689381392902</v>
      </c>
      <c r="D9" s="15">
        <v>0</v>
      </c>
      <c r="E9" s="15">
        <v>0</v>
      </c>
      <c r="F9" s="15">
        <v>0</v>
      </c>
      <c r="G9" s="15">
        <v>0</v>
      </c>
      <c r="H9" s="15"/>
      <c r="I9" s="15">
        <v>0.26841062276835098</v>
      </c>
      <c r="J9" s="15">
        <v>0.26092894121261101</v>
      </c>
      <c r="K9" s="15">
        <v>0.30442387991384701</v>
      </c>
      <c r="L9" s="15">
        <v>0.24259605664424</v>
      </c>
      <c r="M9" s="15"/>
      <c r="N9" s="15">
        <v>0.27030769070605198</v>
      </c>
      <c r="O9" s="15">
        <v>0.26092894121261101</v>
      </c>
      <c r="P9" s="15"/>
      <c r="Q9" s="15">
        <v>0.31543760881781502</v>
      </c>
      <c r="R9" s="15">
        <v>0.22333789140957</v>
      </c>
    </row>
    <row r="10" spans="2:18" ht="16" x14ac:dyDescent="0.2">
      <c r="B10" s="18" t="s">
        <v>392</v>
      </c>
      <c r="C10" s="15">
        <v>0.231739609371442</v>
      </c>
      <c r="D10" s="15">
        <v>0</v>
      </c>
      <c r="E10" s="15">
        <v>0</v>
      </c>
      <c r="F10" s="15">
        <v>0</v>
      </c>
      <c r="G10" s="15">
        <v>0</v>
      </c>
      <c r="H10" s="15"/>
      <c r="I10" s="15">
        <v>0.19781731545657499</v>
      </c>
      <c r="J10" s="15">
        <v>0.20372282006550299</v>
      </c>
      <c r="K10" s="15">
        <v>0.36544368466270599</v>
      </c>
      <c r="L10" s="15">
        <v>0.20687005650943499</v>
      </c>
      <c r="M10" s="15"/>
      <c r="N10" s="15">
        <v>0.24935752161736599</v>
      </c>
      <c r="O10" s="15">
        <v>0.20372282006550299</v>
      </c>
      <c r="P10" s="15"/>
      <c r="Q10" s="15">
        <v>0.216180406264428</v>
      </c>
      <c r="R10" s="15">
        <v>0.24557481020577099</v>
      </c>
    </row>
    <row r="11" spans="2:18" ht="16" x14ac:dyDescent="0.2">
      <c r="B11" s="18" t="s">
        <v>393</v>
      </c>
      <c r="C11" s="15">
        <v>0.25219728502850802</v>
      </c>
      <c r="D11" s="15">
        <v>0</v>
      </c>
      <c r="E11" s="15">
        <v>0</v>
      </c>
      <c r="F11" s="15">
        <v>0</v>
      </c>
      <c r="G11" s="15">
        <v>0</v>
      </c>
      <c r="H11" s="15"/>
      <c r="I11" s="15">
        <v>0.27670427577711798</v>
      </c>
      <c r="J11" s="15">
        <v>0.21946556817469201</v>
      </c>
      <c r="K11" s="15">
        <v>0.21982319992000601</v>
      </c>
      <c r="L11" s="15">
        <v>0.31467007476055803</v>
      </c>
      <c r="M11" s="15"/>
      <c r="N11" s="15">
        <v>0.27278010445481299</v>
      </c>
      <c r="O11" s="15">
        <v>0.21946556817469201</v>
      </c>
      <c r="P11" s="15"/>
      <c r="Q11" s="15">
        <v>0.24999194946563999</v>
      </c>
      <c r="R11" s="15">
        <v>0.25415826337743302</v>
      </c>
    </row>
    <row r="12" spans="2:18" ht="16" x14ac:dyDescent="0.2">
      <c r="B12" s="18" t="s">
        <v>394</v>
      </c>
      <c r="C12" s="15">
        <v>0.16337341035526701</v>
      </c>
      <c r="D12" s="15">
        <v>0</v>
      </c>
      <c r="E12" s="15">
        <v>0</v>
      </c>
      <c r="F12" s="15">
        <v>0</v>
      </c>
      <c r="G12" s="15">
        <v>0</v>
      </c>
      <c r="H12" s="15"/>
      <c r="I12" s="15">
        <v>0.19208006953188</v>
      </c>
      <c r="J12" s="15">
        <v>0.154756891178879</v>
      </c>
      <c r="K12" s="15">
        <v>0.110309235503442</v>
      </c>
      <c r="L12" s="15">
        <v>0.19327231596792699</v>
      </c>
      <c r="M12" s="15"/>
      <c r="N12" s="15">
        <v>0.16879177136220599</v>
      </c>
      <c r="O12" s="15">
        <v>0.154756891178879</v>
      </c>
      <c r="P12" s="15"/>
      <c r="Q12" s="15">
        <v>0.163467760169073</v>
      </c>
      <c r="R12" s="15">
        <v>0.163289514758962</v>
      </c>
    </row>
    <row r="13" spans="2:18" ht="16" x14ac:dyDescent="0.2">
      <c r="B13" s="18" t="s">
        <v>395</v>
      </c>
      <c r="C13" s="19">
        <v>8.6002801430852704E-2</v>
      </c>
      <c r="D13" s="19">
        <v>0</v>
      </c>
      <c r="E13" s="19">
        <v>0</v>
      </c>
      <c r="F13" s="19">
        <v>0</v>
      </c>
      <c r="G13" s="19">
        <v>0</v>
      </c>
      <c r="H13" s="19"/>
      <c r="I13" s="19">
        <v>6.4987716466075096E-2</v>
      </c>
      <c r="J13" s="19">
        <v>0.16112577936831601</v>
      </c>
      <c r="K13" s="19">
        <v>0</v>
      </c>
      <c r="L13" s="19">
        <v>4.2591496117839897E-2</v>
      </c>
      <c r="M13" s="19"/>
      <c r="N13" s="19">
        <v>3.8762911859562703E-2</v>
      </c>
      <c r="O13" s="19">
        <v>0.16112577936831601</v>
      </c>
      <c r="P13" s="19"/>
      <c r="Q13" s="19">
        <v>5.4922275283043297E-2</v>
      </c>
      <c r="R13" s="19">
        <v>0.113639520248264</v>
      </c>
    </row>
    <row r="14" spans="2:18" x14ac:dyDescent="0.2">
      <c r="B14" s="20"/>
    </row>
    <row r="15" spans="2:18" x14ac:dyDescent="0.2">
      <c r="B15" s="22" t="s">
        <v>435</v>
      </c>
    </row>
    <row r="16" spans="2:18" x14ac:dyDescent="0.2">
      <c r="B16" s="22" t="s">
        <v>436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396</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48" x14ac:dyDescent="0.2">
      <c r="B9" s="18" t="s">
        <v>397</v>
      </c>
      <c r="C9" s="15">
        <v>0.29665879718889498</v>
      </c>
      <c r="D9" s="15">
        <v>0</v>
      </c>
      <c r="E9" s="15">
        <v>0</v>
      </c>
      <c r="F9" s="15">
        <v>0</v>
      </c>
      <c r="G9" s="15">
        <v>0</v>
      </c>
      <c r="H9" s="15"/>
      <c r="I9" s="15">
        <v>0.30619791436739402</v>
      </c>
      <c r="J9" s="15">
        <v>0.30107452580195199</v>
      </c>
      <c r="K9" s="15">
        <v>0.27858736738128898</v>
      </c>
      <c r="L9" s="15">
        <v>0.29313088298217499</v>
      </c>
      <c r="M9" s="15"/>
      <c r="N9" s="15">
        <v>0.29388203649882699</v>
      </c>
      <c r="O9" s="15">
        <v>0.30107452580195199</v>
      </c>
      <c r="P9" s="15"/>
      <c r="Q9" s="15">
        <v>0.21815156278299699</v>
      </c>
      <c r="R9" s="15">
        <v>0.36646721523465198</v>
      </c>
    </row>
    <row r="10" spans="2:18" ht="32" x14ac:dyDescent="0.2">
      <c r="B10" s="18" t="s">
        <v>398</v>
      </c>
      <c r="C10" s="15">
        <v>0.27985415552870702</v>
      </c>
      <c r="D10" s="15">
        <v>0</v>
      </c>
      <c r="E10" s="15">
        <v>0</v>
      </c>
      <c r="F10" s="15">
        <v>0</v>
      </c>
      <c r="G10" s="15">
        <v>0</v>
      </c>
      <c r="H10" s="15"/>
      <c r="I10" s="15">
        <v>0.175753646544339</v>
      </c>
      <c r="J10" s="15">
        <v>0.34533311273260298</v>
      </c>
      <c r="K10" s="15">
        <v>0.25996892904709401</v>
      </c>
      <c r="L10" s="15">
        <v>0.29233056777084698</v>
      </c>
      <c r="M10" s="15"/>
      <c r="N10" s="15">
        <v>0.23867875497243299</v>
      </c>
      <c r="O10" s="15">
        <v>0.34533311273260298</v>
      </c>
      <c r="P10" s="15"/>
      <c r="Q10" s="15">
        <v>0.25532029207780899</v>
      </c>
      <c r="R10" s="15">
        <v>0.301669599787042</v>
      </c>
    </row>
    <row r="11" spans="2:18" ht="16" x14ac:dyDescent="0.2">
      <c r="B11" s="18" t="s">
        <v>399</v>
      </c>
      <c r="C11" s="15">
        <v>0.27608453978235797</v>
      </c>
      <c r="D11" s="15">
        <v>0</v>
      </c>
      <c r="E11" s="15">
        <v>0</v>
      </c>
      <c r="F11" s="15">
        <v>0</v>
      </c>
      <c r="G11" s="15">
        <v>0</v>
      </c>
      <c r="H11" s="15"/>
      <c r="I11" s="15">
        <v>0.24270368419437299</v>
      </c>
      <c r="J11" s="15">
        <v>0.31590820472717301</v>
      </c>
      <c r="K11" s="15">
        <v>0.23283780449553801</v>
      </c>
      <c r="L11" s="15">
        <v>0.276573453375204</v>
      </c>
      <c r="M11" s="15"/>
      <c r="N11" s="15">
        <v>0.25104206162230502</v>
      </c>
      <c r="O11" s="15">
        <v>0.31590820472717301</v>
      </c>
      <c r="P11" s="15"/>
      <c r="Q11" s="15">
        <v>0.27821180900445802</v>
      </c>
      <c r="R11" s="15">
        <v>0.27419297781006502</v>
      </c>
    </row>
    <row r="12" spans="2:18" ht="32" x14ac:dyDescent="0.2">
      <c r="B12" s="18" t="s">
        <v>400</v>
      </c>
      <c r="C12" s="15">
        <v>0.26374276753710002</v>
      </c>
      <c r="D12" s="15">
        <v>0</v>
      </c>
      <c r="E12" s="15">
        <v>0</v>
      </c>
      <c r="F12" s="15">
        <v>0</v>
      </c>
      <c r="G12" s="15">
        <v>0</v>
      </c>
      <c r="H12" s="15"/>
      <c r="I12" s="15">
        <v>0.26411985151915701</v>
      </c>
      <c r="J12" s="15">
        <v>0.26073027883583</v>
      </c>
      <c r="K12" s="15">
        <v>0.26563137985324198</v>
      </c>
      <c r="L12" s="15">
        <v>0.26738561186080001</v>
      </c>
      <c r="M12" s="15"/>
      <c r="N12" s="15">
        <v>0.26563712313228499</v>
      </c>
      <c r="O12" s="15">
        <v>0.26073027883583</v>
      </c>
      <c r="P12" s="15"/>
      <c r="Q12" s="15">
        <v>0.31274365822198502</v>
      </c>
      <c r="R12" s="15">
        <v>0.22017130960165299</v>
      </c>
    </row>
    <row r="13" spans="2:18" ht="32" x14ac:dyDescent="0.2">
      <c r="B13" s="18" t="s">
        <v>401</v>
      </c>
      <c r="C13" s="15">
        <v>0.25705191246286402</v>
      </c>
      <c r="D13" s="15">
        <v>0</v>
      </c>
      <c r="E13" s="15">
        <v>0</v>
      </c>
      <c r="F13" s="15">
        <v>0</v>
      </c>
      <c r="G13" s="15">
        <v>0</v>
      </c>
      <c r="H13" s="15"/>
      <c r="I13" s="15">
        <v>0.26365189616431201</v>
      </c>
      <c r="J13" s="15">
        <v>0.23249977396563701</v>
      </c>
      <c r="K13" s="15">
        <v>0.31844623058779897</v>
      </c>
      <c r="L13" s="15">
        <v>0.24238369532827</v>
      </c>
      <c r="M13" s="15"/>
      <c r="N13" s="15">
        <v>0.27249113416562298</v>
      </c>
      <c r="O13" s="15">
        <v>0.23249977396563701</v>
      </c>
      <c r="P13" s="15"/>
      <c r="Q13" s="15">
        <v>0.27211532366379398</v>
      </c>
      <c r="R13" s="15">
        <v>0.24365756843498801</v>
      </c>
    </row>
    <row r="14" spans="2:18" ht="32" x14ac:dyDescent="0.2">
      <c r="B14" s="18" t="s">
        <v>402</v>
      </c>
      <c r="C14" s="15">
        <v>0.23886360355184799</v>
      </c>
      <c r="D14" s="15">
        <v>0</v>
      </c>
      <c r="E14" s="15">
        <v>0</v>
      </c>
      <c r="F14" s="15">
        <v>0</v>
      </c>
      <c r="G14" s="15">
        <v>0</v>
      </c>
      <c r="H14" s="15"/>
      <c r="I14" s="15">
        <v>0.294729174182706</v>
      </c>
      <c r="J14" s="15">
        <v>0.219093743525788</v>
      </c>
      <c r="K14" s="15">
        <v>0.21373279232906001</v>
      </c>
      <c r="L14" s="15">
        <v>0.23429844570665001</v>
      </c>
      <c r="M14" s="15"/>
      <c r="N14" s="15">
        <v>0.25129556551757798</v>
      </c>
      <c r="O14" s="15">
        <v>0.219093743525788</v>
      </c>
      <c r="P14" s="15"/>
      <c r="Q14" s="15">
        <v>0.26534611849303602</v>
      </c>
      <c r="R14" s="15">
        <v>0.215315423719664</v>
      </c>
    </row>
    <row r="15" spans="2:18" ht="48" x14ac:dyDescent="0.2">
      <c r="B15" s="18" t="s">
        <v>403</v>
      </c>
      <c r="C15" s="15">
        <v>0.21665518390955699</v>
      </c>
      <c r="D15" s="15">
        <v>0</v>
      </c>
      <c r="E15" s="15">
        <v>0</v>
      </c>
      <c r="F15" s="15">
        <v>0</v>
      </c>
      <c r="G15" s="15">
        <v>0</v>
      </c>
      <c r="H15" s="15"/>
      <c r="I15" s="15">
        <v>0.23116860929995001</v>
      </c>
      <c r="J15" s="15">
        <v>0.17889949334371399</v>
      </c>
      <c r="K15" s="15">
        <v>0.247514723008462</v>
      </c>
      <c r="L15" s="15">
        <v>0.24476553430690601</v>
      </c>
      <c r="M15" s="15"/>
      <c r="N15" s="15">
        <v>0.24039724928006301</v>
      </c>
      <c r="O15" s="15">
        <v>0.17889949334371399</v>
      </c>
      <c r="P15" s="15"/>
      <c r="Q15" s="15">
        <v>0.213220275554416</v>
      </c>
      <c r="R15" s="15">
        <v>0.21970949502138301</v>
      </c>
    </row>
    <row r="16" spans="2:18" ht="32" x14ac:dyDescent="0.2">
      <c r="B16" s="18" t="s">
        <v>404</v>
      </c>
      <c r="C16" s="15">
        <v>0.15956243157286101</v>
      </c>
      <c r="D16" s="15">
        <v>0</v>
      </c>
      <c r="E16" s="15">
        <v>0</v>
      </c>
      <c r="F16" s="15">
        <v>0</v>
      </c>
      <c r="G16" s="15">
        <v>0</v>
      </c>
      <c r="H16" s="15"/>
      <c r="I16" s="15">
        <v>0.101738380808125</v>
      </c>
      <c r="J16" s="15">
        <v>0.16866950945605799</v>
      </c>
      <c r="K16" s="15">
        <v>0.200971168418069</v>
      </c>
      <c r="L16" s="15">
        <v>0.17240044228367801</v>
      </c>
      <c r="M16" s="15"/>
      <c r="N16" s="15">
        <v>0.15383559052727</v>
      </c>
      <c r="O16" s="15">
        <v>0.16866950945605799</v>
      </c>
      <c r="P16" s="15"/>
      <c r="Q16" s="15">
        <v>0.150167487289811</v>
      </c>
      <c r="R16" s="15">
        <v>0.16791639032571901</v>
      </c>
    </row>
    <row r="17" spans="2:18" ht="32" x14ac:dyDescent="0.2">
      <c r="B17" s="18" t="s">
        <v>405</v>
      </c>
      <c r="C17" s="15">
        <v>0.12990911344762099</v>
      </c>
      <c r="D17" s="15">
        <v>0</v>
      </c>
      <c r="E17" s="15">
        <v>0</v>
      </c>
      <c r="F17" s="15">
        <v>0</v>
      </c>
      <c r="G17" s="15">
        <v>0</v>
      </c>
      <c r="H17" s="15"/>
      <c r="I17" s="15">
        <v>0.168051325852347</v>
      </c>
      <c r="J17" s="15">
        <v>0.12664579154449501</v>
      </c>
      <c r="K17" s="15">
        <v>5.6732382629474401E-2</v>
      </c>
      <c r="L17" s="15">
        <v>0.156404059552011</v>
      </c>
      <c r="M17" s="15"/>
      <c r="N17" s="15">
        <v>0.131961201511377</v>
      </c>
      <c r="O17" s="15">
        <v>0.12664579154449501</v>
      </c>
      <c r="P17" s="15"/>
      <c r="Q17" s="15">
        <v>0.18526632674810201</v>
      </c>
      <c r="R17" s="15">
        <v>8.0685630832650596E-2</v>
      </c>
    </row>
    <row r="18" spans="2:18" ht="16" x14ac:dyDescent="0.2">
      <c r="B18" s="18" t="s">
        <v>67</v>
      </c>
      <c r="C18" s="15">
        <v>7.07033928550806E-3</v>
      </c>
      <c r="D18" s="15">
        <v>0</v>
      </c>
      <c r="E18" s="15">
        <v>0</v>
      </c>
      <c r="F18" s="15">
        <v>0</v>
      </c>
      <c r="G18" s="15">
        <v>0</v>
      </c>
      <c r="H18" s="15"/>
      <c r="I18" s="15">
        <v>1.6087769731826899E-2</v>
      </c>
      <c r="J18" s="15">
        <v>0</v>
      </c>
      <c r="K18" s="15">
        <v>1.86652471225262E-2</v>
      </c>
      <c r="L18" s="15">
        <v>0</v>
      </c>
      <c r="M18" s="15"/>
      <c r="N18" s="15">
        <v>1.15164096656918E-2</v>
      </c>
      <c r="O18" s="15">
        <v>0</v>
      </c>
      <c r="P18" s="15"/>
      <c r="Q18" s="15">
        <v>0</v>
      </c>
      <c r="R18" s="15">
        <v>1.3357265634438399E-2</v>
      </c>
    </row>
    <row r="19" spans="2:18" ht="16" x14ac:dyDescent="0.2">
      <c r="B19" s="18" t="s">
        <v>68</v>
      </c>
      <c r="C19" s="19">
        <v>0.112522050169732</v>
      </c>
      <c r="D19" s="19">
        <v>0</v>
      </c>
      <c r="E19" s="19">
        <v>0</v>
      </c>
      <c r="F19" s="19">
        <v>0</v>
      </c>
      <c r="G19" s="19">
        <v>0</v>
      </c>
      <c r="H19" s="19"/>
      <c r="I19" s="19">
        <v>0.107825835343826</v>
      </c>
      <c r="J19" s="19">
        <v>8.8878050494236305E-2</v>
      </c>
      <c r="K19" s="19">
        <v>0.140961175799627</v>
      </c>
      <c r="L19" s="19">
        <v>0.13798065207339</v>
      </c>
      <c r="M19" s="19"/>
      <c r="N19" s="19">
        <v>0.127390203221703</v>
      </c>
      <c r="O19" s="19">
        <v>8.8878050494236305E-2</v>
      </c>
      <c r="P19" s="19"/>
      <c r="Q19" s="19">
        <v>0.13906419315711699</v>
      </c>
      <c r="R19" s="19">
        <v>8.8920849242007105E-2</v>
      </c>
    </row>
    <row r="20" spans="2:18" x14ac:dyDescent="0.2">
      <c r="B20" s="20"/>
    </row>
    <row r="21" spans="2:18" ht="15.75" customHeight="1" x14ac:dyDescent="0.2">
      <c r="B21" s="22" t="s">
        <v>435</v>
      </c>
    </row>
    <row r="22" spans="2:18" ht="15.75" customHeight="1" x14ac:dyDescent="0.2">
      <c r="B22" s="22" t="s">
        <v>436</v>
      </c>
    </row>
    <row r="23" spans="2:18" ht="15.75" customHeight="1" x14ac:dyDescent="0.2"/>
    <row r="24" spans="2:18" ht="15.75" customHeight="1" x14ac:dyDescent="0.2">
      <c r="B24" s="6" t="str">
        <f>HYPERLINK("#'Contents'!A1", "Return to Contents")</f>
        <v>Return to Contents</v>
      </c>
    </row>
    <row r="25" spans="2:18" ht="15.75" customHeight="1" x14ac:dyDescent="0.2"/>
    <row r="26" spans="2:18" ht="15.75" customHeight="1" x14ac:dyDescent="0.2"/>
    <row r="27" spans="2:18" ht="15.75" customHeight="1" x14ac:dyDescent="0.2"/>
    <row r="28" spans="2:18" ht="15.75" customHeight="1" x14ac:dyDescent="0.2"/>
    <row r="29" spans="2:18" ht="15.75" customHeight="1" x14ac:dyDescent="0.2"/>
    <row r="30" spans="2:18" ht="15.75" customHeight="1" x14ac:dyDescent="0.2"/>
    <row r="31" spans="2:18" ht="15.75" customHeight="1" x14ac:dyDescent="0.2"/>
    <row r="32" spans="2: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F1000"/>
  <sheetViews>
    <sheetView showGridLines="0" workbookViewId="0">
      <pane xSplit="2" topLeftCell="C1" activePane="topRight" state="frozen"/>
      <selection pane="topRight" activeCell="D2" sqref="D2:F2"/>
    </sheetView>
  </sheetViews>
  <sheetFormatPr baseColWidth="10" defaultColWidth="14.5" defaultRowHeight="15" customHeight="1" x14ac:dyDescent="0.2"/>
  <cols>
    <col min="1" max="1" width="10.6640625" customWidth="1"/>
    <col min="2" max="2" width="25.6640625" customWidth="1"/>
    <col min="3" max="6" width="20.6640625" customWidth="1"/>
    <col min="7" max="26" width="10.6640625" customWidth="1"/>
  </cols>
  <sheetData>
    <row r="2" spans="2:6" ht="39.75" customHeight="1" x14ac:dyDescent="0.2">
      <c r="D2" s="24" t="s">
        <v>461</v>
      </c>
      <c r="E2" s="25"/>
      <c r="F2" s="25"/>
    </row>
    <row r="6" spans="2:6" ht="49.5" customHeight="1" x14ac:dyDescent="0.2">
      <c r="B6" s="21" t="s">
        <v>21</v>
      </c>
      <c r="C6" s="21" t="s">
        <v>462</v>
      </c>
      <c r="D6" s="21" t="s">
        <v>463</v>
      </c>
      <c r="E6" s="21" t="s">
        <v>464</v>
      </c>
    </row>
    <row r="7" spans="2:6" ht="16" x14ac:dyDescent="0.2">
      <c r="B7" s="18" t="s">
        <v>407</v>
      </c>
      <c r="C7" s="15">
        <v>7.1391289767222907E-2</v>
      </c>
      <c r="D7" s="15">
        <v>2.1941352059464E-2</v>
      </c>
      <c r="E7" s="15">
        <v>1.5697181854218999E-2</v>
      </c>
    </row>
    <row r="8" spans="2:6" ht="16" x14ac:dyDescent="0.2">
      <c r="B8" s="18" t="s">
        <v>408</v>
      </c>
      <c r="C8" s="15">
        <v>7.2947739310686696E-2</v>
      </c>
      <c r="D8" s="15">
        <v>9.3621454790563205E-2</v>
      </c>
      <c r="E8" s="15">
        <v>0.111962994625586</v>
      </c>
    </row>
    <row r="9" spans="2:6" ht="16" x14ac:dyDescent="0.2">
      <c r="B9" s="18" t="s">
        <v>409</v>
      </c>
      <c r="C9" s="15">
        <v>0.25695407269813803</v>
      </c>
      <c r="D9" s="15">
        <v>0.40703598584658202</v>
      </c>
      <c r="E9" s="15">
        <v>0.35671993776577299</v>
      </c>
    </row>
    <row r="10" spans="2:6" ht="16" x14ac:dyDescent="0.2">
      <c r="B10" s="18" t="s">
        <v>410</v>
      </c>
      <c r="C10" s="15">
        <v>0.44190017192873898</v>
      </c>
      <c r="D10" s="15">
        <v>0.35247365693205901</v>
      </c>
      <c r="E10" s="15">
        <v>0.39364388779675602</v>
      </c>
    </row>
    <row r="11" spans="2:6" ht="16" x14ac:dyDescent="0.2">
      <c r="B11" s="18" t="s">
        <v>411</v>
      </c>
      <c r="C11" s="15">
        <v>0.156806726295211</v>
      </c>
      <c r="D11" s="15">
        <v>0.12492755037133001</v>
      </c>
      <c r="E11" s="15">
        <v>0.12197599795766401</v>
      </c>
    </row>
    <row r="12" spans="2:6" x14ac:dyDescent="0.2">
      <c r="B12" s="20"/>
      <c r="C12" s="20"/>
      <c r="D12" s="20"/>
      <c r="E12" s="20"/>
    </row>
    <row r="13" spans="2:6" x14ac:dyDescent="0.2">
      <c r="B13" s="22" t="s">
        <v>435</v>
      </c>
    </row>
    <row r="14" spans="2:6" x14ac:dyDescent="0.2">
      <c r="B14" s="22" t="s">
        <v>436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D2:F2"/>
  </mergeCells>
  <pageMargins left="0.7" right="0.7" top="0.75" bottom="0.75" header="0" footer="0"/>
  <pageSetup paperSize="9" orientation="portrait"/>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406</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407</v>
      </c>
      <c r="C9" s="15">
        <v>7.1391289767222907E-2</v>
      </c>
      <c r="D9" s="15">
        <v>0</v>
      </c>
      <c r="E9" s="15">
        <v>0</v>
      </c>
      <c r="F9" s="15">
        <v>0</v>
      </c>
      <c r="G9" s="15">
        <v>0</v>
      </c>
      <c r="H9" s="15"/>
      <c r="I9" s="15">
        <v>6.4017101722028305E-2</v>
      </c>
      <c r="J9" s="15">
        <v>0.123879429553132</v>
      </c>
      <c r="K9" s="15">
        <v>3.2300248685656598E-2</v>
      </c>
      <c r="L9" s="15">
        <v>1.4262966345233901E-2</v>
      </c>
      <c r="M9" s="15"/>
      <c r="N9" s="15">
        <v>3.83849580779645E-2</v>
      </c>
      <c r="O9" s="15">
        <v>0.123879429553132</v>
      </c>
      <c r="P9" s="15"/>
      <c r="Q9" s="15">
        <v>2.9953892745420901E-2</v>
      </c>
      <c r="R9" s="15">
        <v>0.108237309830422</v>
      </c>
    </row>
    <row r="10" spans="2:18" ht="16" x14ac:dyDescent="0.2">
      <c r="B10" s="18" t="s">
        <v>408</v>
      </c>
      <c r="C10" s="15">
        <v>7.2947739310686696E-2</v>
      </c>
      <c r="D10" s="15">
        <v>0</v>
      </c>
      <c r="E10" s="15">
        <v>0</v>
      </c>
      <c r="F10" s="15">
        <v>0</v>
      </c>
      <c r="G10" s="15">
        <v>0</v>
      </c>
      <c r="H10" s="15"/>
      <c r="I10" s="15">
        <v>3.21616741948463E-2</v>
      </c>
      <c r="J10" s="15">
        <v>0.100517810401136</v>
      </c>
      <c r="K10" s="15">
        <v>6.8482726008388103E-2</v>
      </c>
      <c r="L10" s="15">
        <v>7.1277418001258003E-2</v>
      </c>
      <c r="M10" s="15"/>
      <c r="N10" s="15">
        <v>5.5610738707893098E-2</v>
      </c>
      <c r="O10" s="15">
        <v>0.100517810401136</v>
      </c>
      <c r="P10" s="15"/>
      <c r="Q10" s="15">
        <v>0.105108506460605</v>
      </c>
      <c r="R10" s="15">
        <v>4.4350473149632703E-2</v>
      </c>
    </row>
    <row r="11" spans="2:18" ht="16" x14ac:dyDescent="0.2">
      <c r="B11" s="18" t="s">
        <v>409</v>
      </c>
      <c r="C11" s="15">
        <v>0.25695407269813803</v>
      </c>
      <c r="D11" s="15">
        <v>0</v>
      </c>
      <c r="E11" s="15">
        <v>0</v>
      </c>
      <c r="F11" s="15">
        <v>0</v>
      </c>
      <c r="G11" s="15">
        <v>0</v>
      </c>
      <c r="H11" s="15"/>
      <c r="I11" s="15">
        <v>0.28312070307591097</v>
      </c>
      <c r="J11" s="15">
        <v>0.253724699504281</v>
      </c>
      <c r="K11" s="15">
        <v>0.27850173680345602</v>
      </c>
      <c r="L11" s="15">
        <v>0.21415080033551101</v>
      </c>
      <c r="M11" s="15"/>
      <c r="N11" s="15">
        <v>0.25898481265614798</v>
      </c>
      <c r="O11" s="15">
        <v>0.253724699504281</v>
      </c>
      <c r="P11" s="15"/>
      <c r="Q11" s="15">
        <v>0.27106437722410898</v>
      </c>
      <c r="R11" s="15">
        <v>0.24440722851803201</v>
      </c>
    </row>
    <row r="12" spans="2:18" ht="16" x14ac:dyDescent="0.2">
      <c r="B12" s="18" t="s">
        <v>410</v>
      </c>
      <c r="C12" s="15">
        <v>0.44190017192873898</v>
      </c>
      <c r="D12" s="15">
        <v>0</v>
      </c>
      <c r="E12" s="15">
        <v>0</v>
      </c>
      <c r="F12" s="15">
        <v>0</v>
      </c>
      <c r="G12" s="15">
        <v>0</v>
      </c>
      <c r="H12" s="15"/>
      <c r="I12" s="15">
        <v>0.38560860260697299</v>
      </c>
      <c r="J12" s="15">
        <v>0.36632768206810501</v>
      </c>
      <c r="K12" s="15">
        <v>0.56419808952186901</v>
      </c>
      <c r="L12" s="15">
        <v>0.54319703762826099</v>
      </c>
      <c r="M12" s="15"/>
      <c r="N12" s="15">
        <v>0.48942272992179098</v>
      </c>
      <c r="O12" s="15">
        <v>0.36632768206810501</v>
      </c>
      <c r="P12" s="15"/>
      <c r="Q12" s="15">
        <v>0.41352288105992502</v>
      </c>
      <c r="R12" s="15">
        <v>0.467133181331851</v>
      </c>
    </row>
    <row r="13" spans="2:18" ht="16" x14ac:dyDescent="0.2">
      <c r="B13" s="18" t="s">
        <v>411</v>
      </c>
      <c r="C13" s="19">
        <v>0.156806726295211</v>
      </c>
      <c r="D13" s="19">
        <v>0</v>
      </c>
      <c r="E13" s="19">
        <v>0</v>
      </c>
      <c r="F13" s="19">
        <v>0</v>
      </c>
      <c r="G13" s="19">
        <v>0</v>
      </c>
      <c r="H13" s="19"/>
      <c r="I13" s="19">
        <v>0.23509191840024199</v>
      </c>
      <c r="J13" s="19">
        <v>0.15555037847334499</v>
      </c>
      <c r="K13" s="19">
        <v>5.6517198980630401E-2</v>
      </c>
      <c r="L13" s="19">
        <v>0.157111777689737</v>
      </c>
      <c r="M13" s="19"/>
      <c r="N13" s="19">
        <v>0.15759676063620201</v>
      </c>
      <c r="O13" s="19">
        <v>0.15555037847334499</v>
      </c>
      <c r="P13" s="19"/>
      <c r="Q13" s="19">
        <v>0.18035034250994</v>
      </c>
      <c r="R13" s="19">
        <v>0.135871807170062</v>
      </c>
    </row>
    <row r="14" spans="2:18" x14ac:dyDescent="0.2">
      <c r="B14" s="20"/>
    </row>
    <row r="15" spans="2:18" x14ac:dyDescent="0.2">
      <c r="B15" s="22" t="s">
        <v>435</v>
      </c>
    </row>
    <row r="16" spans="2:18" x14ac:dyDescent="0.2">
      <c r="B16" s="22" t="s">
        <v>436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412</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407</v>
      </c>
      <c r="C9" s="15">
        <v>2.1941352059464E-2</v>
      </c>
      <c r="D9" s="15">
        <v>0</v>
      </c>
      <c r="E9" s="15">
        <v>0</v>
      </c>
      <c r="F9" s="15">
        <v>0</v>
      </c>
      <c r="G9" s="15">
        <v>0</v>
      </c>
      <c r="H9" s="15"/>
      <c r="I9" s="15">
        <v>1.4298269447936499E-2</v>
      </c>
      <c r="J9" s="15">
        <v>6.4470053520042899E-3</v>
      </c>
      <c r="K9" s="15">
        <v>7.2814472607207595E-2</v>
      </c>
      <c r="L9" s="15">
        <v>1.5626484116141402E-2</v>
      </c>
      <c r="M9" s="15"/>
      <c r="N9" s="15">
        <v>3.16847254924102E-2</v>
      </c>
      <c r="O9" s="15">
        <v>6.4470053520042899E-3</v>
      </c>
      <c r="P9" s="15"/>
      <c r="Q9" s="15">
        <v>2.75072574495034E-2</v>
      </c>
      <c r="R9" s="15">
        <v>1.6992164214403398E-2</v>
      </c>
    </row>
    <row r="10" spans="2:18" ht="16" x14ac:dyDescent="0.2">
      <c r="B10" s="18" t="s">
        <v>408</v>
      </c>
      <c r="C10" s="15">
        <v>9.3621454790563205E-2</v>
      </c>
      <c r="D10" s="15">
        <v>0</v>
      </c>
      <c r="E10" s="15">
        <v>0</v>
      </c>
      <c r="F10" s="15">
        <v>0</v>
      </c>
      <c r="G10" s="15">
        <v>0</v>
      </c>
      <c r="H10" s="15"/>
      <c r="I10" s="15">
        <v>9.2599561502675398E-2</v>
      </c>
      <c r="J10" s="15">
        <v>0.10129194397536399</v>
      </c>
      <c r="K10" s="15">
        <v>0.107819813515822</v>
      </c>
      <c r="L10" s="15">
        <v>6.7763395631956796E-2</v>
      </c>
      <c r="M10" s="15"/>
      <c r="N10" s="15">
        <v>8.879798969378E-2</v>
      </c>
      <c r="O10" s="15">
        <v>0.10129194397536399</v>
      </c>
      <c r="P10" s="15"/>
      <c r="Q10" s="15">
        <v>0.125712815462967</v>
      </c>
      <c r="R10" s="15">
        <v>6.5085904679425599E-2</v>
      </c>
    </row>
    <row r="11" spans="2:18" ht="16" x14ac:dyDescent="0.2">
      <c r="B11" s="18" t="s">
        <v>409</v>
      </c>
      <c r="C11" s="15">
        <v>0.40703598584658202</v>
      </c>
      <c r="D11" s="15">
        <v>0</v>
      </c>
      <c r="E11" s="15">
        <v>0</v>
      </c>
      <c r="F11" s="15">
        <v>0</v>
      </c>
      <c r="G11" s="15">
        <v>0</v>
      </c>
      <c r="H11" s="15"/>
      <c r="I11" s="15">
        <v>0.46667800357554201</v>
      </c>
      <c r="J11" s="15">
        <v>0.34966416636469599</v>
      </c>
      <c r="K11" s="15">
        <v>0.36654299464135498</v>
      </c>
      <c r="L11" s="15">
        <v>0.48312428122765499</v>
      </c>
      <c r="M11" s="15"/>
      <c r="N11" s="15">
        <v>0.443113341819937</v>
      </c>
      <c r="O11" s="15">
        <v>0.34966416636469599</v>
      </c>
      <c r="P11" s="15"/>
      <c r="Q11" s="15">
        <v>0.39122740819552898</v>
      </c>
      <c r="R11" s="15">
        <v>0.42109292984320801</v>
      </c>
    </row>
    <row r="12" spans="2:18" ht="16" x14ac:dyDescent="0.2">
      <c r="B12" s="18" t="s">
        <v>410</v>
      </c>
      <c r="C12" s="15">
        <v>0.35247365693205901</v>
      </c>
      <c r="D12" s="15">
        <v>0</v>
      </c>
      <c r="E12" s="15">
        <v>0</v>
      </c>
      <c r="F12" s="15">
        <v>0</v>
      </c>
      <c r="G12" s="15">
        <v>0</v>
      </c>
      <c r="H12" s="15"/>
      <c r="I12" s="15">
        <v>0.34487078082856798</v>
      </c>
      <c r="J12" s="15">
        <v>0.341162024559587</v>
      </c>
      <c r="K12" s="15">
        <v>0.43644968035584097</v>
      </c>
      <c r="L12" s="15">
        <v>0.30915180237770301</v>
      </c>
      <c r="M12" s="15"/>
      <c r="N12" s="15">
        <v>0.35958679699675999</v>
      </c>
      <c r="O12" s="15">
        <v>0.341162024559587</v>
      </c>
      <c r="P12" s="15"/>
      <c r="Q12" s="15">
        <v>0.37461044214269101</v>
      </c>
      <c r="R12" s="15">
        <v>0.33278968808680398</v>
      </c>
    </row>
    <row r="13" spans="2:18" ht="16" x14ac:dyDescent="0.2">
      <c r="B13" s="18" t="s">
        <v>411</v>
      </c>
      <c r="C13" s="19">
        <v>0.12492755037133001</v>
      </c>
      <c r="D13" s="19">
        <v>0</v>
      </c>
      <c r="E13" s="19">
        <v>0</v>
      </c>
      <c r="F13" s="19">
        <v>0</v>
      </c>
      <c r="G13" s="19">
        <v>0</v>
      </c>
      <c r="H13" s="19"/>
      <c r="I13" s="19">
        <v>8.1553384645278199E-2</v>
      </c>
      <c r="J13" s="19">
        <v>0.20143485974834799</v>
      </c>
      <c r="K13" s="19">
        <v>1.6373038879775599E-2</v>
      </c>
      <c r="L13" s="19">
        <v>0.12433403664654399</v>
      </c>
      <c r="M13" s="19"/>
      <c r="N13" s="19">
        <v>7.6817145997110994E-2</v>
      </c>
      <c r="O13" s="19">
        <v>0.20143485974834799</v>
      </c>
      <c r="P13" s="19"/>
      <c r="Q13" s="19">
        <v>8.0942076749309103E-2</v>
      </c>
      <c r="R13" s="19">
        <v>0.164039313176159</v>
      </c>
    </row>
    <row r="14" spans="2:18" x14ac:dyDescent="0.2">
      <c r="B14" s="20"/>
    </row>
    <row r="15" spans="2:18" x14ac:dyDescent="0.2">
      <c r="B15" s="22" t="s">
        <v>435</v>
      </c>
    </row>
    <row r="16" spans="2:18" x14ac:dyDescent="0.2">
      <c r="B16" s="22" t="s">
        <v>436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413</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407</v>
      </c>
      <c r="C9" s="15">
        <v>1.5697181854218999E-2</v>
      </c>
      <c r="D9" s="15">
        <v>0</v>
      </c>
      <c r="E9" s="15">
        <v>0</v>
      </c>
      <c r="F9" s="15">
        <v>0</v>
      </c>
      <c r="G9" s="15">
        <v>0</v>
      </c>
      <c r="H9" s="15"/>
      <c r="I9" s="15">
        <v>1.4298269447936499E-2</v>
      </c>
      <c r="J9" s="15">
        <v>1.2698530191239E-2</v>
      </c>
      <c r="K9" s="15">
        <v>1.7582652308136899E-2</v>
      </c>
      <c r="L9" s="15">
        <v>2.1357206186729701E-2</v>
      </c>
      <c r="M9" s="15"/>
      <c r="N9" s="15">
        <v>1.7582836248003299E-2</v>
      </c>
      <c r="O9" s="15">
        <v>1.2698530191239E-2</v>
      </c>
      <c r="P9" s="15"/>
      <c r="Q9" s="15">
        <v>1.7058012765736E-2</v>
      </c>
      <c r="R9" s="15">
        <v>1.4487134730795799E-2</v>
      </c>
    </row>
    <row r="10" spans="2:18" ht="16" x14ac:dyDescent="0.2">
      <c r="B10" s="18" t="s">
        <v>408</v>
      </c>
      <c r="C10" s="15">
        <v>0.111962994625586</v>
      </c>
      <c r="D10" s="15">
        <v>0</v>
      </c>
      <c r="E10" s="15">
        <v>0</v>
      </c>
      <c r="F10" s="15">
        <v>0</v>
      </c>
      <c r="G10" s="15">
        <v>0</v>
      </c>
      <c r="H10" s="15"/>
      <c r="I10" s="15">
        <v>4.6520369275671901E-2</v>
      </c>
      <c r="J10" s="15">
        <v>0.194431828527589</v>
      </c>
      <c r="K10" s="15">
        <v>8.0571238995354094E-2</v>
      </c>
      <c r="L10" s="15">
        <v>5.7779191513256098E-2</v>
      </c>
      <c r="M10" s="15"/>
      <c r="N10" s="15">
        <v>6.0103780393600197E-2</v>
      </c>
      <c r="O10" s="15">
        <v>0.194431828527589</v>
      </c>
      <c r="P10" s="15"/>
      <c r="Q10" s="15">
        <v>0.101245408631121</v>
      </c>
      <c r="R10" s="15">
        <v>0.121493042769618</v>
      </c>
    </row>
    <row r="11" spans="2:18" ht="16" x14ac:dyDescent="0.2">
      <c r="B11" s="18" t="s">
        <v>409</v>
      </c>
      <c r="C11" s="15">
        <v>0.35671993776577299</v>
      </c>
      <c r="D11" s="15">
        <v>0</v>
      </c>
      <c r="E11" s="15">
        <v>0</v>
      </c>
      <c r="F11" s="15">
        <v>0</v>
      </c>
      <c r="G11" s="15">
        <v>0</v>
      </c>
      <c r="H11" s="15"/>
      <c r="I11" s="15">
        <v>0.40158628537963098</v>
      </c>
      <c r="J11" s="15">
        <v>0.306053770448038</v>
      </c>
      <c r="K11" s="15">
        <v>0.340983803910762</v>
      </c>
      <c r="L11" s="15">
        <v>0.415338740652197</v>
      </c>
      <c r="M11" s="15"/>
      <c r="N11" s="15">
        <v>0.38858055105353201</v>
      </c>
      <c r="O11" s="15">
        <v>0.306053770448038</v>
      </c>
      <c r="P11" s="15"/>
      <c r="Q11" s="15">
        <v>0.34742075077743101</v>
      </c>
      <c r="R11" s="15">
        <v>0.36498874939415898</v>
      </c>
    </row>
    <row r="12" spans="2:18" ht="16" x14ac:dyDescent="0.2">
      <c r="B12" s="18" t="s">
        <v>410</v>
      </c>
      <c r="C12" s="15">
        <v>0.39364388779675602</v>
      </c>
      <c r="D12" s="15">
        <v>0</v>
      </c>
      <c r="E12" s="15">
        <v>0</v>
      </c>
      <c r="F12" s="15">
        <v>0</v>
      </c>
      <c r="G12" s="15">
        <v>0</v>
      </c>
      <c r="H12" s="15"/>
      <c r="I12" s="15">
        <v>0.36070537735767</v>
      </c>
      <c r="J12" s="15">
        <v>0.35306264004398002</v>
      </c>
      <c r="K12" s="15">
        <v>0.51288694921329003</v>
      </c>
      <c r="L12" s="15">
        <v>0.40421647908591601</v>
      </c>
      <c r="M12" s="15"/>
      <c r="N12" s="15">
        <v>0.419162759853481</v>
      </c>
      <c r="O12" s="15">
        <v>0.35306264004398002</v>
      </c>
      <c r="P12" s="15"/>
      <c r="Q12" s="15">
        <v>0.401807046713204</v>
      </c>
      <c r="R12" s="15">
        <v>0.38638522922183999</v>
      </c>
    </row>
    <row r="13" spans="2:18" ht="16" x14ac:dyDescent="0.2">
      <c r="B13" s="18" t="s">
        <v>411</v>
      </c>
      <c r="C13" s="19">
        <v>0.12197599795766401</v>
      </c>
      <c r="D13" s="19">
        <v>0</v>
      </c>
      <c r="E13" s="19">
        <v>0</v>
      </c>
      <c r="F13" s="19">
        <v>0</v>
      </c>
      <c r="G13" s="19">
        <v>0</v>
      </c>
      <c r="H13" s="19"/>
      <c r="I13" s="19">
        <v>0.17688969853909001</v>
      </c>
      <c r="J13" s="19">
        <v>0.13375323078915299</v>
      </c>
      <c r="K13" s="19">
        <v>4.7975355572457398E-2</v>
      </c>
      <c r="L13" s="19">
        <v>0.101308382561902</v>
      </c>
      <c r="M13" s="19"/>
      <c r="N13" s="19">
        <v>0.114570072451383</v>
      </c>
      <c r="O13" s="19">
        <v>0.13375323078915299</v>
      </c>
      <c r="P13" s="19"/>
      <c r="Q13" s="19">
        <v>0.13246878111250801</v>
      </c>
      <c r="R13" s="19">
        <v>0.11264584388358601</v>
      </c>
    </row>
    <row r="14" spans="2:18" x14ac:dyDescent="0.2">
      <c r="B14" s="20"/>
    </row>
    <row r="15" spans="2:18" x14ac:dyDescent="0.2">
      <c r="B15" s="22" t="s">
        <v>435</v>
      </c>
    </row>
    <row r="16" spans="2:18" x14ac:dyDescent="0.2">
      <c r="B16" s="22" t="s">
        <v>436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F1000"/>
  <sheetViews>
    <sheetView showGridLines="0" workbookViewId="0">
      <pane xSplit="2" topLeftCell="C1" activePane="topRight" state="frozen"/>
      <selection pane="topRight" activeCell="D2" sqref="D2:F2"/>
    </sheetView>
  </sheetViews>
  <sheetFormatPr baseColWidth="10" defaultColWidth="14.5" defaultRowHeight="15" customHeight="1" x14ac:dyDescent="0.2"/>
  <cols>
    <col min="1" max="1" width="10.6640625" customWidth="1"/>
    <col min="2" max="2" width="25.6640625" customWidth="1"/>
    <col min="3" max="6" width="20.6640625" customWidth="1"/>
    <col min="7" max="26" width="10.6640625" customWidth="1"/>
  </cols>
  <sheetData>
    <row r="2" spans="2:6" ht="39.75" customHeight="1" x14ac:dyDescent="0.2">
      <c r="D2" s="24" t="s">
        <v>465</v>
      </c>
      <c r="E2" s="25"/>
      <c r="F2" s="25"/>
    </row>
    <row r="6" spans="2:6" ht="49.5" customHeight="1" x14ac:dyDescent="0.2">
      <c r="B6" s="21" t="s">
        <v>21</v>
      </c>
      <c r="C6" s="21" t="s">
        <v>466</v>
      </c>
      <c r="D6" s="21" t="s">
        <v>463</v>
      </c>
      <c r="E6" s="21" t="s">
        <v>464</v>
      </c>
    </row>
    <row r="7" spans="2:6" ht="16" x14ac:dyDescent="0.2">
      <c r="B7" s="18" t="s">
        <v>415</v>
      </c>
      <c r="C7" s="15">
        <v>3.1477637712612201E-2</v>
      </c>
      <c r="D7" s="15">
        <v>4.8478539383507199E-2</v>
      </c>
      <c r="E7" s="15">
        <v>2.9305038757019002E-2</v>
      </c>
    </row>
    <row r="8" spans="2:6" ht="16" x14ac:dyDescent="0.2">
      <c r="B8" s="18" t="s">
        <v>416</v>
      </c>
      <c r="C8" s="15">
        <v>9.8524442653883701E-2</v>
      </c>
      <c r="D8" s="15">
        <v>0.27661722237226</v>
      </c>
      <c r="E8" s="15">
        <v>0.14599446485606199</v>
      </c>
    </row>
    <row r="9" spans="2:6" ht="16" x14ac:dyDescent="0.2">
      <c r="B9" s="18" t="s">
        <v>417</v>
      </c>
      <c r="C9" s="15">
        <v>0.38478355360390198</v>
      </c>
      <c r="D9" s="15">
        <v>0.324586298905985</v>
      </c>
      <c r="E9" s="15">
        <v>0.37064744322298498</v>
      </c>
    </row>
    <row r="10" spans="2:6" ht="16" x14ac:dyDescent="0.2">
      <c r="B10" s="18" t="s">
        <v>418</v>
      </c>
      <c r="C10" s="15">
        <v>0.29722815568369598</v>
      </c>
      <c r="D10" s="15">
        <v>0.190137561776097</v>
      </c>
      <c r="E10" s="15">
        <v>0.236788028634389</v>
      </c>
    </row>
    <row r="11" spans="2:6" ht="16" x14ac:dyDescent="0.2">
      <c r="B11" s="18" t="s">
        <v>419</v>
      </c>
      <c r="C11" s="15">
        <v>0.117652208260266</v>
      </c>
      <c r="D11" s="15">
        <v>0.104816381978707</v>
      </c>
      <c r="E11" s="15">
        <v>0.138279545754666</v>
      </c>
    </row>
    <row r="12" spans="2:6" ht="16" x14ac:dyDescent="0.2">
      <c r="B12" s="18" t="s">
        <v>420</v>
      </c>
      <c r="C12" s="15">
        <v>4.8776733067907897E-2</v>
      </c>
      <c r="D12" s="15">
        <v>3.1259574095584199E-2</v>
      </c>
      <c r="E12" s="15">
        <v>5.4881057287019697E-2</v>
      </c>
    </row>
    <row r="13" spans="2:6" ht="16" x14ac:dyDescent="0.2">
      <c r="B13" s="18" t="s">
        <v>49</v>
      </c>
      <c r="C13" s="15">
        <v>2.1557269017731098E-2</v>
      </c>
      <c r="D13" s="15">
        <v>2.41044214878578E-2</v>
      </c>
      <c r="E13" s="15">
        <v>2.41044214878578E-2</v>
      </c>
    </row>
    <row r="14" spans="2:6" x14ac:dyDescent="0.2">
      <c r="B14" s="20"/>
      <c r="C14" s="20"/>
      <c r="D14" s="20"/>
      <c r="E14" s="20"/>
    </row>
    <row r="15" spans="2:6" x14ac:dyDescent="0.2">
      <c r="B15" s="22" t="s">
        <v>435</v>
      </c>
    </row>
    <row r="16" spans="2:6" x14ac:dyDescent="0.2">
      <c r="B16" s="22" t="s">
        <v>436</v>
      </c>
    </row>
    <row r="20" spans="2:2" x14ac:dyDescent="0.2">
      <c r="B20"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D2:F2"/>
  </mergeCells>
  <pageMargins left="0.7" right="0.7" top="0.75" bottom="0.75" header="0" footer="0"/>
  <pageSetup paperSize="9" orientation="portrait"/>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414</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415</v>
      </c>
      <c r="C9" s="15">
        <v>3.1477637712612201E-2</v>
      </c>
      <c r="D9" s="15">
        <v>0</v>
      </c>
      <c r="E9" s="15">
        <v>0</v>
      </c>
      <c r="F9" s="15">
        <v>0</v>
      </c>
      <c r="G9" s="15">
        <v>0</v>
      </c>
      <c r="H9" s="15"/>
      <c r="I9" s="15">
        <v>5.1808098229261003E-2</v>
      </c>
      <c r="J9" s="15">
        <v>2.7329308031226102E-2</v>
      </c>
      <c r="K9" s="15">
        <v>3.0996404176009702E-2</v>
      </c>
      <c r="L9" s="15">
        <v>1.6429762986934299E-2</v>
      </c>
      <c r="M9" s="15"/>
      <c r="N9" s="15">
        <v>3.4086248838453397E-2</v>
      </c>
      <c r="O9" s="15">
        <v>2.7329308031226102E-2</v>
      </c>
      <c r="P9" s="15"/>
      <c r="Q9" s="15">
        <v>2.75220267329148E-2</v>
      </c>
      <c r="R9" s="15">
        <v>3.4994956173601897E-2</v>
      </c>
    </row>
    <row r="10" spans="2:18" ht="16" x14ac:dyDescent="0.2">
      <c r="B10" s="18" t="s">
        <v>416</v>
      </c>
      <c r="C10" s="15">
        <v>9.8524442653883701E-2</v>
      </c>
      <c r="D10" s="15">
        <v>0</v>
      </c>
      <c r="E10" s="15">
        <v>0</v>
      </c>
      <c r="F10" s="15">
        <v>0</v>
      </c>
      <c r="G10" s="15">
        <v>0</v>
      </c>
      <c r="H10" s="15"/>
      <c r="I10" s="15">
        <v>6.2795405140227606E-2</v>
      </c>
      <c r="J10" s="15">
        <v>0.113380333968764</v>
      </c>
      <c r="K10" s="15">
        <v>0.10368045020680999</v>
      </c>
      <c r="L10" s="15">
        <v>0.106800732466378</v>
      </c>
      <c r="M10" s="15"/>
      <c r="N10" s="15">
        <v>8.9182551737601701E-2</v>
      </c>
      <c r="O10" s="15">
        <v>0.113380333968764</v>
      </c>
      <c r="P10" s="15"/>
      <c r="Q10" s="15">
        <v>0.12533226094515201</v>
      </c>
      <c r="R10" s="15">
        <v>7.4687003972806906E-2</v>
      </c>
    </row>
    <row r="11" spans="2:18" ht="16" x14ac:dyDescent="0.2">
      <c r="B11" s="18" t="s">
        <v>417</v>
      </c>
      <c r="C11" s="15">
        <v>0.38478355360390198</v>
      </c>
      <c r="D11" s="15">
        <v>0</v>
      </c>
      <c r="E11" s="15">
        <v>0</v>
      </c>
      <c r="F11" s="15">
        <v>0</v>
      </c>
      <c r="G11" s="15">
        <v>0</v>
      </c>
      <c r="H11" s="15"/>
      <c r="I11" s="15">
        <v>0.39231937728598199</v>
      </c>
      <c r="J11" s="15">
        <v>0.44081338431358902</v>
      </c>
      <c r="K11" s="15">
        <v>0.35433480974647802</v>
      </c>
      <c r="L11" s="15">
        <v>0.29621280450564103</v>
      </c>
      <c r="M11" s="15"/>
      <c r="N11" s="15">
        <v>0.34955008592072501</v>
      </c>
      <c r="O11" s="15">
        <v>0.44081338431358902</v>
      </c>
      <c r="P11" s="15"/>
      <c r="Q11" s="15">
        <v>0.36028145314520599</v>
      </c>
      <c r="R11" s="15">
        <v>0.40657075429647099</v>
      </c>
    </row>
    <row r="12" spans="2:18" ht="16" x14ac:dyDescent="0.2">
      <c r="B12" s="18" t="s">
        <v>418</v>
      </c>
      <c r="C12" s="15">
        <v>0.29722815568369598</v>
      </c>
      <c r="D12" s="15">
        <v>0</v>
      </c>
      <c r="E12" s="15">
        <v>0</v>
      </c>
      <c r="F12" s="15">
        <v>0</v>
      </c>
      <c r="G12" s="15">
        <v>0</v>
      </c>
      <c r="H12" s="15"/>
      <c r="I12" s="15">
        <v>0.27958605108530099</v>
      </c>
      <c r="J12" s="15">
        <v>0.28417624100546601</v>
      </c>
      <c r="K12" s="15">
        <v>0.32898563476807302</v>
      </c>
      <c r="L12" s="15">
        <v>0.314504986496007</v>
      </c>
      <c r="M12" s="15"/>
      <c r="N12" s="15">
        <v>0.30543564459084199</v>
      </c>
      <c r="O12" s="15">
        <v>0.28417624100546601</v>
      </c>
      <c r="P12" s="15"/>
      <c r="Q12" s="15">
        <v>0.28894690128440598</v>
      </c>
      <c r="R12" s="15">
        <v>0.30459182443885902</v>
      </c>
    </row>
    <row r="13" spans="2:18" ht="16" x14ac:dyDescent="0.2">
      <c r="B13" s="18" t="s">
        <v>419</v>
      </c>
      <c r="C13" s="15">
        <v>0.117652208260266</v>
      </c>
      <c r="D13" s="15">
        <v>0</v>
      </c>
      <c r="E13" s="15">
        <v>0</v>
      </c>
      <c r="F13" s="15">
        <v>0</v>
      </c>
      <c r="G13" s="15">
        <v>0</v>
      </c>
      <c r="H13" s="15"/>
      <c r="I13" s="15">
        <v>0.128771542509968</v>
      </c>
      <c r="J13" s="15">
        <v>9.8894610145313297E-2</v>
      </c>
      <c r="K13" s="15">
        <v>7.8794697856749502E-2</v>
      </c>
      <c r="L13" s="15">
        <v>0.17460495581775101</v>
      </c>
      <c r="M13" s="15"/>
      <c r="N13" s="15">
        <v>0.12944762542690999</v>
      </c>
      <c r="O13" s="15">
        <v>9.8894610145313297E-2</v>
      </c>
      <c r="P13" s="15"/>
      <c r="Q13" s="15">
        <v>9.0330451812636298E-2</v>
      </c>
      <c r="R13" s="15">
        <v>0.14194663934389601</v>
      </c>
    </row>
    <row r="14" spans="2:18" ht="16" x14ac:dyDescent="0.2">
      <c r="B14" s="18" t="s">
        <v>420</v>
      </c>
      <c r="C14" s="15">
        <v>4.8776733067907897E-2</v>
      </c>
      <c r="D14" s="15">
        <v>0</v>
      </c>
      <c r="E14" s="15">
        <v>0</v>
      </c>
      <c r="F14" s="15">
        <v>0</v>
      </c>
      <c r="G14" s="15">
        <v>0</v>
      </c>
      <c r="H14" s="15"/>
      <c r="I14" s="15">
        <v>7.3497369042161295E-2</v>
      </c>
      <c r="J14" s="15">
        <v>1.7940403893421601E-2</v>
      </c>
      <c r="K14" s="15">
        <v>6.6088162195362996E-2</v>
      </c>
      <c r="L14" s="15">
        <v>6.3865445827679307E-2</v>
      </c>
      <c r="M14" s="15"/>
      <c r="N14" s="15">
        <v>6.8167668105112197E-2</v>
      </c>
      <c r="O14" s="15">
        <v>1.7940403893421601E-2</v>
      </c>
      <c r="P14" s="15"/>
      <c r="Q14" s="15">
        <v>8.2141121366810302E-2</v>
      </c>
      <c r="R14" s="15">
        <v>1.9109210274164599E-2</v>
      </c>
    </row>
    <row r="15" spans="2:18" ht="16" x14ac:dyDescent="0.2">
      <c r="B15" s="18" t="s">
        <v>49</v>
      </c>
      <c r="C15" s="19">
        <v>2.1557269017731098E-2</v>
      </c>
      <c r="D15" s="19">
        <v>0</v>
      </c>
      <c r="E15" s="19">
        <v>0</v>
      </c>
      <c r="F15" s="19">
        <v>0</v>
      </c>
      <c r="G15" s="19">
        <v>0</v>
      </c>
      <c r="H15" s="19"/>
      <c r="I15" s="19">
        <v>1.12221567070982E-2</v>
      </c>
      <c r="J15" s="19">
        <v>1.7465718642219699E-2</v>
      </c>
      <c r="K15" s="19">
        <v>3.7119841050516203E-2</v>
      </c>
      <c r="L15" s="19">
        <v>2.7581311899609402E-2</v>
      </c>
      <c r="M15" s="19"/>
      <c r="N15" s="19">
        <v>2.4130175380354699E-2</v>
      </c>
      <c r="O15" s="19">
        <v>1.7465718642219699E-2</v>
      </c>
      <c r="P15" s="19"/>
      <c r="Q15" s="19">
        <v>2.5445784712875799E-2</v>
      </c>
      <c r="R15" s="19">
        <v>1.80996115001998E-2</v>
      </c>
    </row>
    <row r="16" spans="2:18" x14ac:dyDescent="0.2">
      <c r="B16" s="20"/>
    </row>
    <row r="17" spans="2:2" x14ac:dyDescent="0.2">
      <c r="B17" s="22" t="s">
        <v>435</v>
      </c>
    </row>
    <row r="18" spans="2:2" x14ac:dyDescent="0.2">
      <c r="B18" s="22" t="s">
        <v>436</v>
      </c>
    </row>
    <row r="20" spans="2:2" x14ac:dyDescent="0.2">
      <c r="B20"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421</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415</v>
      </c>
      <c r="C9" s="15">
        <v>4.8478539383507199E-2</v>
      </c>
      <c r="D9" s="15">
        <v>0</v>
      </c>
      <c r="E9" s="15">
        <v>0</v>
      </c>
      <c r="F9" s="15">
        <v>0</v>
      </c>
      <c r="G9" s="15">
        <v>0</v>
      </c>
      <c r="H9" s="15"/>
      <c r="I9" s="15">
        <v>4.9030216948657598E-2</v>
      </c>
      <c r="J9" s="15">
        <v>1.92599490909015E-2</v>
      </c>
      <c r="K9" s="15">
        <v>0.166525948749143</v>
      </c>
      <c r="L9" s="15">
        <v>0</v>
      </c>
      <c r="M9" s="15"/>
      <c r="N9" s="15">
        <v>6.6852185060872302E-2</v>
      </c>
      <c r="O9" s="15">
        <v>1.92599490909015E-2</v>
      </c>
      <c r="P9" s="15"/>
      <c r="Q9" s="15">
        <v>6.0429045481664903E-2</v>
      </c>
      <c r="R9" s="15">
        <v>3.7852182056419E-2</v>
      </c>
    </row>
    <row r="10" spans="2:18" ht="16" x14ac:dyDescent="0.2">
      <c r="B10" s="18" t="s">
        <v>416</v>
      </c>
      <c r="C10" s="15">
        <v>0.27661722237226</v>
      </c>
      <c r="D10" s="15">
        <v>0</v>
      </c>
      <c r="E10" s="15">
        <v>0</v>
      </c>
      <c r="F10" s="15">
        <v>0</v>
      </c>
      <c r="G10" s="15">
        <v>0</v>
      </c>
      <c r="H10" s="15"/>
      <c r="I10" s="15">
        <v>0.30155212933576298</v>
      </c>
      <c r="J10" s="15">
        <v>0.31296175309915703</v>
      </c>
      <c r="K10" s="15">
        <v>0.14064039541856799</v>
      </c>
      <c r="L10" s="15">
        <v>0.29796276956638701</v>
      </c>
      <c r="M10" s="15"/>
      <c r="N10" s="15">
        <v>0.25376254241683899</v>
      </c>
      <c r="O10" s="15">
        <v>0.31296175309915703</v>
      </c>
      <c r="P10" s="15"/>
      <c r="Q10" s="15">
        <v>0.23460033844502201</v>
      </c>
      <c r="R10" s="15">
        <v>0.313978520606355</v>
      </c>
    </row>
    <row r="11" spans="2:18" ht="16" x14ac:dyDescent="0.2">
      <c r="B11" s="18" t="s">
        <v>417</v>
      </c>
      <c r="C11" s="15">
        <v>0.324586298905985</v>
      </c>
      <c r="D11" s="15">
        <v>0</v>
      </c>
      <c r="E11" s="15">
        <v>0</v>
      </c>
      <c r="F11" s="15">
        <v>0</v>
      </c>
      <c r="G11" s="15">
        <v>0</v>
      </c>
      <c r="H11" s="15"/>
      <c r="I11" s="15">
        <v>0.34609248987555902</v>
      </c>
      <c r="J11" s="15">
        <v>0.28938863509719098</v>
      </c>
      <c r="K11" s="15">
        <v>0.42490789473222601</v>
      </c>
      <c r="L11" s="15">
        <v>0.27893470797153003</v>
      </c>
      <c r="M11" s="15"/>
      <c r="N11" s="15">
        <v>0.34671978984505503</v>
      </c>
      <c r="O11" s="15">
        <v>0.28938863509719098</v>
      </c>
      <c r="P11" s="15"/>
      <c r="Q11" s="15">
        <v>0.31860302711178501</v>
      </c>
      <c r="R11" s="15">
        <v>0.32990660781575298</v>
      </c>
    </row>
    <row r="12" spans="2:18" ht="16" x14ac:dyDescent="0.2">
      <c r="B12" s="18" t="s">
        <v>418</v>
      </c>
      <c r="C12" s="15">
        <v>0.190137561776097</v>
      </c>
      <c r="D12" s="15">
        <v>0</v>
      </c>
      <c r="E12" s="15">
        <v>0</v>
      </c>
      <c r="F12" s="15">
        <v>0</v>
      </c>
      <c r="G12" s="15">
        <v>0</v>
      </c>
      <c r="H12" s="15"/>
      <c r="I12" s="15">
        <v>0.14171740358274601</v>
      </c>
      <c r="J12" s="15">
        <v>0.19729178216729301</v>
      </c>
      <c r="K12" s="15">
        <v>0.194779055538227</v>
      </c>
      <c r="L12" s="15">
        <v>0.228099147927325</v>
      </c>
      <c r="M12" s="15"/>
      <c r="N12" s="15">
        <v>0.18563874409703601</v>
      </c>
      <c r="O12" s="15">
        <v>0.19729178216729301</v>
      </c>
      <c r="P12" s="15"/>
      <c r="Q12" s="15">
        <v>0.22295383572522201</v>
      </c>
      <c r="R12" s="15">
        <v>0.16095742076259001</v>
      </c>
    </row>
    <row r="13" spans="2:18" ht="16" x14ac:dyDescent="0.2">
      <c r="B13" s="18" t="s">
        <v>419</v>
      </c>
      <c r="C13" s="15">
        <v>0.104816381978707</v>
      </c>
      <c r="D13" s="15">
        <v>0</v>
      </c>
      <c r="E13" s="15">
        <v>0</v>
      </c>
      <c r="F13" s="15">
        <v>0</v>
      </c>
      <c r="G13" s="15">
        <v>0</v>
      </c>
      <c r="H13" s="15"/>
      <c r="I13" s="15">
        <v>6.4854817648882707E-2</v>
      </c>
      <c r="J13" s="15">
        <v>0.13787254205291199</v>
      </c>
      <c r="K13" s="15">
        <v>0</v>
      </c>
      <c r="L13" s="15">
        <v>0.179686683481108</v>
      </c>
      <c r="M13" s="15"/>
      <c r="N13" s="15">
        <v>8.4029541594714E-2</v>
      </c>
      <c r="O13" s="15">
        <v>0.13787254205291199</v>
      </c>
      <c r="P13" s="15"/>
      <c r="Q13" s="15">
        <v>8.9922904186100105E-2</v>
      </c>
      <c r="R13" s="15">
        <v>0.11805962168482401</v>
      </c>
    </row>
    <row r="14" spans="2:18" ht="16" x14ac:dyDescent="0.2">
      <c r="B14" s="18" t="s">
        <v>420</v>
      </c>
      <c r="C14" s="15">
        <v>3.1259574095584199E-2</v>
      </c>
      <c r="D14" s="15">
        <v>0</v>
      </c>
      <c r="E14" s="15">
        <v>0</v>
      </c>
      <c r="F14" s="15">
        <v>0</v>
      </c>
      <c r="G14" s="15">
        <v>0</v>
      </c>
      <c r="H14" s="15"/>
      <c r="I14" s="15">
        <v>9.6752942608392303E-2</v>
      </c>
      <c r="J14" s="15">
        <v>1.4533017387921499E-2</v>
      </c>
      <c r="K14" s="15">
        <v>1.7361617388793198E-2</v>
      </c>
      <c r="L14" s="15">
        <v>0</v>
      </c>
      <c r="M14" s="15"/>
      <c r="N14" s="15">
        <v>4.1777803184368301E-2</v>
      </c>
      <c r="O14" s="15">
        <v>1.4533017387921499E-2</v>
      </c>
      <c r="P14" s="15"/>
      <c r="Q14" s="15">
        <v>4.4396502995479301E-2</v>
      </c>
      <c r="R14" s="15">
        <v>1.9578252859125501E-2</v>
      </c>
    </row>
    <row r="15" spans="2:18" ht="16" x14ac:dyDescent="0.2">
      <c r="B15" s="18" t="s">
        <v>49</v>
      </c>
      <c r="C15" s="19">
        <v>2.41044214878578E-2</v>
      </c>
      <c r="D15" s="19">
        <v>0</v>
      </c>
      <c r="E15" s="19">
        <v>0</v>
      </c>
      <c r="F15" s="19">
        <v>0</v>
      </c>
      <c r="G15" s="19">
        <v>0</v>
      </c>
      <c r="H15" s="19"/>
      <c r="I15" s="19">
        <v>0</v>
      </c>
      <c r="J15" s="19">
        <v>2.8692321104623299E-2</v>
      </c>
      <c r="K15" s="19">
        <v>5.5785088173042403E-2</v>
      </c>
      <c r="L15" s="19">
        <v>1.5316691053649001E-2</v>
      </c>
      <c r="M15" s="19"/>
      <c r="N15" s="19">
        <v>2.12193938011149E-2</v>
      </c>
      <c r="O15" s="19">
        <v>2.8692321104623299E-2</v>
      </c>
      <c r="P15" s="19"/>
      <c r="Q15" s="19">
        <v>2.90943460547269E-2</v>
      </c>
      <c r="R15" s="19">
        <v>1.96673942149341E-2</v>
      </c>
    </row>
    <row r="16" spans="2:18" x14ac:dyDescent="0.2">
      <c r="B16" s="20"/>
    </row>
    <row r="17" spans="2:2" x14ac:dyDescent="0.2">
      <c r="B17" s="22" t="s">
        <v>435</v>
      </c>
    </row>
    <row r="18" spans="2:2" x14ac:dyDescent="0.2">
      <c r="B18" s="22" t="s">
        <v>436</v>
      </c>
    </row>
    <row r="20" spans="2:2" x14ac:dyDescent="0.2">
      <c r="B20"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422</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415</v>
      </c>
      <c r="C9" s="15">
        <v>2.9305038757019002E-2</v>
      </c>
      <c r="D9" s="15">
        <v>0</v>
      </c>
      <c r="E9" s="15">
        <v>0</v>
      </c>
      <c r="F9" s="15">
        <v>0</v>
      </c>
      <c r="G9" s="15">
        <v>0</v>
      </c>
      <c r="H9" s="15"/>
      <c r="I9" s="15">
        <v>3.3053183838598801E-2</v>
      </c>
      <c r="J9" s="15">
        <v>8.0513527844112594E-3</v>
      </c>
      <c r="K9" s="15">
        <v>7.9607524918374598E-2</v>
      </c>
      <c r="L9" s="15">
        <v>2.1357206186729701E-2</v>
      </c>
      <c r="M9" s="15"/>
      <c r="N9" s="15">
        <v>4.2670081063577697E-2</v>
      </c>
      <c r="O9" s="15">
        <v>8.0513527844112594E-3</v>
      </c>
      <c r="P9" s="15"/>
      <c r="Q9" s="15">
        <v>3.6677484526162603E-2</v>
      </c>
      <c r="R9" s="15">
        <v>2.2749480149373402E-2</v>
      </c>
    </row>
    <row r="10" spans="2:18" ht="16" x14ac:dyDescent="0.2">
      <c r="B10" s="18" t="s">
        <v>416</v>
      </c>
      <c r="C10" s="15">
        <v>0.14599446485606199</v>
      </c>
      <c r="D10" s="15">
        <v>0</v>
      </c>
      <c r="E10" s="15">
        <v>0</v>
      </c>
      <c r="F10" s="15">
        <v>0</v>
      </c>
      <c r="G10" s="15">
        <v>0</v>
      </c>
      <c r="H10" s="15"/>
      <c r="I10" s="15">
        <v>0.157418593725758</v>
      </c>
      <c r="J10" s="15">
        <v>0.14225746019848301</v>
      </c>
      <c r="K10" s="15">
        <v>0.111514707102572</v>
      </c>
      <c r="L10" s="15">
        <v>0.17018653606797299</v>
      </c>
      <c r="M10" s="15"/>
      <c r="N10" s="15">
        <v>0.14834442078430499</v>
      </c>
      <c r="O10" s="15">
        <v>0.14225746019848301</v>
      </c>
      <c r="P10" s="15"/>
      <c r="Q10" s="15">
        <v>0.18829744794203099</v>
      </c>
      <c r="R10" s="15">
        <v>0.108378768032763</v>
      </c>
    </row>
    <row r="11" spans="2:18" ht="16" x14ac:dyDescent="0.2">
      <c r="B11" s="18" t="s">
        <v>417</v>
      </c>
      <c r="C11" s="15">
        <v>0.37064744322298498</v>
      </c>
      <c r="D11" s="15">
        <v>0</v>
      </c>
      <c r="E11" s="15">
        <v>0</v>
      </c>
      <c r="F11" s="15">
        <v>0</v>
      </c>
      <c r="G11" s="15">
        <v>0</v>
      </c>
      <c r="H11" s="15"/>
      <c r="I11" s="15">
        <v>0.362984183277341</v>
      </c>
      <c r="J11" s="15">
        <v>0.363894474769964</v>
      </c>
      <c r="K11" s="15">
        <v>0.40621461812437998</v>
      </c>
      <c r="L11" s="15">
        <v>0.36113695827157299</v>
      </c>
      <c r="M11" s="15"/>
      <c r="N11" s="15">
        <v>0.37489394000409998</v>
      </c>
      <c r="O11" s="15">
        <v>0.363894474769964</v>
      </c>
      <c r="P11" s="15"/>
      <c r="Q11" s="15">
        <v>0.29846772279449202</v>
      </c>
      <c r="R11" s="15">
        <v>0.43482945315148303</v>
      </c>
    </row>
    <row r="12" spans="2:18" ht="16" x14ac:dyDescent="0.2">
      <c r="B12" s="18" t="s">
        <v>418</v>
      </c>
      <c r="C12" s="15">
        <v>0.236788028634389</v>
      </c>
      <c r="D12" s="15">
        <v>0</v>
      </c>
      <c r="E12" s="15">
        <v>0</v>
      </c>
      <c r="F12" s="15">
        <v>0</v>
      </c>
      <c r="G12" s="15">
        <v>0</v>
      </c>
      <c r="H12" s="15"/>
      <c r="I12" s="15">
        <v>0.23698509222331099</v>
      </c>
      <c r="J12" s="15">
        <v>0.282382036438665</v>
      </c>
      <c r="K12" s="15">
        <v>0.20641240334582001</v>
      </c>
      <c r="L12" s="15">
        <v>0.176438837435583</v>
      </c>
      <c r="M12" s="15"/>
      <c r="N12" s="15">
        <v>0.208116962165492</v>
      </c>
      <c r="O12" s="15">
        <v>0.282382036438665</v>
      </c>
      <c r="P12" s="15"/>
      <c r="Q12" s="15">
        <v>0.23465408566763399</v>
      </c>
      <c r="R12" s="15">
        <v>0.23868552488217201</v>
      </c>
    </row>
    <row r="13" spans="2:18" ht="16" x14ac:dyDescent="0.2">
      <c r="B13" s="18" t="s">
        <v>419</v>
      </c>
      <c r="C13" s="15">
        <v>0.138279545754666</v>
      </c>
      <c r="D13" s="15">
        <v>0</v>
      </c>
      <c r="E13" s="15">
        <v>0</v>
      </c>
      <c r="F13" s="15">
        <v>0</v>
      </c>
      <c r="G13" s="15">
        <v>0</v>
      </c>
      <c r="H13" s="15"/>
      <c r="I13" s="15">
        <v>0.10347068997513501</v>
      </c>
      <c r="J13" s="15">
        <v>0.16125071816199901</v>
      </c>
      <c r="K13" s="15">
        <v>7.3388917631430697E-2</v>
      </c>
      <c r="L13" s="15">
        <v>0.191432775365418</v>
      </c>
      <c r="M13" s="15"/>
      <c r="N13" s="15">
        <v>0.12383448942651</v>
      </c>
      <c r="O13" s="15">
        <v>0.16125071816199901</v>
      </c>
      <c r="P13" s="15"/>
      <c r="Q13" s="15">
        <v>0.151506917573384</v>
      </c>
      <c r="R13" s="15">
        <v>0.126517802922233</v>
      </c>
    </row>
    <row r="14" spans="2:18" ht="16" x14ac:dyDescent="0.2">
      <c r="B14" s="18" t="s">
        <v>420</v>
      </c>
      <c r="C14" s="15">
        <v>5.4881057287019697E-2</v>
      </c>
      <c r="D14" s="15">
        <v>0</v>
      </c>
      <c r="E14" s="15">
        <v>0</v>
      </c>
      <c r="F14" s="15">
        <v>0</v>
      </c>
      <c r="G14" s="15">
        <v>0</v>
      </c>
      <c r="H14" s="15"/>
      <c r="I14" s="15">
        <v>0.10608825695985701</v>
      </c>
      <c r="J14" s="15">
        <v>1.34716365418544E-2</v>
      </c>
      <c r="K14" s="15">
        <v>6.7076740704380605E-2</v>
      </c>
      <c r="L14" s="15">
        <v>6.4130995619074802E-2</v>
      </c>
      <c r="M14" s="15"/>
      <c r="N14" s="15">
        <v>8.0920712754899704E-2</v>
      </c>
      <c r="O14" s="15">
        <v>1.34716365418544E-2</v>
      </c>
      <c r="P14" s="15"/>
      <c r="Q14" s="15">
        <v>7.0510450278470596E-2</v>
      </c>
      <c r="R14" s="15">
        <v>4.0983443799482898E-2</v>
      </c>
    </row>
    <row r="15" spans="2:18" ht="16" x14ac:dyDescent="0.2">
      <c r="B15" s="18" t="s">
        <v>49</v>
      </c>
      <c r="C15" s="19">
        <v>2.41044214878578E-2</v>
      </c>
      <c r="D15" s="19">
        <v>0</v>
      </c>
      <c r="E15" s="19">
        <v>0</v>
      </c>
      <c r="F15" s="19">
        <v>0</v>
      </c>
      <c r="G15" s="19">
        <v>0</v>
      </c>
      <c r="H15" s="19"/>
      <c r="I15" s="19">
        <v>0</v>
      </c>
      <c r="J15" s="19">
        <v>2.8692321104623299E-2</v>
      </c>
      <c r="K15" s="19">
        <v>5.5785088173042403E-2</v>
      </c>
      <c r="L15" s="19">
        <v>1.5316691053649001E-2</v>
      </c>
      <c r="M15" s="19"/>
      <c r="N15" s="19">
        <v>2.12193938011149E-2</v>
      </c>
      <c r="O15" s="19">
        <v>2.8692321104623299E-2</v>
      </c>
      <c r="P15" s="19"/>
      <c r="Q15" s="19">
        <v>1.9885891217825701E-2</v>
      </c>
      <c r="R15" s="19">
        <v>2.78555270624921E-2</v>
      </c>
    </row>
    <row r="16" spans="2:18" x14ac:dyDescent="0.2">
      <c r="B16" s="20"/>
    </row>
    <row r="17" spans="2:2" x14ac:dyDescent="0.2">
      <c r="B17" s="22" t="s">
        <v>435</v>
      </c>
    </row>
    <row r="18" spans="2:2" x14ac:dyDescent="0.2">
      <c r="B18" s="22" t="s">
        <v>436</v>
      </c>
    </row>
    <row r="20" spans="2:2" x14ac:dyDescent="0.2">
      <c r="B20"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E1000"/>
  <sheetViews>
    <sheetView showGridLines="0" workbookViewId="0">
      <pane xSplit="2" topLeftCell="C1" activePane="topRight" state="frozen"/>
      <selection pane="topRight" activeCell="D2" sqref="D2:E2"/>
    </sheetView>
  </sheetViews>
  <sheetFormatPr baseColWidth="10" defaultColWidth="14.5" defaultRowHeight="15" customHeight="1" x14ac:dyDescent="0.2"/>
  <cols>
    <col min="1" max="1" width="10.6640625" customWidth="1"/>
    <col min="2" max="2" width="25.6640625" customWidth="1"/>
    <col min="3" max="5" width="20.6640625" customWidth="1"/>
    <col min="6" max="26" width="10.6640625" customWidth="1"/>
  </cols>
  <sheetData>
    <row r="2" spans="2:5" ht="39.75" customHeight="1" x14ac:dyDescent="0.2">
      <c r="D2" s="24" t="s">
        <v>467</v>
      </c>
      <c r="E2" s="25"/>
    </row>
    <row r="6" spans="2:5" ht="49.5" customHeight="1" x14ac:dyDescent="0.2">
      <c r="B6" s="21" t="s">
        <v>21</v>
      </c>
      <c r="C6" s="21" t="s">
        <v>468</v>
      </c>
      <c r="D6" s="21" t="s">
        <v>469</v>
      </c>
    </row>
    <row r="7" spans="2:5" ht="16" x14ac:dyDescent="0.2">
      <c r="B7" s="18" t="s">
        <v>424</v>
      </c>
      <c r="C7" s="15">
        <v>1.29334706503333E-2</v>
      </c>
      <c r="D7" s="15">
        <v>0.13134168044390801</v>
      </c>
    </row>
    <row r="8" spans="2:5" ht="16" x14ac:dyDescent="0.2">
      <c r="B8" s="18" t="s">
        <v>425</v>
      </c>
      <c r="C8" s="15">
        <v>0.110267410548599</v>
      </c>
      <c r="D8" s="15">
        <v>0.18031210108186599</v>
      </c>
    </row>
    <row r="9" spans="2:5" ht="16" x14ac:dyDescent="0.2">
      <c r="B9" s="18" t="s">
        <v>426</v>
      </c>
      <c r="C9" s="15">
        <v>0.17258248271457099</v>
      </c>
      <c r="D9" s="15">
        <v>0.29823554943073299</v>
      </c>
    </row>
    <row r="10" spans="2:5" ht="16" x14ac:dyDescent="0.2">
      <c r="B10" s="18" t="s">
        <v>427</v>
      </c>
      <c r="C10" s="15">
        <v>0.49521013647900303</v>
      </c>
      <c r="D10" s="15">
        <v>0.29806227711584399</v>
      </c>
    </row>
    <row r="11" spans="2:5" ht="16" x14ac:dyDescent="0.2">
      <c r="B11" s="18" t="s">
        <v>428</v>
      </c>
      <c r="C11" s="15">
        <v>0.20900649960749201</v>
      </c>
      <c r="D11" s="15">
        <v>9.2048391927646606E-2</v>
      </c>
    </row>
    <row r="12" spans="2:5" x14ac:dyDescent="0.2">
      <c r="B12" s="20"/>
      <c r="C12" s="20"/>
      <c r="D12" s="20"/>
    </row>
    <row r="13" spans="2:5" x14ac:dyDescent="0.2">
      <c r="B13" s="22" t="s">
        <v>435</v>
      </c>
    </row>
    <row r="14" spans="2:5" x14ac:dyDescent="0.2">
      <c r="B14" s="22" t="s">
        <v>436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D2:E2"/>
  </mergeCells>
  <pageMargins left="0.7" right="0.7" top="0.75" bottom="0.75" header="0" footer="0"/>
  <pageSetup paperSize="9" orientation="portrait"/>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R1000"/>
  <sheetViews>
    <sheetView showGridLines="0" workbookViewId="0">
      <pane xSplit="2" topLeftCell="C1" activePane="topRight" state="frozen"/>
      <selection pane="topRight" activeCell="D2" sqref="D2:P2"/>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423</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424</v>
      </c>
      <c r="C9" s="15">
        <v>1.29334706503333E-2</v>
      </c>
      <c r="D9" s="15">
        <v>0</v>
      </c>
      <c r="E9" s="15">
        <v>0</v>
      </c>
      <c r="F9" s="15">
        <v>0</v>
      </c>
      <c r="G9" s="15">
        <v>0</v>
      </c>
      <c r="H9" s="15"/>
      <c r="I9" s="15">
        <v>1.49809980139447E-2</v>
      </c>
      <c r="J9" s="15">
        <v>6.4470053520042899E-3</v>
      </c>
      <c r="K9" s="15">
        <v>3.90933009968236E-2</v>
      </c>
      <c r="L9" s="15">
        <v>0</v>
      </c>
      <c r="M9" s="15"/>
      <c r="N9" s="15">
        <v>1.70123811623227E-2</v>
      </c>
      <c r="O9" s="15">
        <v>6.4470053520042899E-3</v>
      </c>
      <c r="P9" s="15"/>
      <c r="Q9" s="15">
        <v>1.4768348331951099E-2</v>
      </c>
      <c r="R9" s="15">
        <v>1.1301902435881099E-2</v>
      </c>
    </row>
    <row r="10" spans="2:18" ht="16" x14ac:dyDescent="0.2">
      <c r="B10" s="18" t="s">
        <v>425</v>
      </c>
      <c r="C10" s="15">
        <v>0.110267410548599</v>
      </c>
      <c r="D10" s="15">
        <v>0</v>
      </c>
      <c r="E10" s="15">
        <v>0</v>
      </c>
      <c r="F10" s="15">
        <v>0</v>
      </c>
      <c r="G10" s="15">
        <v>0</v>
      </c>
      <c r="H10" s="15"/>
      <c r="I10" s="15">
        <v>0.12778298476974101</v>
      </c>
      <c r="J10" s="15">
        <v>0.10808534407662</v>
      </c>
      <c r="K10" s="15">
        <v>3.3111249017972001E-2</v>
      </c>
      <c r="L10" s="15">
        <v>0.161893576359774</v>
      </c>
      <c r="M10" s="15"/>
      <c r="N10" s="15">
        <v>0.11163956833578501</v>
      </c>
      <c r="O10" s="15">
        <v>0.10808534407662</v>
      </c>
      <c r="P10" s="15"/>
      <c r="Q10" s="15">
        <v>0.12722566161491899</v>
      </c>
      <c r="R10" s="15">
        <v>9.5188180096511602E-2</v>
      </c>
    </row>
    <row r="11" spans="2:18" ht="16" x14ac:dyDescent="0.2">
      <c r="B11" s="18" t="s">
        <v>426</v>
      </c>
      <c r="C11" s="15">
        <v>0.17258248271457099</v>
      </c>
      <c r="D11" s="15">
        <v>0</v>
      </c>
      <c r="E11" s="15">
        <v>0</v>
      </c>
      <c r="F11" s="15">
        <v>0</v>
      </c>
      <c r="G11" s="15">
        <v>0</v>
      </c>
      <c r="H11" s="15"/>
      <c r="I11" s="15">
        <v>0.224364056118978</v>
      </c>
      <c r="J11" s="15">
        <v>0.11492803256416501</v>
      </c>
      <c r="K11" s="15">
        <v>0.18181519983632599</v>
      </c>
      <c r="L11" s="15">
        <v>0.21467261429047499</v>
      </c>
      <c r="M11" s="15"/>
      <c r="N11" s="15">
        <v>0.208837566487554</v>
      </c>
      <c r="O11" s="15">
        <v>0.11492803256416501</v>
      </c>
      <c r="P11" s="15"/>
      <c r="Q11" s="15">
        <v>0.196202627109932</v>
      </c>
      <c r="R11" s="15">
        <v>0.151579514940577</v>
      </c>
    </row>
    <row r="12" spans="2:18" ht="16" x14ac:dyDescent="0.2">
      <c r="B12" s="18" t="s">
        <v>427</v>
      </c>
      <c r="C12" s="15">
        <v>0.49521013647900303</v>
      </c>
      <c r="D12" s="15">
        <v>0</v>
      </c>
      <c r="E12" s="15">
        <v>0</v>
      </c>
      <c r="F12" s="15">
        <v>0</v>
      </c>
      <c r="G12" s="15">
        <v>0</v>
      </c>
      <c r="H12" s="15"/>
      <c r="I12" s="15">
        <v>0.38507418752405198</v>
      </c>
      <c r="J12" s="15">
        <v>0.54133572522374296</v>
      </c>
      <c r="K12" s="15">
        <v>0.57000415729019405</v>
      </c>
      <c r="L12" s="15">
        <v>0.468484171743827</v>
      </c>
      <c r="M12" s="15"/>
      <c r="N12" s="15">
        <v>0.46620479379242802</v>
      </c>
      <c r="O12" s="15">
        <v>0.54133572522374296</v>
      </c>
      <c r="P12" s="15"/>
      <c r="Q12" s="15">
        <v>0.42957512819105098</v>
      </c>
      <c r="R12" s="15">
        <v>0.55357260627781202</v>
      </c>
    </row>
    <row r="13" spans="2:18" ht="16" x14ac:dyDescent="0.2">
      <c r="B13" s="18" t="s">
        <v>428</v>
      </c>
      <c r="C13" s="19">
        <v>0.20900649960749201</v>
      </c>
      <c r="D13" s="19">
        <v>0</v>
      </c>
      <c r="E13" s="19">
        <v>0</v>
      </c>
      <c r="F13" s="19">
        <v>0</v>
      </c>
      <c r="G13" s="19">
        <v>0</v>
      </c>
      <c r="H13" s="19"/>
      <c r="I13" s="19">
        <v>0.247797773573284</v>
      </c>
      <c r="J13" s="19">
        <v>0.22920389278346801</v>
      </c>
      <c r="K13" s="19">
        <v>0.17597609285868501</v>
      </c>
      <c r="L13" s="19">
        <v>0.15494963760592401</v>
      </c>
      <c r="M13" s="19"/>
      <c r="N13" s="19">
        <v>0.196305690221909</v>
      </c>
      <c r="O13" s="19">
        <v>0.22920389278346801</v>
      </c>
      <c r="P13" s="19"/>
      <c r="Q13" s="19">
        <v>0.23222823475214599</v>
      </c>
      <c r="R13" s="19">
        <v>0.188357796249218</v>
      </c>
    </row>
    <row r="14" spans="2:18" x14ac:dyDescent="0.2">
      <c r="B14" s="20"/>
    </row>
    <row r="15" spans="2:18" x14ac:dyDescent="0.2">
      <c r="B15" s="22" t="s">
        <v>435</v>
      </c>
    </row>
    <row r="16" spans="2:18" x14ac:dyDescent="0.2">
      <c r="B16" s="22" t="s">
        <v>436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R1000"/>
  <sheetViews>
    <sheetView showGridLines="0" workbookViewId="0">
      <pane xSplit="2" topLeftCell="C1" activePane="topRight" state="frozen"/>
      <selection pane="topRight" activeCell="L28" sqref="L28"/>
    </sheetView>
  </sheetViews>
  <sheetFormatPr baseColWidth="10" defaultColWidth="14.5" defaultRowHeight="15" customHeight="1" x14ac:dyDescent="0.2"/>
  <cols>
    <col min="1" max="1" width="10.6640625" customWidth="1"/>
    <col min="2" max="2" width="25.6640625" customWidth="1"/>
    <col min="3" max="7" width="10.6640625" customWidth="1"/>
    <col min="8" max="8" width="2.1640625" customWidth="1"/>
    <col min="9" max="12" width="10.6640625" customWidth="1"/>
    <col min="13" max="13" width="2.1640625" customWidth="1"/>
    <col min="14" max="15" width="10.6640625" customWidth="1"/>
    <col min="16" max="16" width="2.1640625" customWidth="1"/>
    <col min="17" max="26" width="10.6640625" customWidth="1"/>
  </cols>
  <sheetData>
    <row r="2" spans="2:18" ht="39.75" customHeight="1" x14ac:dyDescent="0.2">
      <c r="D2" s="24" t="s">
        <v>429</v>
      </c>
      <c r="E2" s="25"/>
      <c r="F2" s="25"/>
      <c r="G2" s="25"/>
      <c r="H2" s="25"/>
      <c r="I2" s="25"/>
      <c r="J2" s="25"/>
      <c r="K2" s="25"/>
      <c r="L2" s="25"/>
      <c r="M2" s="25"/>
      <c r="N2" s="25"/>
      <c r="O2" s="25"/>
      <c r="P2" s="25"/>
    </row>
    <row r="5" spans="2:18" ht="30" customHeight="1" x14ac:dyDescent="0.2">
      <c r="B5" s="17"/>
      <c r="C5" s="17"/>
      <c r="D5" s="26" t="s">
        <v>430</v>
      </c>
      <c r="E5" s="27"/>
      <c r="F5" s="27"/>
      <c r="G5" s="27"/>
      <c r="H5" s="17"/>
      <c r="I5" s="26" t="s">
        <v>18</v>
      </c>
      <c r="J5" s="27"/>
      <c r="K5" s="27"/>
      <c r="L5" s="27"/>
      <c r="M5" s="17"/>
      <c r="N5" s="26" t="s">
        <v>19</v>
      </c>
      <c r="O5" s="27"/>
      <c r="P5" s="17"/>
      <c r="Q5" s="26" t="s">
        <v>20</v>
      </c>
      <c r="R5" s="27"/>
    </row>
    <row r="6" spans="2:18" ht="64" x14ac:dyDescent="0.2">
      <c r="B6" s="22" t="s">
        <v>21</v>
      </c>
      <c r="C6" s="10" t="s">
        <v>22</v>
      </c>
      <c r="D6" s="11" t="s">
        <v>431</v>
      </c>
      <c r="E6" s="11" t="s">
        <v>432</v>
      </c>
      <c r="F6" s="11" t="s">
        <v>433</v>
      </c>
      <c r="G6" s="11" t="s">
        <v>434</v>
      </c>
      <c r="I6" s="11" t="s">
        <v>23</v>
      </c>
      <c r="J6" s="11" t="s">
        <v>24</v>
      </c>
      <c r="K6" s="11" t="s">
        <v>25</v>
      </c>
      <c r="L6" s="11" t="s">
        <v>26</v>
      </c>
      <c r="N6" s="11" t="s">
        <v>27</v>
      </c>
      <c r="O6" s="11" t="s">
        <v>24</v>
      </c>
      <c r="Q6" s="11" t="s">
        <v>28</v>
      </c>
      <c r="R6" s="11" t="s">
        <v>29</v>
      </c>
    </row>
    <row r="7" spans="2:18" ht="30" customHeight="1" x14ac:dyDescent="0.2">
      <c r="B7" s="12" t="s">
        <v>30</v>
      </c>
      <c r="C7" s="12">
        <v>256</v>
      </c>
      <c r="D7" s="12">
        <v>0</v>
      </c>
      <c r="E7" s="12">
        <v>0</v>
      </c>
      <c r="F7" s="12">
        <v>0</v>
      </c>
      <c r="G7" s="12">
        <v>0</v>
      </c>
      <c r="H7" s="12"/>
      <c r="I7" s="12">
        <v>58</v>
      </c>
      <c r="J7" s="12">
        <v>95</v>
      </c>
      <c r="K7" s="12">
        <v>49</v>
      </c>
      <c r="L7" s="12">
        <v>54</v>
      </c>
      <c r="M7" s="12"/>
      <c r="N7" s="12">
        <v>161</v>
      </c>
      <c r="O7" s="12">
        <v>95</v>
      </c>
      <c r="P7" s="12"/>
      <c r="Q7" s="12">
        <v>124</v>
      </c>
      <c r="R7" s="12">
        <v>132</v>
      </c>
    </row>
    <row r="8" spans="2:18" ht="30" customHeight="1" x14ac:dyDescent="0.2">
      <c r="B8" s="13" t="s">
        <v>31</v>
      </c>
      <c r="C8" s="13">
        <v>256</v>
      </c>
      <c r="D8" s="13">
        <v>0</v>
      </c>
      <c r="E8" s="13">
        <v>0</v>
      </c>
      <c r="F8" s="13">
        <v>0</v>
      </c>
      <c r="G8" s="13">
        <v>0</v>
      </c>
      <c r="H8" s="13"/>
      <c r="I8" s="13">
        <v>60</v>
      </c>
      <c r="J8" s="13">
        <v>99</v>
      </c>
      <c r="K8" s="13">
        <v>46</v>
      </c>
      <c r="L8" s="13">
        <v>52</v>
      </c>
      <c r="M8" s="13"/>
      <c r="N8" s="13">
        <v>157</v>
      </c>
      <c r="O8" s="13">
        <v>99</v>
      </c>
      <c r="P8" s="13"/>
      <c r="Q8" s="13">
        <v>120</v>
      </c>
      <c r="R8" s="13">
        <v>136</v>
      </c>
    </row>
    <row r="9" spans="2:18" ht="16" x14ac:dyDescent="0.2">
      <c r="B9" s="18" t="s">
        <v>424</v>
      </c>
      <c r="C9" s="15">
        <v>0.13134168044390801</v>
      </c>
      <c r="D9" s="15">
        <v>0</v>
      </c>
      <c r="E9" s="15">
        <v>0</v>
      </c>
      <c r="F9" s="15">
        <v>0</v>
      </c>
      <c r="G9" s="15">
        <v>0</v>
      </c>
      <c r="H9" s="15"/>
      <c r="I9" s="15">
        <v>7.6027600912217802E-2</v>
      </c>
      <c r="J9" s="15">
        <v>0.11316645684682999</v>
      </c>
      <c r="K9" s="15">
        <v>0.18649519340508</v>
      </c>
      <c r="L9" s="15">
        <v>0.18115398434021601</v>
      </c>
      <c r="M9" s="15"/>
      <c r="N9" s="15">
        <v>0.142770880659776</v>
      </c>
      <c r="O9" s="15">
        <v>0.11316645684682999</v>
      </c>
      <c r="P9" s="15"/>
      <c r="Q9" s="15">
        <v>0.133711048887944</v>
      </c>
      <c r="R9" s="15">
        <v>0.12923484450582701</v>
      </c>
    </row>
    <row r="10" spans="2:18" ht="16" x14ac:dyDescent="0.2">
      <c r="B10" s="18" t="s">
        <v>425</v>
      </c>
      <c r="C10" s="15">
        <v>0.18031210108186599</v>
      </c>
      <c r="D10" s="15">
        <v>0</v>
      </c>
      <c r="E10" s="15">
        <v>0</v>
      </c>
      <c r="F10" s="15">
        <v>0</v>
      </c>
      <c r="G10" s="15">
        <v>0</v>
      </c>
      <c r="H10" s="15"/>
      <c r="I10" s="15">
        <v>0.16005126597806901</v>
      </c>
      <c r="J10" s="15">
        <v>0.15451100795915801</v>
      </c>
      <c r="K10" s="15">
        <v>0.25608242391650199</v>
      </c>
      <c r="L10" s="15">
        <v>0.18628912812347001</v>
      </c>
      <c r="M10" s="15"/>
      <c r="N10" s="15">
        <v>0.19653670803168599</v>
      </c>
      <c r="O10" s="15">
        <v>0.15451100795915801</v>
      </c>
      <c r="P10" s="15"/>
      <c r="Q10" s="15">
        <v>0.18105177474873099</v>
      </c>
      <c r="R10" s="15">
        <v>0.179654385280964</v>
      </c>
    </row>
    <row r="11" spans="2:18" ht="16" x14ac:dyDescent="0.2">
      <c r="B11" s="18" t="s">
        <v>426</v>
      </c>
      <c r="C11" s="15">
        <v>0.29823554943073299</v>
      </c>
      <c r="D11" s="15">
        <v>0</v>
      </c>
      <c r="E11" s="15">
        <v>0</v>
      </c>
      <c r="F11" s="15">
        <v>0</v>
      </c>
      <c r="G11" s="15">
        <v>0</v>
      </c>
      <c r="H11" s="15"/>
      <c r="I11" s="15">
        <v>0.30472916799855398</v>
      </c>
      <c r="J11" s="15">
        <v>0.30990958322009998</v>
      </c>
      <c r="K11" s="15">
        <v>0.28859415030400898</v>
      </c>
      <c r="L11" s="15">
        <v>0.277012998858297</v>
      </c>
      <c r="M11" s="15"/>
      <c r="N11" s="15">
        <v>0.29089451900033397</v>
      </c>
      <c r="O11" s="15">
        <v>0.30990958322009998</v>
      </c>
      <c r="P11" s="15"/>
      <c r="Q11" s="15">
        <v>0.28608347076395002</v>
      </c>
      <c r="R11" s="15">
        <v>0.30904114453436199</v>
      </c>
    </row>
    <row r="12" spans="2:18" ht="16" x14ac:dyDescent="0.2">
      <c r="B12" s="18" t="s">
        <v>427</v>
      </c>
      <c r="C12" s="15">
        <v>0.29806227711584399</v>
      </c>
      <c r="D12" s="15">
        <v>0</v>
      </c>
      <c r="E12" s="15">
        <v>0</v>
      </c>
      <c r="F12" s="15">
        <v>0</v>
      </c>
      <c r="G12" s="15">
        <v>0</v>
      </c>
      <c r="H12" s="15"/>
      <c r="I12" s="15">
        <v>0.36926245967911198</v>
      </c>
      <c r="J12" s="15">
        <v>0.31795988491723398</v>
      </c>
      <c r="K12" s="15">
        <v>0.224048792543977</v>
      </c>
      <c r="L12" s="15">
        <v>0.24324355111919199</v>
      </c>
      <c r="M12" s="15"/>
      <c r="N12" s="15">
        <v>0.285549982993892</v>
      </c>
      <c r="O12" s="15">
        <v>0.31795988491723398</v>
      </c>
      <c r="P12" s="15"/>
      <c r="Q12" s="15">
        <v>0.31127396564183202</v>
      </c>
      <c r="R12" s="15">
        <v>0.2863144798244</v>
      </c>
    </row>
    <row r="13" spans="2:18" ht="16" x14ac:dyDescent="0.2">
      <c r="B13" s="18" t="s">
        <v>428</v>
      </c>
      <c r="C13" s="19">
        <v>9.2048391927646606E-2</v>
      </c>
      <c r="D13" s="19">
        <v>0</v>
      </c>
      <c r="E13" s="19">
        <v>0</v>
      </c>
      <c r="F13" s="19">
        <v>0</v>
      </c>
      <c r="G13" s="19">
        <v>0</v>
      </c>
      <c r="H13" s="19"/>
      <c r="I13" s="19">
        <v>8.9929505432047696E-2</v>
      </c>
      <c r="J13" s="19">
        <v>0.10445306705667699</v>
      </c>
      <c r="K13" s="19">
        <v>4.4779439830432102E-2</v>
      </c>
      <c r="L13" s="19">
        <v>0.112300337558825</v>
      </c>
      <c r="M13" s="19"/>
      <c r="N13" s="19">
        <v>8.4247909314311795E-2</v>
      </c>
      <c r="O13" s="19">
        <v>0.10445306705667699</v>
      </c>
      <c r="P13" s="19"/>
      <c r="Q13" s="19">
        <v>8.7879739957543501E-2</v>
      </c>
      <c r="R13" s="19">
        <v>9.5755145854446402E-2</v>
      </c>
    </row>
    <row r="14" spans="2:18" x14ac:dyDescent="0.2">
      <c r="B14" s="20"/>
    </row>
    <row r="15" spans="2:18" x14ac:dyDescent="0.2">
      <c r="B15" s="22" t="s">
        <v>435</v>
      </c>
    </row>
    <row r="16" spans="2:18" x14ac:dyDescent="0.2">
      <c r="B16" s="22" t="s">
        <v>436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D2:P2"/>
    <mergeCell ref="D5:G5"/>
    <mergeCell ref="I5:L5"/>
    <mergeCell ref="N5:O5"/>
    <mergeCell ref="Q5:R5"/>
  </mergeCells>
  <pageMargins left="0.7" right="0.7"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77</vt:i4>
      </vt:variant>
    </vt:vector>
  </HeadingPairs>
  <TitlesOfParts>
    <vt:vector size="77"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49</vt:lpstr>
      <vt:lpstr>Table 50</vt:lpstr>
      <vt:lpstr>Table 51</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noahbezalel</dc:creator>
  <cp:keywords/>
  <dc:description/>
  <cp:lastModifiedBy>Noah Bezalel</cp:lastModifiedBy>
  <cp:revision/>
  <dcterms:created xsi:type="dcterms:W3CDTF">2026-03-05T09:09:39Z</dcterms:created>
  <dcterms:modified xsi:type="dcterms:W3CDTF">2026-03-16T09:41:10Z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0x010100B312675E4ADD804CBFC58F982DFE7079</vt:lpwstr>
  </property>
  <property fmtid="{D5CDD505-2E9C-101B-9397-08002B2CF9AE}" pid="3" name="MediaServiceImageTags">
    <vt:lpwstr/>
  </property>
</Properties>
</file>