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8_{79994572-7B0B-4219-B39B-C914EA041DD3}"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Sheet2" sheetId="8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 name="Table 24" sheetId="27" r:id="rId28"/>
    <sheet name="Table 25" sheetId="28" r:id="rId29"/>
    <sheet name="Table 26" sheetId="29" r:id="rId30"/>
    <sheet name="Table 27" sheetId="30" r:id="rId31"/>
    <sheet name="Table 28" sheetId="31" r:id="rId32"/>
    <sheet name="Table 29" sheetId="32" r:id="rId33"/>
    <sheet name="Table 30" sheetId="33" r:id="rId34"/>
    <sheet name="Table 31" sheetId="34" r:id="rId35"/>
    <sheet name="Table 32" sheetId="35" r:id="rId36"/>
    <sheet name="Table 33" sheetId="36" r:id="rId37"/>
    <sheet name="Table 34" sheetId="37" r:id="rId38"/>
    <sheet name="Table 35" sheetId="38" r:id="rId39"/>
    <sheet name="Table 36" sheetId="39" r:id="rId40"/>
    <sheet name="Table 37" sheetId="40" r:id="rId41"/>
    <sheet name="Table 38" sheetId="41" r:id="rId42"/>
    <sheet name="Table 39" sheetId="42" r:id="rId43"/>
    <sheet name="Table 40" sheetId="43" r:id="rId44"/>
    <sheet name="Table 41" sheetId="44" r:id="rId45"/>
    <sheet name="Table 42" sheetId="45" r:id="rId46"/>
    <sheet name="Table 43" sheetId="46" r:id="rId47"/>
    <sheet name="Table 44" sheetId="47" r:id="rId48"/>
    <sheet name="Table 45" sheetId="48" r:id="rId49"/>
    <sheet name="Table 46" sheetId="49" r:id="rId50"/>
    <sheet name="Table 47" sheetId="50" r:id="rId51"/>
    <sheet name="Table 48" sheetId="51" r:id="rId52"/>
    <sheet name="Table 49" sheetId="52" r:id="rId53"/>
    <sheet name="Table 50" sheetId="53" r:id="rId54"/>
    <sheet name="Table 51" sheetId="54" r:id="rId55"/>
    <sheet name="Table 52" sheetId="55" r:id="rId56"/>
    <sheet name="Table 53" sheetId="56" r:id="rId57"/>
    <sheet name="Table 54" sheetId="57" r:id="rId58"/>
    <sheet name="Table 55" sheetId="58" r:id="rId59"/>
    <sheet name="Table 56" sheetId="59" r:id="rId60"/>
    <sheet name="Table 57" sheetId="60" r:id="rId61"/>
    <sheet name="Table 58" sheetId="61" r:id="rId62"/>
    <sheet name="Table 59" sheetId="62" r:id="rId63"/>
    <sheet name="Table 60" sheetId="63" r:id="rId64"/>
    <sheet name="Table 61" sheetId="64" r:id="rId65"/>
    <sheet name="Table 62" sheetId="65" r:id="rId66"/>
    <sheet name="Table 63" sheetId="66" r:id="rId67"/>
    <sheet name="Table 64" sheetId="67" r:id="rId68"/>
    <sheet name="Table 65" sheetId="68" r:id="rId69"/>
    <sheet name="Table 66" sheetId="69" r:id="rId70"/>
    <sheet name="Table 67" sheetId="70" r:id="rId71"/>
    <sheet name="Table 68" sheetId="71" r:id="rId72"/>
    <sheet name="Table 69" sheetId="72" r:id="rId73"/>
    <sheet name="Table 70" sheetId="73" r:id="rId74"/>
    <sheet name="Table 71" sheetId="74" r:id="rId75"/>
    <sheet name="Table 72" sheetId="75" r:id="rId76"/>
    <sheet name="Table 73" sheetId="76" r:id="rId77"/>
    <sheet name="Table 74" sheetId="77" r:id="rId7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0" i="3" l="1"/>
  <c r="B10" i="83"/>
  <c r="C10" i="83"/>
  <c r="C2" i="83"/>
  <c r="C3" i="83"/>
  <c r="C4" i="83"/>
  <c r="C5" i="83"/>
  <c r="C6" i="83"/>
  <c r="C7" i="83"/>
  <c r="C8" i="83"/>
  <c r="C9" i="83"/>
  <c r="C1" i="83"/>
  <c r="M142" i="3"/>
  <c r="C142" i="3"/>
  <c r="B25" i="77"/>
  <c r="B20" i="76"/>
  <c r="B20" i="75"/>
  <c r="B20" i="74"/>
  <c r="B20" i="73"/>
  <c r="B20" i="72"/>
  <c r="B20" i="71"/>
  <c r="B25" i="70"/>
  <c r="B17" i="69"/>
  <c r="B18" i="68"/>
  <c r="B17" i="67"/>
  <c r="B18" i="66"/>
  <c r="B18" i="65"/>
  <c r="B16" i="64"/>
  <c r="B17" i="63"/>
  <c r="B23" i="62"/>
  <c r="B21" i="61"/>
  <c r="B21" i="60"/>
  <c r="B21" i="59"/>
  <c r="B21" i="58"/>
  <c r="B21" i="57"/>
  <c r="B21" i="56"/>
  <c r="B21" i="55"/>
  <c r="B16" i="54"/>
  <c r="B16" i="53"/>
  <c r="B16" i="52"/>
  <c r="B16" i="51"/>
  <c r="B16" i="50"/>
  <c r="B16" i="49"/>
  <c r="B16" i="48"/>
  <c r="B16" i="47"/>
  <c r="B16" i="46"/>
  <c r="B16" i="45"/>
  <c r="B16" i="44"/>
  <c r="B16" i="43"/>
  <c r="B16" i="42"/>
  <c r="B16" i="41"/>
  <c r="B16" i="40"/>
  <c r="B16" i="39"/>
  <c r="B16" i="38"/>
  <c r="B16" i="37"/>
  <c r="B16" i="36"/>
  <c r="B16" i="35"/>
  <c r="B20" i="34"/>
  <c r="B20" i="33"/>
  <c r="B26" i="32"/>
  <c r="B27" i="31"/>
  <c r="B21" i="30"/>
  <c r="B21" i="29"/>
  <c r="B21" i="28"/>
  <c r="B20" i="27"/>
  <c r="B16" i="26"/>
  <c r="B17" i="25"/>
  <c r="B16" i="24"/>
  <c r="B16" i="23"/>
  <c r="B18" i="22"/>
  <c r="B18" i="21"/>
  <c r="B18" i="20"/>
  <c r="B18" i="19"/>
  <c r="B18" i="18"/>
  <c r="B21" i="17"/>
  <c r="B16" i="16"/>
  <c r="B19" i="15"/>
  <c r="B20" i="14"/>
  <c r="B16" i="13"/>
  <c r="B16" i="12"/>
  <c r="B20" i="11"/>
  <c r="B25" i="10"/>
  <c r="B24" i="9"/>
  <c r="B26" i="8"/>
  <c r="B17" i="7"/>
  <c r="B17" i="6"/>
  <c r="B26" i="5"/>
  <c r="B26" i="4"/>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<sst xmlns="http://schemas.openxmlformats.org/spreadsheetml/2006/main" count="2830" uniqueCount="331">
  <si>
    <t>Fieldwork:</t>
  </si>
  <si>
    <t>31st Oct - 19th Nov 2025</t>
  </si>
  <si>
    <t xml:space="preserve">Interview Method: </t>
  </si>
  <si>
    <t>Online Survey</t>
  </si>
  <si>
    <t>Population represented:</t>
  </si>
  <si>
    <t>UK Businesses</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</si>
  <si>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</si>
  <si>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</si>
  <si>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</si>
  <si>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</si>
  <si>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</si>
  <si>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</si>
  <si>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</si>
  <si>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BASE: All Respondents</t>
  </si>
  <si>
    <t>BASE: Plan to increase water usage</t>
  </si>
  <si>
    <t>BASE: Water intensity has changed over past 5 years</t>
  </si>
  <si>
    <t>BASE: Question randomly assigned to respondents</t>
  </si>
  <si>
    <t>BASE: Have taken steps to reduce water consumption</t>
  </si>
  <si>
    <t>BASE: Likely to move if local area faces water shortages</t>
  </si>
  <si>
    <t>Full Results</t>
  </si>
  <si>
    <t>Gender</t>
  </si>
  <si>
    <t>Water dependent?</t>
  </si>
  <si>
    <t>Number of employees</t>
  </si>
  <si>
    <t>Grouped region</t>
  </si>
  <si>
    <t>Water usage</t>
  </si>
  <si>
    <t/>
  </si>
  <si>
    <t>Total</t>
  </si>
  <si>
    <t>Male</t>
  </si>
  <si>
    <t>Female</t>
  </si>
  <si>
    <t>Yes</t>
  </si>
  <si>
    <t>250+</t>
  </si>
  <si>
    <t>1-24</t>
  </si>
  <si>
    <t>25-249</t>
  </si>
  <si>
    <t>South of England</t>
  </si>
  <si>
    <t>Midlands and East of England</t>
  </si>
  <si>
    <t>North of England</t>
  </si>
  <si>
    <t>Other</t>
  </si>
  <si>
    <t>Over 500 cubic metres per month</t>
  </si>
  <si>
    <t>Under 500 cubic metres per month</t>
  </si>
  <si>
    <t>Unweighted</t>
  </si>
  <si>
    <t>Weighted</t>
  </si>
  <si>
    <t>Which of the following would you say are the biggest challenges your business is facing at the moment? Select up to three</t>
  </si>
  <si>
    <t>Rising costs and inflation</t>
  </si>
  <si>
    <t>Economic uncertainty</t>
  </si>
  <si>
    <t>Energy costs or availability</t>
  </si>
  <si>
    <t>Competition in your market or sector</t>
  </si>
  <si>
    <t>Customer demand or sales</t>
  </si>
  <si>
    <t>Adapting to new technology or innovation</t>
  </si>
  <si>
    <t>Water availability or reliability</t>
  </si>
  <si>
    <t>Recruiting and retaining staff</t>
  </si>
  <si>
    <t>Supply chain disruptions</t>
  </si>
  <si>
    <t>Meeting regulatory or compliance requirements</t>
  </si>
  <si>
    <t>Access to finance or funding</t>
  </si>
  <si>
    <t>Don’t know</t>
  </si>
  <si>
    <t>None of the above</t>
  </si>
  <si>
    <t>And looking ahead over the next 10 years, which of these do you expect will be the biggest challenges for your business? Select up to three</t>
  </si>
  <si>
    <t xml:space="preserve"> How much would you say you know about your business’ water usage?</t>
  </si>
  <si>
    <t>A great deal</t>
  </si>
  <si>
    <t>A moderate amount</t>
  </si>
  <si>
    <t>A little bit</t>
  </si>
  <si>
    <t>Nothing</t>
  </si>
  <si>
    <t xml:space="preserve"> Is your business’s water usage measured by a water meter?</t>
  </si>
  <si>
    <t>Yes - we have a water meter</t>
  </si>
  <si>
    <t>No - we are not on a meter</t>
  </si>
  <si>
    <t>N/A - my business does not use water</t>
  </si>
  <si>
    <t xml:space="preserve"> How much on average does your business currently spend on water each month?</t>
  </si>
  <si>
    <t>N/A - My business does not use water</t>
  </si>
  <si>
    <t>Less than £15</t>
  </si>
  <si>
    <t>£15 to 49.99</t>
  </si>
  <si>
    <t>£50 to £99.99</t>
  </si>
  <si>
    <t>£100 to £249.99</t>
  </si>
  <si>
    <t>£250 to £499.99</t>
  </si>
  <si>
    <t>£500 to £999.99</t>
  </si>
  <si>
    <t>£1k to £2k</t>
  </si>
  <si>
    <t>£2k to £5k</t>
  </si>
  <si>
    <t>£5k to £10k</t>
  </si>
  <si>
    <t>£10k to £50k</t>
  </si>
  <si>
    <t>More than £50k</t>
  </si>
  <si>
    <t xml:space="preserve"> And, on average, what volume of water does your business use each month? (1 cubic metre = 1,000 litres). If you’re not sure select don’t know</t>
  </si>
  <si>
    <t>Less than 10 m³ per month</t>
  </si>
  <si>
    <t>10 – 49 m³ per month</t>
  </si>
  <si>
    <t>50 – 199 m³ per month</t>
  </si>
  <si>
    <t>200 – 499 m³ per month</t>
  </si>
  <si>
    <t>500 – 999 m³ per month</t>
  </si>
  <si>
    <t>1,000 – 4,999 m³ per month</t>
  </si>
  <si>
    <t>5,000 - 9,999 m³ per month</t>
  </si>
  <si>
    <t>10,000 - 50,000 m³ per month</t>
  </si>
  <si>
    <t>More than 50,000 m³ per month</t>
  </si>
  <si>
    <t>Which of the following ways does your business use water? Select all that apply</t>
  </si>
  <si>
    <t>Basic water consumption (eg. drinking, toilets, sanitation etc.)</t>
  </si>
  <si>
    <t>Cleaning and maintenance (eg. industrial cleaning, pressure washing, equipment maintenance)</t>
  </si>
  <si>
    <t>Cooling and heating systems (eg. HVAC, boilers, refrigeration, cooling towers)</t>
  </si>
  <si>
    <t>Food and beverage services (eg. cooking, washing, bottling, brewing)</t>
  </si>
  <si>
    <t>Manufacturing (eg. water used in production processes, machinery cooling, or creating products)</t>
  </si>
  <si>
    <t>Construction and building operations (eg. dust suppression, concrete mixing, site preparation)</t>
  </si>
  <si>
    <t>Energy generation (eg. water for power plants, solar panel cleaning, renewable energy)</t>
  </si>
  <si>
    <t>Recreational or hospitality services (eg. swimming pools, spas, gyms, hotel facilities)</t>
  </si>
  <si>
    <t>Agriculture and landscaping (eg. irrigation for crops, maintaining green spaces)</t>
  </si>
  <si>
    <t>Other (please specify)</t>
  </si>
  <si>
    <t xml:space="preserve"> How important is a reliable source of water to the work that your business does?</t>
  </si>
  <si>
    <t>Very important</t>
  </si>
  <si>
    <t>Important</t>
  </si>
  <si>
    <t>Not very important</t>
  </si>
  <si>
    <t>Not at all important</t>
  </si>
  <si>
    <t xml:space="preserve">Total Very important + Important </t>
  </si>
  <si>
    <t xml:space="preserve">Negative Total Not very important + Not at all important </t>
  </si>
  <si>
    <t xml:space="preserve"> As far as you know, has your business ever experienced problems with its water supply?</t>
  </si>
  <si>
    <t>No</t>
  </si>
  <si>
    <t xml:space="preserve"> Has your business, or the area your business operates, ever been affected by restrictions on water use? This could include a hosepipe ban, or a Non-Essential Use Ban (NEUB).</t>
  </si>
  <si>
    <t xml:space="preserve"> How would you describe the reliability of the water supply in the area your business operates?</t>
  </si>
  <si>
    <t>Very reliable</t>
  </si>
  <si>
    <t>Mostly reliable</t>
  </si>
  <si>
    <t>Somewhat unreliable</t>
  </si>
  <si>
    <t>Very unreliable</t>
  </si>
  <si>
    <t xml:space="preserve">Total Very reliable + Mostly reliable </t>
  </si>
  <si>
    <t xml:space="preserve">Negative Total Somewhat unreliable + Very unreliable </t>
  </si>
  <si>
    <t xml:space="preserve"> How does your business plan to change its water usage over the next 5 years?</t>
  </si>
  <si>
    <t>We plan to increase our water usage significantly</t>
  </si>
  <si>
    <t>We plan to increase our water usage</t>
  </si>
  <si>
    <t>We don’t plan to increase or decrease our water usage</t>
  </si>
  <si>
    <t>We plan to decrease our water usage</t>
  </si>
  <si>
    <t>We plan to decrease our water usage significantly</t>
  </si>
  <si>
    <t xml:space="preserve"> You said your business plans to increase its water usage, is this mainly due to your business growing in size or output, or due to changes in your processes?</t>
  </si>
  <si>
    <t>This is primarily due to planned increase in the size of our business and/or an increase in output</t>
  </si>
  <si>
    <t>This is primarily due to planned changes in, or the introduction of, new processes and/or functions</t>
  </si>
  <si>
    <t xml:space="preserve"> How has your business' water intensity changed over the last 5 years?(By “water intensity” we mean how much water your business uses relative to its output - for example, water used per unit of production.)</t>
  </si>
  <si>
    <t>Increased a lot</t>
  </si>
  <si>
    <t>Increased a little</t>
  </si>
  <si>
    <t>Stayed about the same</t>
  </si>
  <si>
    <t>Decreased a little</t>
  </si>
  <si>
    <t>Decreased a lot</t>
  </si>
  <si>
    <t xml:space="preserve">Total Increased a lot + Increased a little </t>
  </si>
  <si>
    <t xml:space="preserve">Negative Total Decreased a little + Decreased a lot </t>
  </si>
  <si>
    <t>And why has your water intensity changed?</t>
  </si>
  <si>
    <t>The introduction of new production processes has improved/ worsened water efficiency</t>
  </si>
  <si>
    <t>The introduction of new technology  has improved/ worsened water efficiency</t>
  </si>
  <si>
    <t>The introduction of new management practices has improved/ worsened water efficiency</t>
  </si>
  <si>
    <t>Imagine there was a problem with your water supply that meant your business had no access to water for two days. How much of an impact would this have on the following?: Your business’ revenue</t>
  </si>
  <si>
    <t>Very large impact</t>
  </si>
  <si>
    <t>Moderate impact</t>
  </si>
  <si>
    <t>Small impact</t>
  </si>
  <si>
    <t>No impact at all</t>
  </si>
  <si>
    <t>Imagine there was a problem with your water supply that meant your business had no access to water for two days. How much of an impact would this have on the following?: Your business operations</t>
  </si>
  <si>
    <t>Imagine there was a problem with your water supply that meant your business had no access to water for two days. How much of an impact would this have on the following?: Your business’ productivity</t>
  </si>
  <si>
    <t xml:space="preserve"> Which of the following comes closest to your view regarding your business’ water usage?</t>
  </si>
  <si>
    <t>Reducing water usage is a priority for our business</t>
  </si>
  <si>
    <t>Reducing water usage is not a priority for our business</t>
  </si>
  <si>
    <t>Our business is well-prepared to deal with water-related challenges</t>
  </si>
  <si>
    <t>Our business is not well-prepared to deal with water-related challenges</t>
  </si>
  <si>
    <t>Water shortages are a serious risk to our business</t>
  </si>
  <si>
    <t>Water shortages are a risk to our business</t>
  </si>
  <si>
    <t>Water shortages are not a serious risk to our business</t>
  </si>
  <si>
    <t>It is worth our business investing in ways to reduce water usage</t>
  </si>
  <si>
    <t>It is not worth our business investing in ways to reduce water usage</t>
  </si>
  <si>
    <t xml:space="preserve"> Which of the following is closest to your view on water shortages in the UK?</t>
  </si>
  <si>
    <t>I am very concerned about water shortages</t>
  </si>
  <si>
    <t>I am somewhat concerned about water shortages</t>
  </si>
  <si>
    <t>I am not especially concerned about water shortages</t>
  </si>
  <si>
    <t>I am not at all concerned about water shortages</t>
  </si>
  <si>
    <t xml:space="preserve">Total I am not especially concerned about water shortages + I am not at all concerned about water shortages </t>
  </si>
  <si>
    <t xml:space="preserve">Negative Total I am very concerned about water shortages + I am somewhat concerned about water shortages </t>
  </si>
  <si>
    <t xml:space="preserve"> Are you more or less concerned about water shortages at the moment, than you have been in the past?</t>
  </si>
  <si>
    <t>I am much less concerned than I was</t>
  </si>
  <si>
    <t>I am somewhat less concerned than I was</t>
  </si>
  <si>
    <t>I am just as concerned as I was</t>
  </si>
  <si>
    <t>I am somewhat more concerned than I was</t>
  </si>
  <si>
    <t>I am much more concerned than I was</t>
  </si>
  <si>
    <t xml:space="preserve">Total I am much less concerned than I was + I am somewhat less concerned than I was </t>
  </si>
  <si>
    <t xml:space="preserve">Negative Total I am somewhat more concerned than I was + I am much more concerned than I was </t>
  </si>
  <si>
    <t xml:space="preserve"> Thinking about the future, do you expect UK water shortages to become more or less frequent?</t>
  </si>
  <si>
    <t>Much more frequent</t>
  </si>
  <si>
    <t>Somewhat more frequent</t>
  </si>
  <si>
    <t>No more or less frequent</t>
  </si>
  <si>
    <t>Somewhat less frequent</t>
  </si>
  <si>
    <t>Much less frequent</t>
  </si>
  <si>
    <t xml:space="preserve">Total Much more frequent + Somewhat more frequent </t>
  </si>
  <si>
    <t xml:space="preserve">Negative Total Somewhat less frequent + Much less frequent </t>
  </si>
  <si>
    <t xml:space="preserve"> And, thinking about the future, do you expect water shortages in the location your business operates that affect your business’ operations to become more or less frequent?</t>
  </si>
  <si>
    <t>Which regions of the UK do you think are most at risk of droughts over the next ten years? Select up to three</t>
  </si>
  <si>
    <t>Greater London</t>
  </si>
  <si>
    <t>South East</t>
  </si>
  <si>
    <t>South West</t>
  </si>
  <si>
    <t>East of England</t>
  </si>
  <si>
    <t>West Midlands</t>
  </si>
  <si>
    <t>East Midlands</t>
  </si>
  <si>
    <t>Yorkshire and the Humber</t>
  </si>
  <si>
    <t>North West</t>
  </si>
  <si>
    <t>Wales</t>
  </si>
  <si>
    <t>Scotland</t>
  </si>
  <si>
    <t>North East</t>
  </si>
  <si>
    <t>N/A - No regions are at risk of drought</t>
  </si>
  <si>
    <t>Northern Ireland</t>
  </si>
  <si>
    <t>And which regions do you think are likely to have the most reliable water availability over the next ten years? Select up to three</t>
  </si>
  <si>
    <t xml:space="preserve"> Is your business interested in reducing its water intensity?(By “water intensity” we mean how much water your business uses relative to its output - for example, water used per unit of production.)</t>
  </si>
  <si>
    <t>Yes - definitely</t>
  </si>
  <si>
    <t>Yes - to some extent</t>
  </si>
  <si>
    <t>No - not really</t>
  </si>
  <si>
    <t>No - not at all</t>
  </si>
  <si>
    <t xml:space="preserve">Total Yes - definitely + Yes - to some extent </t>
  </si>
  <si>
    <t xml:space="preserve">Negative Total No - not really + No - not at all </t>
  </si>
  <si>
    <t xml:space="preserve"> Regardless of whether your business is interested in reducing its water intensity, would you know how to make your business more water efficient? This could include knowledge of measures or policies that could reduce water intensity</t>
  </si>
  <si>
    <t>Would you be willing to implement the following measures in order to improve your business’ water efficiency?: Installing systems to collect and reuse rainwater for non-drinking purposes (e.g. for irrigation or cleaning)</t>
  </si>
  <si>
    <t>Yes, we would be interested in implementing this</t>
  </si>
  <si>
    <t>No, we would not be interested in implementing this</t>
  </si>
  <si>
    <t>Would you be willing to implement the following measures in order to improve your business’ water efficiency?: Installing smart water meters to monitor and manage water usage in real time</t>
  </si>
  <si>
    <t>Would you be willing to implement the following measures in order to improve your business’ water efficiency?: Reusing greywater (e.g. from sinks or washing processes) for non drinking purposes</t>
  </si>
  <si>
    <t>Would you be willing to implement the following measures in order to improve your business’ water efficiency?: Upgrading equipment or processes to more water efficient models (e.g. for cooling, cleaning, or manufacturing systems)</t>
  </si>
  <si>
    <t>Would you be willing to implement the following measures in order to improve your business’ water efficiency?: Collecting and reusing process water within your operations (closed-loop or recycling systems)</t>
  </si>
  <si>
    <t>Would you be willing to implement the following measures in order to improve your business’ water efficiency?: Introducing staff training or awareness programmes on reducing water use</t>
  </si>
  <si>
    <t>Would you be willing to implement the following measures in order to improve your business’ water efficiency?: Working with suppliers to reduce water use in your supply chain</t>
  </si>
  <si>
    <t>Would you be willing to implement the following measures in order to improve your business’ water efficiency?: Participating in local water efficiency schemes offered by water companies or local authorities</t>
  </si>
  <si>
    <t>Would you be willing to implement the following measures in order to improve your business’ water efficiency?: Installing low-flow fittings in toilets or kitchens</t>
  </si>
  <si>
    <t>And, which of the following measures would you know how to implement into your business’ operations?: Installing systems to collect and reuse rainwater for non-drinking purposes (e.g. for irrigation or cleaning)</t>
  </si>
  <si>
    <t>We would know how to implement this</t>
  </si>
  <si>
    <t>We would not know how to implement this</t>
  </si>
  <si>
    <t>And, which of the following measures would you know how to implement into your business’ operations?: Installing smart water meters to monitor and manage water usage in real time</t>
  </si>
  <si>
    <t>And, which of the following measures would you know how to implement into your business’ operations?: Reusing greywater (e.g. from sinks or washing processes) for non drinking purposes</t>
  </si>
  <si>
    <t>And, which of the following measures would you know how to implement into your business’ operations?: Upgrading equipment or processes to more water efficient models (e.g. for cooling, cleaning, or manufacturing systems)</t>
  </si>
  <si>
    <t>And, which of the following measures would you know how to implement into your business’ operations?: Collecting and reusing process water within your operations (closed-loop or recycling systems)</t>
  </si>
  <si>
    <t>And, which of the following measures would you know how to implement into your business’ operations?: Introducing staff training or awareness programmes on reducing water use</t>
  </si>
  <si>
    <t>And, which of the following measures would you know how to implement into your business’ operations?: Working with suppliers to reduce water use in your supply chain</t>
  </si>
  <si>
    <t>And, which of the following measures would you know how to implement into your business’ operations?: Participating in local water efficiency schemes offered by water companies or local authorities</t>
  </si>
  <si>
    <t>And, which of the following measures would you know how to implement into your business’ operations?: Installing low-flow fittings in toilets or kitchens</t>
  </si>
  <si>
    <t>Which of the following would make you more likely to change your business’ water efficiency?: If water became more expensive</t>
  </si>
  <si>
    <t>Much more likely</t>
  </si>
  <si>
    <t>More likely</t>
  </si>
  <si>
    <t>Neither more nor less likely</t>
  </si>
  <si>
    <t>Less likely</t>
  </si>
  <si>
    <t>Much less likely</t>
  </si>
  <si>
    <t xml:space="preserve">Total Much more likely + More likely </t>
  </si>
  <si>
    <t xml:space="preserve">Negative Total Less likely + Much less likely </t>
  </si>
  <si>
    <t>Which of the following would make you more likely to change your business’ water efficiency?: If your business was fitted with a water meter</t>
  </si>
  <si>
    <t>Which of the following would make you more likely to change your business’ water efficiency?: A hosepipe ban on local households</t>
  </si>
  <si>
    <t>Which of the following would make you more likely to change your business’ water efficiency?: Financial incentives to install water efficient equipment or implement more water efficient processes</t>
  </si>
  <si>
    <t>Which of the following would make you more likely to change your business’ water efficiency?: Local environmental issues caused by water shortages</t>
  </si>
  <si>
    <t>Which of the following would make you more likely to change your business’ water efficiency?: If there were financial penalties for poor water efficiency</t>
  </si>
  <si>
    <t xml:space="preserve"> How much do you think your business could reduce its water usage while maintaining current levels of productivity and output? If you’re not sure, your best estimate will do</t>
  </si>
  <si>
    <t>0% - we could not reduce our water usage at the same output level</t>
  </si>
  <si>
    <t>0% to 4%</t>
  </si>
  <si>
    <t>5% to 9%</t>
  </si>
  <si>
    <t>10% to 14%</t>
  </si>
  <si>
    <t>15% to 19%</t>
  </si>
  <si>
    <t>20% to 29%</t>
  </si>
  <si>
    <t>30% to 39%</t>
  </si>
  <si>
    <t>40% to 49%</t>
  </si>
  <si>
    <t>50% or more</t>
  </si>
  <si>
    <t xml:space="preserve"> Has your business taken any steps to reduce its water consumption?</t>
  </si>
  <si>
    <t>Yes, we have taken significant steps to reduce our water consumption</t>
  </si>
  <si>
    <t>Yes, we have taken a few steps to reduce our water consumption</t>
  </si>
  <si>
    <t>No, we haven’t taken any steps to reduce our water consumption</t>
  </si>
  <si>
    <t xml:space="preserve"> And was your business successful in reducing its water consumption?</t>
  </si>
  <si>
    <t>Yes, we successfully reduced our water consumption</t>
  </si>
  <si>
    <t>No, we didn’t reduce our water consumption</t>
  </si>
  <si>
    <t xml:space="preserve"> You said that your business has taken steps to reduce its water consumption. Which of the following statements best describes the reason for doing so?</t>
  </si>
  <si>
    <t>We started reducing our water consumption to lower our costs</t>
  </si>
  <si>
    <t>We started reducing our water consumption mainly to lower our costs, but also to help the environment</t>
  </si>
  <si>
    <t>We started reducing our consumption mainly to help the environment, but also to lower costs</t>
  </si>
  <si>
    <t>We started reducing our consumption solely to help the environment</t>
  </si>
  <si>
    <t xml:space="preserve"> If your business was looking to relocate, which of the following statements best describes how your business would think about water?</t>
  </si>
  <si>
    <t>Water availability would be a top priority in our decision</t>
  </si>
  <si>
    <t>Water availability would be one of several key factors we consider</t>
  </si>
  <si>
    <t>Water availability would be noted but not a major factor</t>
  </si>
  <si>
    <t>Water availability would not influence our decision</t>
  </si>
  <si>
    <t xml:space="preserve"> And, if you were looking to relocate your business and were told that a location you were considering was in a ‘dry area’ - somewhere more prone to water shortages - how would this affect your decision to move to this area?</t>
  </si>
  <si>
    <t>We would definitely not consider moving there</t>
  </si>
  <si>
    <t>It would make us less likely to move there, but we might still consider it</t>
  </si>
  <si>
    <t>It would not affect our decision, other factors are more important</t>
  </si>
  <si>
    <t xml:space="preserve"> Experts say that droughts are likely to become more frequent in the UK over the next 10 years, increasing the likelihood of water shortages in various parts of the country, particularly in the South of England.  Which of the following best describes how your business is likely to respond to this?</t>
  </si>
  <si>
    <t>We are very likely to move locations if our area were facing increasing water shortages</t>
  </si>
  <si>
    <t>We are somewhat likely to move locations if our area were facing increasing water shortages</t>
  </si>
  <si>
    <t>We would consider adapting our operations rather than moving</t>
  </si>
  <si>
    <t>We won’t respond to increased water shortages</t>
  </si>
  <si>
    <t xml:space="preserve"> You said you are likely to move your business due to water shortages, where would you move to?</t>
  </si>
  <si>
    <t>Somewhere else in the UK</t>
  </si>
  <si>
    <t>Somewhere in Europe, outside the UK</t>
  </si>
  <si>
    <t>Somewhere outside of Europe</t>
  </si>
  <si>
    <t xml:space="preserve"> Imagine the area your business operates started having droughts consistently for 1-2 days per year that cause restrictions on non-essential water use for businesses. How likely would your business be to relocate?</t>
  </si>
  <si>
    <t>Very likely</t>
  </si>
  <si>
    <t>Somewhat likely</t>
  </si>
  <si>
    <t>Somewhat unlikely</t>
  </si>
  <si>
    <t>Very unlikely</t>
  </si>
  <si>
    <t xml:space="preserve">Total Very likely + Somewhat likely </t>
  </si>
  <si>
    <t xml:space="preserve">Negative Total Somewhat unlikely + Very unlikely </t>
  </si>
  <si>
    <t xml:space="preserve"> Imagine the area your business operates started having droughts consistently for 3-5 days per year that cause restrictions on non-essential water use for businesses. How likely would your business be to relocate?</t>
  </si>
  <si>
    <t xml:space="preserve"> Imagine the area your business operates started having droughts consistently for 6-10 days per year that cause restrictions on non-essential water use for businesses. How likely would your business be to relocate?</t>
  </si>
  <si>
    <t xml:space="preserve"> Imagine the area your business operates started having droughts consistently for 15-20 days per year that cause restrictions on non-essential water use for businesses. How likely would your business be to relocate?</t>
  </si>
  <si>
    <t xml:space="preserve"> Imagine the area your business operates started having droughts consistently for 25-30 days per year that cause restrictions on non-essential water use for businesses. How likely would your business be to relocate?</t>
  </si>
  <si>
    <t xml:space="preserve"> Imagine a non-essential use ban that was imposed in the area your business operates, meaning that your business was not able to use water for non-essential activities. How would this impact your business? Non-essential water use for businesses includes activities not critical to health, safety, or core operations (e.g. watering gardens, washing vehicles, cleaning buildings, filling pools, or decorative fountains).</t>
  </si>
  <si>
    <t>It would force us to shut down permanently</t>
  </si>
  <si>
    <t>It would force us to shut down temporarily</t>
  </si>
  <si>
    <t>It would significantly affect our operations but we would continue operating</t>
  </si>
  <si>
    <t>It would have a moderate impact, but we would continue operating</t>
  </si>
  <si>
    <t>It would have little impact</t>
  </si>
  <si>
    <t>It would have no impact at all</t>
  </si>
  <si>
    <t>If there were a water shortage in your area, which of the following, if any, would you expect to cause issues for your business? Select all that apply</t>
  </si>
  <si>
    <t>Difficulty maintaining hygiene standards for staff or customers</t>
  </si>
  <si>
    <t>Negative impact on staff welfare (e.g. drinking water, sanitation)</t>
  </si>
  <si>
    <t>Reduced availability of water for day-to-day operations</t>
  </si>
  <si>
    <t>Increased cost of water supply</t>
  </si>
  <si>
    <t>Impact on cooling/heating/cleaning systems</t>
  </si>
  <si>
    <t>Disruption to production or service delivery</t>
  </si>
  <si>
    <t>Risk to customer satisfaction or reputation</t>
  </si>
  <si>
    <t>Compliance challenges with environmental or regulatory requirements</t>
  </si>
  <si>
    <t>Delays or shortages from suppliers who are also affected</t>
  </si>
  <si>
    <t>Fieldwork: 31st Oct - 3rd Nov 2025</t>
  </si>
  <si>
    <t>Data weighted by region, business size and sector</t>
  </si>
  <si>
    <t>Grid Summary: Imagine there was a problem with your water supply that meant your business had no access to water for two days. How much of an impact would this have on the following?</t>
  </si>
  <si>
    <t xml:space="preserve"> Your business’ revenue</t>
  </si>
  <si>
    <t xml:space="preserve"> Your business operations</t>
  </si>
  <si>
    <t xml:space="preserve"> Your business’ productivity</t>
  </si>
  <si>
    <t>And which regions do you think is likely to have the most reliable water availability over the next ten years? Select up to three</t>
  </si>
  <si>
    <t>Grid Summary: Would you be willing to implement the following measures in order to improve your business’ water efficiency?</t>
  </si>
  <si>
    <t xml:space="preserve"> Installing systems to collect and reuse rainwater for non-drinking purposes (e.g. for irrigation or cleaning)</t>
  </si>
  <si>
    <t xml:space="preserve"> Installing smart water meters to monitor and manage water usage in real time</t>
  </si>
  <si>
    <t xml:space="preserve"> Reusing greywater (e.g. from sinks or washing processes) for non drinking purposes</t>
  </si>
  <si>
    <t xml:space="preserve"> Upgrading equipment or processes to more water efficient models (e.g. for cooling, cleaning, or manufacturing systems)</t>
  </si>
  <si>
    <t xml:space="preserve"> Collecting and reusing process water within your operations (closed-loop or recycling systems)</t>
  </si>
  <si>
    <t xml:space="preserve"> Introducing staff training or awareness programmes on reducing water use</t>
  </si>
  <si>
    <t xml:space="preserve"> Working with suppliers to reduce water use in your supply chain</t>
  </si>
  <si>
    <t xml:space="preserve"> Participating in local water efficiency schemes offered by water companies or local authorities</t>
  </si>
  <si>
    <t xml:space="preserve"> Installing low-flow fittings in toilets or kitchens</t>
  </si>
  <si>
    <t>Grid Summary: And, which of the following measures would you know how to implement into your business’ operations?</t>
  </si>
  <si>
    <t>Grid Summary: Which of the following would make you more likely to change your business’ water efficiency?</t>
  </si>
  <si>
    <t xml:space="preserve"> If water became more expensive</t>
  </si>
  <si>
    <t xml:space="preserve"> If your business was fitted with a water meter</t>
  </si>
  <si>
    <t xml:space="preserve"> A hosepipe ban on local households</t>
  </si>
  <si>
    <t xml:space="preserve"> Financial incentives to install water efficient equipment or implement more water efficient processes</t>
  </si>
  <si>
    <t xml:space="preserve"> Local environmental issues caused by water shortages</t>
  </si>
  <si>
    <t xml:space="preserve"> If there were financial penalties for poor water efficiency</t>
  </si>
  <si>
    <t>Public First Poll for MIF</t>
  </si>
  <si>
    <t>All results are unweighted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</si>
</sst>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81640625" defaultRowHeight="14.5" x14ac:dyDescent="0.35"/>
  <sheetData>
    <row r="7" spans="6:12" ht="40" customHeight="1" x14ac:dyDescent="0.35">
      <c r="F7" s="25" t="s">
        <v>329</v>
      </c>
      <c r="G7" s="26"/>
      <c r="H7" s="26"/>
      <c r="I7" s="26"/>
      <c r="J7" s="26"/>
      <c r="K7" s="26"/>
      <c r="L7" s="26"/>
    </row>
    <row r="10" spans="6:12" ht="20.149999999999999" customHeight="1" x14ac:dyDescent="0.45">
      <c r="F10" s="2" t="s">
        <v>0</v>
      </c>
      <c r="K10" s="3" t="s">
        <v>1</v>
      </c>
    </row>
    <row r="11" spans="6:12" ht="20.149999999999999" customHeight="1" x14ac:dyDescent="0.45">
      <c r="F11" s="2" t="s">
        <v>2</v>
      </c>
      <c r="K11" s="3" t="s">
        <v>3</v>
      </c>
    </row>
    <row r="12" spans="6:12" ht="20.149999999999999" customHeight="1" x14ac:dyDescent="0.45">
      <c r="F12" s="2" t="s">
        <v>4</v>
      </c>
      <c r="K12" s="3" t="s">
        <v>5</v>
      </c>
    </row>
    <row r="13" spans="6:12" ht="20.149999999999999" customHeight="1" x14ac:dyDescent="0.45">
      <c r="F13" s="2" t="s">
        <v>6</v>
      </c>
      <c r="K13" s="3">
        <v>586</v>
      </c>
    </row>
    <row r="14" spans="6:12" ht="18.5" x14ac:dyDescent="0.45">
      <c r="F14" s="2"/>
    </row>
    <row r="15" spans="6:12" ht="18.5" x14ac:dyDescent="0.45">
      <c r="F15" s="2"/>
    </row>
    <row r="16" spans="6:12" ht="18.5" x14ac:dyDescent="0.45">
      <c r="F16" s="2" t="s">
        <v>7</v>
      </c>
    </row>
    <row r="17" spans="6:13" ht="50.15" customHeight="1" x14ac:dyDescent="0.35">
      <c r="F17" s="27" t="s">
        <v>330</v>
      </c>
      <c r="G17" s="26"/>
      <c r="H17" s="26"/>
      <c r="I17" s="26"/>
      <c r="J17" s="26"/>
      <c r="K17" s="26"/>
      <c r="L17" s="26"/>
      <c r="M17" s="26"/>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3"/>
  <sheetViews>
    <sheetView showGridLines="0" workbookViewId="0">
      <selection activeCell="B32" sqref="B32"/>
    </sheetView>
  </sheetViews>
  <sheetFormatPr defaultColWidth="10.81640625" defaultRowHeight="14.5" x14ac:dyDescent="0.35"/>
  <cols>
    <col min="4" max="4" width="100.7265625" customWidth="1"/>
    <col min="5" max="5" width="20.7265625" customWidth="1"/>
  </cols>
  <sheetData>
    <row r="2" spans="3:6" ht="40"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1</v>
      </c>
      <c r="D9" s="8" t="str">
        <f>HYPERLINK("#'Table 1'!A1", "Which of the following would you say are the biggest challenges your business is facing at the moment? Select up to three")</f>
        <v>Which of the following would you say are the biggest challenges your business is facing at the moment? Select up to three</v>
      </c>
      <c r="E9" s="14" t="str">
        <f>HYPERLINK("#'Full Results'!A11", "11")</f>
        <v>11</v>
      </c>
      <c r="F9" t="s">
        <v>13</v>
      </c>
    </row>
    <row r="10" spans="3:6" x14ac:dyDescent="0.35">
      <c r="C10">
        <v>2</v>
      </c>
      <c r="D10" s="8" t="str">
        <f>HYPERLINK("#'Table 2'!A1", "And looking ahead over the next 10 years, which of these do you expect will be the biggest challenges for your business? Select up to three")</f>
        <v>And looking ahead over the next 10 years, which of these do you expect will be the biggest challenges for your business? Select up to three</v>
      </c>
      <c r="E10" s="14" t="str">
        <f>HYPERLINK("#'Full Results'!A27", "27")</f>
        <v>27</v>
      </c>
      <c r="F10" t="s">
        <v>13</v>
      </c>
    </row>
    <row r="11" spans="3:6" x14ac:dyDescent="0.35">
      <c r="C11">
        <v>3</v>
      </c>
      <c r="D11" s="8" t="str">
        <f>HYPERLINK("#'Table 3'!A1", " How much would you say you know about your business’ water usage?")</f>
        <v xml:space="preserve"> How much would you say you know about your business’ water usage?</v>
      </c>
      <c r="E11" s="14" t="str">
        <f>HYPERLINK("#'Full Results'!A43", "43")</f>
        <v>43</v>
      </c>
      <c r="F11" t="s">
        <v>13</v>
      </c>
    </row>
    <row r="12" spans="3:6" x14ac:dyDescent="0.35">
      <c r="C12">
        <v>4</v>
      </c>
      <c r="D12" s="8" t="str">
        <f>HYPERLINK("#'Table 4'!A1", " Is your business’s water usage measured by a water meter?")</f>
        <v xml:space="preserve"> Is your business’s water usage measured by a water meter?</v>
      </c>
      <c r="E12" s="14" t="str">
        <f>HYPERLINK("#'Full Results'!A50", "50")</f>
        <v>50</v>
      </c>
      <c r="F12" t="s">
        <v>13</v>
      </c>
    </row>
    <row r="13" spans="3:6" x14ac:dyDescent="0.35">
      <c r="C13">
        <v>5</v>
      </c>
      <c r="D13" s="8" t="str">
        <f>HYPERLINK("#'Table 5'!A1", " How much on average does your business currently spend on water each month?")</f>
        <v xml:space="preserve"> How much on average does your business currently spend on water each month?</v>
      </c>
      <c r="E13" s="14" t="str">
        <f>HYPERLINK("#'Full Results'!A57", "57")</f>
        <v>57</v>
      </c>
      <c r="F13" t="s">
        <v>13</v>
      </c>
    </row>
    <row r="14" spans="3:6" x14ac:dyDescent="0.35">
      <c r="C14">
        <v>6</v>
      </c>
      <c r="D14" s="8" t="str">
        <f>HYPERLINK("#'Table 6'!A1", " And, on average, what volume of water does your business use each month? (1 cubic metre = 1,000 litres). If you’re not sure select don’t know")</f>
        <v xml:space="preserve"> And, on average, what volume of water does your business use each month? (1 cubic metre = 1,000 litres). If you’re not sure select don’t know</v>
      </c>
      <c r="E14" s="14" t="str">
        <f>HYPERLINK("#'Full Results'!A73", "73")</f>
        <v>73</v>
      </c>
      <c r="F14" t="s">
        <v>13</v>
      </c>
    </row>
    <row r="15" spans="3:6" x14ac:dyDescent="0.35">
      <c r="C15">
        <v>7</v>
      </c>
      <c r="D15" s="8" t="str">
        <f>HYPERLINK("#'Table 7'!A1", "Which of the following ways does your business use water? Select all that apply")</f>
        <v>Which of the following ways does your business use water? Select all that apply</v>
      </c>
      <c r="E15" s="14" t="str">
        <f>HYPERLINK("#'Full Results'!A87", "87")</f>
        <v>87</v>
      </c>
      <c r="F15" t="s">
        <v>13</v>
      </c>
    </row>
    <row r="16" spans="3:6" x14ac:dyDescent="0.35">
      <c r="C16">
        <v>8</v>
      </c>
      <c r="D16" s="8" t="str">
        <f>HYPERLINK("#'Table 8'!A1", " How important is a reliable source of water to the work that your business does?")</f>
        <v xml:space="preserve"> How important is a reliable source of water to the work that your business does?</v>
      </c>
      <c r="E16" s="14" t="str">
        <f>HYPERLINK("#'Full Results'!A102", "102")</f>
        <v>102</v>
      </c>
      <c r="F16" t="s">
        <v>13</v>
      </c>
    </row>
    <row r="17" spans="3:6" x14ac:dyDescent="0.35">
      <c r="C17">
        <v>9</v>
      </c>
      <c r="D17" s="8" t="str">
        <f>HYPERLINK("#'Table 9'!A1", " As far as you know, has your business ever experienced problems with its water supply?")</f>
        <v xml:space="preserve"> As far as you know, has your business ever experienced problems with its water supply?</v>
      </c>
      <c r="E17" s="14" t="str">
        <f>HYPERLINK("#'Full Results'!A112", "112")</f>
        <v>112</v>
      </c>
      <c r="F17" t="s">
        <v>13</v>
      </c>
    </row>
    <row r="18" spans="3:6" x14ac:dyDescent="0.35">
      <c r="C18">
        <v>10</v>
      </c>
      <c r="D18" s="8" t="str">
        <f>HYPERLINK("#'Table 10'!A1", " Has your business, or the area your business operates, ever been affected by restrictions on water use? This could include a hosepipe ban, or a Non-Essential Use Ban (NEUB).")</f>
        <v xml:space="preserve"> Has your business, or the area your business operates, ever been affected by restrictions on water use? This could include a hosepipe ban, or a Non-Essential Use Ban (NEUB).</v>
      </c>
      <c r="E18" s="14" t="str">
        <f>HYPERLINK("#'Full Results'!A118", "118")</f>
        <v>118</v>
      </c>
      <c r="F18" t="s">
        <v>13</v>
      </c>
    </row>
    <row r="19" spans="3:6" x14ac:dyDescent="0.35">
      <c r="C19">
        <v>11</v>
      </c>
      <c r="D19" s="8" t="str">
        <f>HYPERLINK("#'Table 11'!A1", " How would you describe the reliability of the water supply in the area your business operates?")</f>
        <v xml:space="preserve"> How would you describe the reliability of the water supply in the area your business operates?</v>
      </c>
      <c r="E19" s="14" t="str">
        <f>HYPERLINK("#'Full Results'!A124", "124")</f>
        <v>124</v>
      </c>
      <c r="F19" t="s">
        <v>13</v>
      </c>
    </row>
    <row r="20" spans="3:6" x14ac:dyDescent="0.35">
      <c r="C20">
        <v>12</v>
      </c>
      <c r="D20" s="8" t="str">
        <f>HYPERLINK("#'Table 12'!A1", " How does your business plan to change its water usage over the next 5 years?")</f>
        <v xml:space="preserve"> How does your business plan to change its water usage over the next 5 years?</v>
      </c>
      <c r="E20" s="14" t="str">
        <f>HYPERLINK("#'Full Results'!A134", "134")</f>
        <v>134</v>
      </c>
      <c r="F20" t="s">
        <v>13</v>
      </c>
    </row>
    <row r="21" spans="3:6" x14ac:dyDescent="0.35">
      <c r="C21">
        <v>13</v>
      </c>
      <c r="D21" s="8" t="str">
        <f>HYPERLINK("#'Table 13'!A1", " You said your business plans to increase its water usage, is this mainly due to your business growing in size or output, or due to changes in your processes?")</f>
        <v xml:space="preserve"> You said your business plans to increase its water usage, is this mainly due to your business growing in size or output, or due to changes in your processes?</v>
      </c>
      <c r="E21" s="14" t="str">
        <f>HYPERLINK("#'Full Results'!A143", "143")</f>
        <v>143</v>
      </c>
      <c r="F21" t="s">
        <v>14</v>
      </c>
    </row>
    <row r="22" spans="3:6" x14ac:dyDescent="0.35">
      <c r="C22">
        <v>14</v>
      </c>
      <c r="D22" s="8" t="str">
        <f>HYPERLINK("#'Table 14'!A1", " How has your business' water intensity changed over the last 5 years?(By “water intensity” we mean how much water your business uses relative to its output - for example, water used per unit of production.)")</f>
        <v xml:space="preserve"> How has your business' water intensity changed over the last 5 years?(By “water intensity” we mean how much water your business uses relative to its output - for example, water used per unit of production.)</v>
      </c>
      <c r="E22" s="14" t="str">
        <f>HYPERLINK("#'Full Results'!A149", "149")</f>
        <v>149</v>
      </c>
      <c r="F22" t="s">
        <v>13</v>
      </c>
    </row>
    <row r="23" spans="3:6" x14ac:dyDescent="0.35">
      <c r="C23">
        <v>15</v>
      </c>
      <c r="D23" s="8" t="str">
        <f>HYPERLINK("#'Table 15'!A1", "And why has your water intensity changed?")</f>
        <v>And why has your water intensity changed?</v>
      </c>
      <c r="E23" s="14" t="str">
        <f>HYPERLINK("#'Full Results'!A160", "160")</f>
        <v>160</v>
      </c>
      <c r="F23" t="s">
        <v>15</v>
      </c>
    </row>
    <row r="24" spans="3:6" x14ac:dyDescent="0.35">
      <c r="C24">
        <v>16</v>
      </c>
      <c r="D24" s="8" t="str">
        <f>HYPERLINK("#'Table 16'!A1", "Grid Summary: Imagine there was a problem with your water supply that meant your business had no access to water for two days. How much of an impact would this have on the following?")</f>
        <v>Grid Summary: Imagine there was a problem with your water supply that meant your business had no access to water for two days. How much of an impact would this have on the following?</v>
      </c>
      <c r="E24" s="7"/>
      <c r="F24" t="s">
        <v>13</v>
      </c>
    </row>
    <row r="25" spans="3:6" x14ac:dyDescent="0.35">
      <c r="C25">
        <v>17</v>
      </c>
      <c r="D25" s="8" t="str">
        <f>HYPERLINK("#'Table 17'!A1", "Imagine there was a problem with your water supply that meant your business had no access to water for two days. How much of an impact would this have on the following?: Your business’ revenue")</f>
        <v>Imagine there was a problem with your water supply that meant your business had no access to water for two days. How much of an impact would this have on the following?: Your business’ revenue</v>
      </c>
      <c r="E25" s="14" t="str">
        <f>HYPERLINK("#'Full Results'!A168", "168")</f>
        <v>168</v>
      </c>
      <c r="F25" t="s">
        <v>13</v>
      </c>
    </row>
    <row r="26" spans="3:6" x14ac:dyDescent="0.35">
      <c r="C26">
        <v>18</v>
      </c>
      <c r="D26" s="8" t="str">
        <f>HYPERLINK("#'Table 18'!A1", "Imagine there was a problem with your water supply that meant your business had no access to water for two days. How much of an impact would this have on the following?: Your business operations")</f>
        <v>Imagine there was a problem with your water supply that meant your business had no access to water for two days. How much of an impact would this have on the following?: Your business operations</v>
      </c>
      <c r="E26" s="14" t="str">
        <f>HYPERLINK("#'Full Results'!A176", "176")</f>
        <v>176</v>
      </c>
      <c r="F26" t="s">
        <v>13</v>
      </c>
    </row>
    <row r="27" spans="3:6" x14ac:dyDescent="0.35">
      <c r="C27">
        <v>19</v>
      </c>
      <c r="D27" s="8" t="str">
        <f>HYPERLINK("#'Table 19'!A1", "Imagine there was a problem with your water supply that meant your business had no access to water for two days. How much of an impact would this have on the following?: Your business’ productivity")</f>
        <v>Imagine there was a problem with your water supply that meant your business had no access to water for two days. How much of an impact would this have on the following?: Your business’ productivity</v>
      </c>
      <c r="E27" s="14" t="str">
        <f>HYPERLINK("#'Full Results'!A184", "184")</f>
        <v>184</v>
      </c>
      <c r="F27" t="s">
        <v>13</v>
      </c>
    </row>
    <row r="28" spans="3:6" x14ac:dyDescent="0.35">
      <c r="C28">
        <v>20</v>
      </c>
      <c r="D28" s="8" t="str">
        <f>HYPERLINK("#'Table 20'!A1", " Which of the following comes closest to your view regarding your business’ water usage?")</f>
        <v xml:space="preserve"> Which of the following comes closest to your view regarding your business’ water usage?</v>
      </c>
      <c r="E28" s="14" t="str">
        <f>HYPERLINK("#'Full Results'!A192", "192")</f>
        <v>192</v>
      </c>
      <c r="F28" t="s">
        <v>13</v>
      </c>
    </row>
    <row r="29" spans="3:6" x14ac:dyDescent="0.35">
      <c r="C29">
        <v>21</v>
      </c>
      <c r="D29" s="8" t="str">
        <f>HYPERLINK("#'Table 21'!A1", " Which of the following comes closest to your view regarding your business’ water usage?")</f>
        <v xml:space="preserve"> Which of the following comes closest to your view regarding your business’ water usage?</v>
      </c>
      <c r="E29" s="14" t="str">
        <f>HYPERLINK("#'Full Results'!A198", "198")</f>
        <v>198</v>
      </c>
      <c r="F29" t="s">
        <v>13</v>
      </c>
    </row>
    <row r="30" spans="3:6" x14ac:dyDescent="0.35">
      <c r="C30">
        <v>22</v>
      </c>
      <c r="D30" s="8" t="str">
        <f>HYPERLINK("#'Table 22'!A1", " Which of the following comes closest to your view regarding your business’ water usage?")</f>
        <v xml:space="preserve"> Which of the following comes closest to your view regarding your business’ water usage?</v>
      </c>
      <c r="E30" s="14" t="str">
        <f>HYPERLINK("#'Full Results'!A204", "204")</f>
        <v>204</v>
      </c>
      <c r="F30" t="s">
        <v>13</v>
      </c>
    </row>
    <row r="31" spans="3:6" x14ac:dyDescent="0.35">
      <c r="C31">
        <v>23</v>
      </c>
      <c r="D31" s="8" t="str">
        <f>HYPERLINK("#'Table 23'!A1", " Which of the following comes closest to your view regarding your business’ water usage?")</f>
        <v xml:space="preserve"> Which of the following comes closest to your view regarding your business’ water usage?</v>
      </c>
      <c r="E31" s="14" t="str">
        <f>HYPERLINK("#'Full Results'!A211", "211")</f>
        <v>211</v>
      </c>
      <c r="F31" t="s">
        <v>13</v>
      </c>
    </row>
    <row r="32" spans="3:6" x14ac:dyDescent="0.35">
      <c r="C32">
        <v>24</v>
      </c>
      <c r="D32" s="8" t="str">
        <f>HYPERLINK("#'Table 24'!A1", " Which of the following is closest to your view on water shortages in the UK?")</f>
        <v xml:space="preserve"> Which of the following is closest to your view on water shortages in the UK?</v>
      </c>
      <c r="E32" s="14" t="str">
        <f>HYPERLINK("#'Full Results'!A217", "217")</f>
        <v>217</v>
      </c>
      <c r="F32" t="s">
        <v>13</v>
      </c>
    </row>
    <row r="33" spans="3:6" x14ac:dyDescent="0.35">
      <c r="C33">
        <v>25</v>
      </c>
      <c r="D33" s="8" t="str">
        <f>HYPERLINK("#'Table 25'!A1", " Are you more or less concerned about water shortages at the moment, than you have been in the past?")</f>
        <v xml:space="preserve"> Are you more or less concerned about water shortages at the moment, than you have been in the past?</v>
      </c>
      <c r="E33" s="14" t="str">
        <f>HYPERLINK("#'Full Results'!A227", "227")</f>
        <v>227</v>
      </c>
      <c r="F33" t="s">
        <v>13</v>
      </c>
    </row>
    <row r="34" spans="3:6" x14ac:dyDescent="0.35">
      <c r="C34">
        <v>26</v>
      </c>
      <c r="D34" s="8" t="str">
        <f>HYPERLINK("#'Table 26'!A1", " Thinking about the future, do you expect UK water shortages to become more or less frequent?")</f>
        <v xml:space="preserve"> Thinking about the future, do you expect UK water shortages to become more or less frequent?</v>
      </c>
      <c r="E34" s="14" t="str">
        <f>HYPERLINK("#'Full Results'!A238", "238")</f>
        <v>238</v>
      </c>
      <c r="F34" t="s">
        <v>13</v>
      </c>
    </row>
    <row r="35" spans="3:6" x14ac:dyDescent="0.35">
      <c r="C35">
        <v>27</v>
      </c>
      <c r="D35" s="8" t="str">
        <f>HYPERLINK("#'Table 27'!A1", " And, thinking about the future, do you expect water shortages in the location your business operates that affect your business’ operations to become more or less frequent?")</f>
        <v xml:space="preserve"> And, thinking about the future, do you expect water shortages in the location your business operates that affect your business’ operations to become more or less frequent?</v>
      </c>
      <c r="E35" s="14" t="str">
        <f>HYPERLINK("#'Full Results'!A249", "249")</f>
        <v>249</v>
      </c>
      <c r="F35" t="s">
        <v>13</v>
      </c>
    </row>
    <row r="36" spans="3:6" x14ac:dyDescent="0.35">
      <c r="C36">
        <v>28</v>
      </c>
      <c r="D36" s="8" t="str">
        <f>HYPERLINK("#'Table 28'!A1", "Which regions of the UK do you think are most at risk of droughts over the next ten years? Select up to three")</f>
        <v>Which regions of the UK do you think are most at risk of droughts over the next ten years? Select up to three</v>
      </c>
      <c r="E36" s="14" t="str">
        <f>HYPERLINK("#'Full Results'!A260", "260")</f>
        <v>260</v>
      </c>
      <c r="F36" t="s">
        <v>13</v>
      </c>
    </row>
    <row r="37" spans="3:6" x14ac:dyDescent="0.35">
      <c r="C37">
        <v>29</v>
      </c>
      <c r="D37" s="8" t="str">
        <f>HYPERLINK("#'Table 29'!A1", "And which regions do you think is likely to have the most reliable water availability over the next ten years? Select up to three")</f>
        <v>And which regions do you think is likely to have the most reliable water availability over the next ten years? Select up to three</v>
      </c>
      <c r="E37" s="14" t="str">
        <f>HYPERLINK("#'Full Results'!A277", "277")</f>
        <v>277</v>
      </c>
      <c r="F37" t="s">
        <v>13</v>
      </c>
    </row>
    <row r="38" spans="3:6" x14ac:dyDescent="0.35">
      <c r="C38">
        <v>30</v>
      </c>
      <c r="D38" s="8" t="str">
        <f>HYPERLINK("#'Table 30'!A1", " Is your business interested in reducing its water intensity?(By “water intensity” we mean how much water your business uses relative to its output - for example, water used per unit of production.)")</f>
        <v xml:space="preserve"> Is your business interested in reducing its water intensity?(By “water intensity” we mean how much water your business uses relative to its output - for example, water used per unit of production.)</v>
      </c>
      <c r="E38" s="14" t="str">
        <f>HYPERLINK("#'Full Results'!A293", "293")</f>
        <v>293</v>
      </c>
      <c r="F38" t="s">
        <v>13</v>
      </c>
    </row>
    <row r="39" spans="3:6" x14ac:dyDescent="0.35">
      <c r="C39">
        <v>31</v>
      </c>
      <c r="D39" s="8" t="str">
        <f>HYPERLINK("#'Table 31'!A1", " Regardless of whether your business is interested in reducing its water intensity, would you know how to make your business more water efficient? This could include knowledge of measures or policies that could reduce water intensity")</f>
        <v xml:space="preserve"> Regardless of whether your business is interested in reducing its water intensity, would you know how to make your business more water efficient? This could include knowledge of measures or policies that could reduce water intensity</v>
      </c>
      <c r="E39" s="14" t="str">
        <f>HYPERLINK("#'Full Results'!A303", "303")</f>
        <v>303</v>
      </c>
      <c r="F39" t="s">
        <v>13</v>
      </c>
    </row>
    <row r="40" spans="3:6" x14ac:dyDescent="0.35">
      <c r="C40">
        <v>32</v>
      </c>
      <c r="D40" s="8" t="str">
        <f>HYPERLINK("#'Table 32'!A1", "Grid Summary: Would you be willing to implement the following measures in order to improve your business’ water efficiency?")</f>
        <v>Grid Summary: Would you be willing to implement the following measures in order to improve your business’ water efficiency?</v>
      </c>
      <c r="E40" s="7"/>
      <c r="F40" t="s">
        <v>13</v>
      </c>
    </row>
    <row r="41" spans="3:6" x14ac:dyDescent="0.35">
      <c r="C41">
        <v>33</v>
      </c>
      <c r="D41" s="8" t="str">
        <f>HYPERLINK("#'Table 33'!A1", "Would you be willing to implement the following measures in order to improve your business’ water efficiency?: Installing systems to collect and reuse rainwater for non-drinking purposes (e.g. for irrigation or cleaning)")</f>
        <v>Would you be willing to implement the following measures in order to improve your business’ water efficiency?: Installing systems to collect and reuse rainwater for non-drinking purposes (e.g. for irrigation or cleaning)</v>
      </c>
      <c r="E41" s="14" t="str">
        <f>HYPERLINK("#'Full Results'!A313", "313")</f>
        <v>313</v>
      </c>
      <c r="F41" t="s">
        <v>13</v>
      </c>
    </row>
    <row r="42" spans="3:6" x14ac:dyDescent="0.35">
      <c r="C42">
        <v>34</v>
      </c>
      <c r="D42" s="8" t="str">
        <f>HYPERLINK("#'Table 34'!A1", "Would you be willing to implement the following measures in order to improve your business’ water efficiency?: Installing smart water meters to monitor and manage water usage in real time")</f>
        <v>Would you be willing to implement the following measures in order to improve your business’ water efficiency?: Installing smart water meters to monitor and manage water usage in real time</v>
      </c>
      <c r="E42" s="14" t="str">
        <f>HYPERLINK("#'Full Results'!A319", "319")</f>
        <v>319</v>
      </c>
      <c r="F42" t="s">
        <v>13</v>
      </c>
    </row>
    <row r="43" spans="3:6" x14ac:dyDescent="0.35">
      <c r="C43">
        <v>35</v>
      </c>
      <c r="D43" s="8" t="str">
        <f>HYPERLINK("#'Table 35'!A1", "Would you be willing to implement the following measures in order to improve your business’ water efficiency?: Reusing greywater (e.g. from sinks or washing processes) for non drinking purposes")</f>
        <v>Would you be willing to implement the following measures in order to improve your business’ water efficiency?: Reusing greywater (e.g. from sinks or washing processes) for non drinking purposes</v>
      </c>
      <c r="E43" s="14" t="str">
        <f>HYPERLINK("#'Full Results'!A325", "325")</f>
        <v>325</v>
      </c>
      <c r="F43" t="s">
        <v>13</v>
      </c>
    </row>
    <row r="44" spans="3:6" x14ac:dyDescent="0.35">
      <c r="C44">
        <v>36</v>
      </c>
      <c r="D44" s="8" t="str">
        <f>HYPERLINK("#'Table 36'!A1", "Would you be willing to implement the following measures in order to improve your business’ water efficiency?: Upgrading equipment or processes to more water efficient models (e.g. for cooling, cleaning, or manufacturing systems)")</f>
        <v>Would you be willing to implement the following measures in order to improve your business’ water efficiency?: Upgrading equipment or processes to more water efficient models (e.g. for cooling, cleaning, or manufacturing systems)</v>
      </c>
      <c r="E44" s="14" t="str">
        <f>HYPERLINK("#'Full Results'!A331", "331")</f>
        <v>331</v>
      </c>
      <c r="F44" t="s">
        <v>13</v>
      </c>
    </row>
    <row r="45" spans="3:6" x14ac:dyDescent="0.35">
      <c r="C45">
        <v>37</v>
      </c>
      <c r="D45" s="8" t="str">
        <f>HYPERLINK("#'Table 37'!A1", "Would you be willing to implement the following measures in order to improve your business’ water efficiency?: Collecting and reusing process water within your operations (closed-loop or recycling systems)")</f>
        <v>Would you be willing to implement the following measures in order to improve your business’ water efficiency?: Collecting and reusing process water within your operations (closed-loop or recycling systems)</v>
      </c>
      <c r="E45" s="14" t="str">
        <f>HYPERLINK("#'Full Results'!A337", "337")</f>
        <v>337</v>
      </c>
      <c r="F45" t="s">
        <v>13</v>
      </c>
    </row>
    <row r="46" spans="3:6" x14ac:dyDescent="0.35">
      <c r="C46">
        <v>38</v>
      </c>
      <c r="D46" s="8" t="str">
        <f>HYPERLINK("#'Table 38'!A1", "Would you be willing to implement the following measures in order to improve your business’ water efficiency?: Introducing staff training or awareness programmes on reducing water use")</f>
        <v>Would you be willing to implement the following measures in order to improve your business’ water efficiency?: Introducing staff training or awareness programmes on reducing water use</v>
      </c>
      <c r="E46" s="14" t="str">
        <f>HYPERLINK("#'Full Results'!A343", "343")</f>
        <v>343</v>
      </c>
      <c r="F46" t="s">
        <v>13</v>
      </c>
    </row>
    <row r="47" spans="3:6" x14ac:dyDescent="0.35">
      <c r="C47">
        <v>39</v>
      </c>
      <c r="D47" s="8" t="str">
        <f>HYPERLINK("#'Table 39'!A1", "Would you be willing to implement the following measures in order to improve your business’ water efficiency?: Working with suppliers to reduce water use in your supply chain")</f>
        <v>Would you be willing to implement the following measures in order to improve your business’ water efficiency?: Working with suppliers to reduce water use in your supply chain</v>
      </c>
      <c r="E47" s="14" t="str">
        <f>HYPERLINK("#'Full Results'!A349", "349")</f>
        <v>349</v>
      </c>
      <c r="F47" t="s">
        <v>13</v>
      </c>
    </row>
    <row r="48" spans="3:6" x14ac:dyDescent="0.35">
      <c r="C48">
        <v>40</v>
      </c>
      <c r="D48" s="8" t="str">
        <f>HYPERLINK("#'Table 40'!A1", "Would you be willing to implement the following measures in order to improve your business’ water efficiency?: Participating in local water efficiency schemes offered by water companies or local authorities")</f>
        <v>Would you be willing to implement the following measures in order to improve your business’ water efficiency?: Participating in local water efficiency schemes offered by water companies or local authorities</v>
      </c>
      <c r="E48" s="14" t="str">
        <f>HYPERLINK("#'Full Results'!A355", "355")</f>
        <v>355</v>
      </c>
      <c r="F48" t="s">
        <v>13</v>
      </c>
    </row>
    <row r="49" spans="3:6" x14ac:dyDescent="0.35">
      <c r="C49">
        <v>41</v>
      </c>
      <c r="D49" s="8" t="str">
        <f>HYPERLINK("#'Table 41'!A1", "Would you be willing to implement the following measures in order to improve your business’ water efficiency?: Installing low-flow fittings in toilets or kitchens")</f>
        <v>Would you be willing to implement the following measures in order to improve your business’ water efficiency?: Installing low-flow fittings in toilets or kitchens</v>
      </c>
      <c r="E49" s="14" t="str">
        <f>HYPERLINK("#'Full Results'!A361", "361")</f>
        <v>361</v>
      </c>
      <c r="F49" t="s">
        <v>13</v>
      </c>
    </row>
    <row r="50" spans="3:6" x14ac:dyDescent="0.35">
      <c r="C50">
        <v>42</v>
      </c>
      <c r="D50" s="8" t="str">
        <f>HYPERLINK("#'Table 42'!A1", "Grid Summary: And, which of the following measures would you know how to implement into your business’ operations?")</f>
        <v>Grid Summary: And, which of the following measures would you know how to implement into your business’ operations?</v>
      </c>
      <c r="E50" s="7"/>
      <c r="F50" t="s">
        <v>13</v>
      </c>
    </row>
    <row r="51" spans="3:6" x14ac:dyDescent="0.35">
      <c r="C51">
        <v>43</v>
      </c>
      <c r="D51" s="8" t="str">
        <f>HYPERLINK("#'Table 43'!A1", "And, which of the following measures would you know how to implement into your business’ operations?: Installing systems to collect and reuse rainwater for non-drinking purposes (e.g. for irrigation or cleaning)")</f>
        <v>And, which of the following measures would you know how to implement into your business’ operations?: Installing systems to collect and reuse rainwater for non-drinking purposes (e.g. for irrigation or cleaning)</v>
      </c>
      <c r="E51" s="14" t="str">
        <f>HYPERLINK("#'Full Results'!A367", "367")</f>
        <v>367</v>
      </c>
      <c r="F51" t="s">
        <v>13</v>
      </c>
    </row>
    <row r="52" spans="3:6" x14ac:dyDescent="0.35">
      <c r="C52">
        <v>44</v>
      </c>
      <c r="D52" s="8" t="str">
        <f>HYPERLINK("#'Table 44'!A1", "And, which of the following measures would you know how to implement into your business’ operations?: Installing smart water meters to monitor and manage water usage in real time")</f>
        <v>And, which of the following measures would you know how to implement into your business’ operations?: Installing smart water meters to monitor and manage water usage in real time</v>
      </c>
      <c r="E52" s="14" t="str">
        <f>HYPERLINK("#'Full Results'!A373", "373")</f>
        <v>373</v>
      </c>
      <c r="F52" t="s">
        <v>13</v>
      </c>
    </row>
    <row r="53" spans="3:6" x14ac:dyDescent="0.35">
      <c r="C53">
        <v>45</v>
      </c>
      <c r="D53" s="8" t="str">
        <f>HYPERLINK("#'Table 45'!A1", "And, which of the following measures would you know how to implement into your business’ operations?: Reusing greywater (e.g. from sinks or washing processes) for non drinking purposes")</f>
        <v>And, which of the following measures would you know how to implement into your business’ operations?: Reusing greywater (e.g. from sinks or washing processes) for non drinking purposes</v>
      </c>
      <c r="E53" s="14" t="str">
        <f>HYPERLINK("#'Full Results'!A379", "379")</f>
        <v>379</v>
      </c>
      <c r="F53" t="s">
        <v>13</v>
      </c>
    </row>
    <row r="54" spans="3:6" x14ac:dyDescent="0.35">
      <c r="C54">
        <v>46</v>
      </c>
      <c r="D54" s="8" t="str">
        <f>HYPERLINK("#'Table 46'!A1", "And, which of the following measures would you know how to implement into your business’ operations?: Upgrading equipment or processes to more water efficient models (e.g. for cooling, cleaning, or manufacturing systems)")</f>
        <v>And, which of the following measures would you know how to implement into your business’ operations?: Upgrading equipment or processes to more water efficient models (e.g. for cooling, cleaning, or manufacturing systems)</v>
      </c>
      <c r="E54" s="14" t="str">
        <f>HYPERLINK("#'Full Results'!A385", "385")</f>
        <v>385</v>
      </c>
      <c r="F54" t="s">
        <v>13</v>
      </c>
    </row>
    <row r="55" spans="3:6" x14ac:dyDescent="0.35">
      <c r="C55">
        <v>47</v>
      </c>
      <c r="D55" s="8" t="str">
        <f>HYPERLINK("#'Table 47'!A1", "And, which of the following measures would you know how to implement into your business’ operations?: Collecting and reusing process water within your operations (closed-loop or recycling systems)")</f>
        <v>And, which of the following measures would you know how to implement into your business’ operations?: Collecting and reusing process water within your operations (closed-loop or recycling systems)</v>
      </c>
      <c r="E55" s="14" t="str">
        <f>HYPERLINK("#'Full Results'!A391", "391")</f>
        <v>391</v>
      </c>
      <c r="F55" t="s">
        <v>13</v>
      </c>
    </row>
    <row r="56" spans="3:6" x14ac:dyDescent="0.35">
      <c r="C56">
        <v>48</v>
      </c>
      <c r="D56" s="8" t="str">
        <f>HYPERLINK("#'Table 48'!A1", "And, which of the following measures would you know how to implement into your business’ operations?: Introducing staff training or awareness programmes on reducing water use")</f>
        <v>And, which of the following measures would you know how to implement into your business’ operations?: Introducing staff training or awareness programmes on reducing water use</v>
      </c>
      <c r="E56" s="14" t="str">
        <f>HYPERLINK("#'Full Results'!A397", "397")</f>
        <v>397</v>
      </c>
      <c r="F56" t="s">
        <v>13</v>
      </c>
    </row>
    <row r="57" spans="3:6" x14ac:dyDescent="0.35">
      <c r="C57">
        <v>49</v>
      </c>
      <c r="D57" s="8" t="str">
        <f>HYPERLINK("#'Table 49'!A1", "And, which of the following measures would you know how to implement into your business’ operations?: Working with suppliers to reduce water use in your supply chain")</f>
        <v>And, which of the following measures would you know how to implement into your business’ operations?: Working with suppliers to reduce water use in your supply chain</v>
      </c>
      <c r="E57" s="14" t="str">
        <f>HYPERLINK("#'Full Results'!A403", "403")</f>
        <v>403</v>
      </c>
      <c r="F57" t="s">
        <v>13</v>
      </c>
    </row>
    <row r="58" spans="3:6" x14ac:dyDescent="0.35">
      <c r="C58">
        <v>50</v>
      </c>
      <c r="D58" s="8" t="str">
        <f>HYPERLINK("#'Table 50'!A1", "And, which of the following measures would you know how to implement into your business’ operations?: Participating in local water efficiency schemes offered by water companies or local authorities")</f>
        <v>And, which of the following measures would you know how to implement into your business’ operations?: Participating in local water efficiency schemes offered by water companies or local authorities</v>
      </c>
      <c r="E58" s="14" t="str">
        <f>HYPERLINK("#'Full Results'!A409", "409")</f>
        <v>409</v>
      </c>
      <c r="F58" t="s">
        <v>13</v>
      </c>
    </row>
    <row r="59" spans="3:6" x14ac:dyDescent="0.35">
      <c r="C59">
        <v>51</v>
      </c>
      <c r="D59" s="8" t="str">
        <f>HYPERLINK("#'Table 51'!A1", "And, which of the following measures would you know how to implement into your business’ operations?: Installing low-flow fittings in toilets or kitchens")</f>
        <v>And, which of the following measures would you know how to implement into your business’ operations?: Installing low-flow fittings in toilets or kitchens</v>
      </c>
      <c r="E59" s="14" t="str">
        <f>HYPERLINK("#'Full Results'!A415", "415")</f>
        <v>415</v>
      </c>
      <c r="F59" t="s">
        <v>13</v>
      </c>
    </row>
    <row r="60" spans="3:6" x14ac:dyDescent="0.35">
      <c r="C60">
        <v>52</v>
      </c>
      <c r="D60" s="8" t="str">
        <f>HYPERLINK("#'Table 52'!A1", "Grid Summary: Which of the following would make you more likely to change your business’ water efficiency?")</f>
        <v>Grid Summary: Which of the following would make you more likely to change your business’ water efficiency?</v>
      </c>
      <c r="E60" s="7"/>
      <c r="F60" t="s">
        <v>13</v>
      </c>
    </row>
    <row r="61" spans="3:6" x14ac:dyDescent="0.35">
      <c r="C61">
        <v>53</v>
      </c>
      <c r="D61" s="8" t="str">
        <f>HYPERLINK("#'Table 53'!A1", "Which of the following would make you more likely to change your business’ water efficiency?: If water became more expensive")</f>
        <v>Which of the following would make you more likely to change your business’ water efficiency?: If water became more expensive</v>
      </c>
      <c r="E61" s="14" t="str">
        <f>HYPERLINK("#'Full Results'!A421", "421")</f>
        <v>421</v>
      </c>
      <c r="F61" t="s">
        <v>13</v>
      </c>
    </row>
    <row r="62" spans="3:6" x14ac:dyDescent="0.35">
      <c r="C62">
        <v>54</v>
      </c>
      <c r="D62" s="8" t="str">
        <f>HYPERLINK("#'Table 54'!A1", "Which of the following would make you more likely to change your business’ water efficiency?: If your business was fitted with a water meter")</f>
        <v>Which of the following would make you more likely to change your business’ water efficiency?: If your business was fitted with a water meter</v>
      </c>
      <c r="E62" s="14" t="str">
        <f>HYPERLINK("#'Full Results'!A432", "432")</f>
        <v>432</v>
      </c>
      <c r="F62" t="s">
        <v>16</v>
      </c>
    </row>
    <row r="63" spans="3:6" x14ac:dyDescent="0.35">
      <c r="C63">
        <v>55</v>
      </c>
      <c r="D63" s="8" t="str">
        <f>HYPERLINK("#'Table 55'!A1", "Which of the following would make you more likely to change your business’ water efficiency?: A hosepipe ban on local households")</f>
        <v>Which of the following would make you more likely to change your business’ water efficiency?: A hosepipe ban on local households</v>
      </c>
      <c r="E63" s="14" t="str">
        <f>HYPERLINK("#'Full Results'!A443", "443")</f>
        <v>443</v>
      </c>
      <c r="F63" t="s">
        <v>13</v>
      </c>
    </row>
    <row r="64" spans="3:6" x14ac:dyDescent="0.35">
      <c r="C64">
        <v>56</v>
      </c>
      <c r="D64" s="8" t="str">
        <f>HYPERLINK("#'Table 56'!A1", "Which of the following would make you more likely to change your business’ water efficiency?: Financial incentives to install water efficient equipment or implement more water efficient processes")</f>
        <v>Which of the following would make you more likely to change your business’ water efficiency?: Financial incentives to install water efficient equipment or implement more water efficient processes</v>
      </c>
      <c r="E64" s="14" t="str">
        <f>HYPERLINK("#'Full Results'!A454", "454")</f>
        <v>454</v>
      </c>
      <c r="F64" t="s">
        <v>13</v>
      </c>
    </row>
    <row r="65" spans="3:6" x14ac:dyDescent="0.35">
      <c r="C65">
        <v>57</v>
      </c>
      <c r="D65" s="8" t="str">
        <f>HYPERLINK("#'Table 57'!A1", "Which of the following would make you more likely to change your business’ water efficiency?: Local environmental issues caused by water shortages")</f>
        <v>Which of the following would make you more likely to change your business’ water efficiency?: Local environmental issues caused by water shortages</v>
      </c>
      <c r="E65" s="14" t="str">
        <f>HYPERLINK("#'Full Results'!A465", "465")</f>
        <v>465</v>
      </c>
      <c r="F65" t="s">
        <v>13</v>
      </c>
    </row>
    <row r="66" spans="3:6" x14ac:dyDescent="0.35">
      <c r="C66">
        <v>58</v>
      </c>
      <c r="D66" s="8" t="str">
        <f>HYPERLINK("#'Table 58'!A1", "Which of the following would make you more likely to change your business’ water efficiency?: If there were financial penalties for poor water efficiency")</f>
        <v>Which of the following would make you more likely to change your business’ water efficiency?: If there were financial penalties for poor water efficiency</v>
      </c>
      <c r="E66" s="14" t="str">
        <f>HYPERLINK("#'Full Results'!A476", "476")</f>
        <v>476</v>
      </c>
      <c r="F66" t="s">
        <v>13</v>
      </c>
    </row>
    <row r="67" spans="3:6" x14ac:dyDescent="0.35">
      <c r="C67">
        <v>59</v>
      </c>
      <c r="D67" s="8" t="str">
        <f>HYPERLINK("#'Table 59'!A1", " How much do you think your business could reduce its water usage while maintaining current levels of productivity and output? If you’re not sure, your best estimate will do")</f>
        <v xml:space="preserve"> How much do you think your business could reduce its water usage while maintaining current levels of productivity and output? If you’re not sure, your best estimate will do</v>
      </c>
      <c r="E67" s="14" t="str">
        <f>HYPERLINK("#'Full Results'!A487", "487")</f>
        <v>487</v>
      </c>
      <c r="F67" t="s">
        <v>13</v>
      </c>
    </row>
    <row r="68" spans="3:6" x14ac:dyDescent="0.35">
      <c r="C68">
        <v>60</v>
      </c>
      <c r="D68" s="8" t="str">
        <f>HYPERLINK("#'Table 60'!A1", " Has your business taken any steps to reduce its water consumption?")</f>
        <v xml:space="preserve"> Has your business taken any steps to reduce its water consumption?</v>
      </c>
      <c r="E68" s="14" t="str">
        <f>HYPERLINK("#'Full Results'!A500", "500")</f>
        <v>500</v>
      </c>
      <c r="F68" t="s">
        <v>13</v>
      </c>
    </row>
    <row r="69" spans="3:6" x14ac:dyDescent="0.35">
      <c r="C69">
        <v>61</v>
      </c>
      <c r="D69" s="8" t="str">
        <f>HYPERLINK("#'Table 61'!A1", " And was your business successful in reducing its water consumption?")</f>
        <v xml:space="preserve"> And was your business successful in reducing its water consumption?</v>
      </c>
      <c r="E69" s="14" t="str">
        <f>HYPERLINK("#'Full Results'!A507", "507")</f>
        <v>507</v>
      </c>
      <c r="F69" t="s">
        <v>17</v>
      </c>
    </row>
    <row r="70" spans="3:6" x14ac:dyDescent="0.35">
      <c r="C70">
        <v>62</v>
      </c>
      <c r="D70" s="8" t="str">
        <f>HYPERLINK("#'Table 62'!A1", " You said that your business has taken steps to reduce its water consumption. Which of the following statements best describes the reason for doing so?")</f>
        <v xml:space="preserve"> You said that your business has taken steps to reduce its water consumption. Which of the following statements best describes the reason for doing so?</v>
      </c>
      <c r="E70" s="14" t="str">
        <f>HYPERLINK("#'Full Results'!A513", "513")</f>
        <v>513</v>
      </c>
      <c r="F70" t="s">
        <v>17</v>
      </c>
    </row>
    <row r="71" spans="3:6" x14ac:dyDescent="0.35">
      <c r="C71">
        <v>63</v>
      </c>
      <c r="D71" s="8" t="str">
        <f>HYPERLINK("#'Table 63'!A1", " If your business was looking to relocate, which of the following statements best describes how your business would think about water?")</f>
        <v xml:space="preserve"> If your business was looking to relocate, which of the following statements best describes how your business would think about water?</v>
      </c>
      <c r="E71" s="14" t="str">
        <f>HYPERLINK("#'Full Results'!A521", "521")</f>
        <v>521</v>
      </c>
      <c r="F71" t="s">
        <v>13</v>
      </c>
    </row>
    <row r="72" spans="3:6" x14ac:dyDescent="0.35">
      <c r="C72">
        <v>64</v>
      </c>
      <c r="D72" s="8" t="str">
        <f>HYPERLINK("#'Table 64'!A1", " And, if you were looking to relocate your business and were told that a location you were considering was in a ‘dry area’ - somewhere more prone to water shortages - how would this affect your decision to move to this area?")</f>
        <v xml:space="preserve"> And, if you were looking to relocate your business and were told that a location you were considering was in a ‘dry area’ - somewhere more prone to water shortages - how would this affect your decision to move to this area?</v>
      </c>
      <c r="E72" s="14" t="str">
        <f>HYPERLINK("#'Full Results'!A529", "529")</f>
        <v>529</v>
      </c>
      <c r="F72" t="s">
        <v>13</v>
      </c>
    </row>
    <row r="73" spans="3:6" x14ac:dyDescent="0.35">
      <c r="C73">
        <v>65</v>
      </c>
      <c r="D73" s="8" t="str">
        <f>HYPERLINK("#'Table 65'!A1", " Experts say that droughts are likely to become more frequent in the UK over the next 10 years, increasing the likelihood of water shortages in various parts of the country, particularly in the South of England.  Which of the following best descr...")</f>
        <v xml:space="preserve"> Experts say that droughts are likely to become more frequent in the UK over the next 10 years, increasing the likelihood of water shortages in various parts of the country, particularly in the South of England.  Which of the following best descr...</v>
      </c>
      <c r="E73" s="14" t="str">
        <f>HYPERLINK("#'Full Results'!A536", "536")</f>
        <v>536</v>
      </c>
      <c r="F73" t="s">
        <v>13</v>
      </c>
    </row>
    <row r="74" spans="3:6" x14ac:dyDescent="0.35">
      <c r="C74">
        <v>66</v>
      </c>
      <c r="D74" s="8" t="str">
        <f>HYPERLINK("#'Table 66'!A1", " You said you are likely to move your business due to water shortages, where would you move to?")</f>
        <v xml:space="preserve"> You said you are likely to move your business due to water shortages, where would you move to?</v>
      </c>
      <c r="E74" s="14" t="str">
        <f>HYPERLINK("#'Full Results'!A544", "544")</f>
        <v>544</v>
      </c>
      <c r="F74" t="s">
        <v>18</v>
      </c>
    </row>
    <row r="75" spans="3:6" x14ac:dyDescent="0.35">
      <c r="C75">
        <v>67</v>
      </c>
      <c r="D75" s="8" t="str">
        <f>HYPERLINK("#'Table 67'!A1", "If there were a water shortage in your area, which of the following, if any, would you expect to cause issues for your business? Select all that apply")</f>
        <v>If there were a water shortage in your area, which of the following, if any, would you expect to cause issues for your business? Select all that apply</v>
      </c>
      <c r="E75" s="14" t="str">
        <f>HYPERLINK("#'Full Results'!A551", "551")</f>
        <v>551</v>
      </c>
      <c r="F75" t="s">
        <v>13</v>
      </c>
    </row>
    <row r="76" spans="3:6" x14ac:dyDescent="0.35">
      <c r="C76">
        <v>68</v>
      </c>
      <c r="D76" s="8" t="str">
        <f>HYPERLINK("#'Table 68'!A1", " Imagine the area your business operates started having droughts consistently for 1-2 days per year that cause restrictions on non-essential water use for businesses. How likely would your business be to relocate?")</f>
        <v xml:space="preserve"> Imagine the area your business operates started having droughts consistently for 1-2 days per year that cause restrictions on non-essential water use for businesses. How likely would your business be to relocate?</v>
      </c>
      <c r="E76" s="14" t="str">
        <f>HYPERLINK("#'Full Results'!A566", "566")</f>
        <v>566</v>
      </c>
      <c r="F76" t="s">
        <v>16</v>
      </c>
    </row>
    <row r="77" spans="3:6" x14ac:dyDescent="0.35">
      <c r="C77">
        <v>69</v>
      </c>
      <c r="D77" s="8" t="str">
        <f>HYPERLINK("#'Table 69'!A1", " Imagine the area your business operates started having droughts consistently for 3-5 days per year that cause restrictions on non-essential water use for businesses. How likely would your business be to relocate?")</f>
        <v xml:space="preserve"> Imagine the area your business operates started having droughts consistently for 3-5 days per year that cause restrictions on non-essential water use for businesses. How likely would your business be to relocate?</v>
      </c>
      <c r="E77" s="14" t="str">
        <f>HYPERLINK("#'Full Results'!A576", "576")</f>
        <v>576</v>
      </c>
      <c r="F77" t="s">
        <v>16</v>
      </c>
    </row>
    <row r="78" spans="3:6" x14ac:dyDescent="0.35">
      <c r="C78">
        <v>70</v>
      </c>
      <c r="D78" s="8" t="str">
        <f>HYPERLINK("#'Table 70'!A1", " Imagine the area your business operates started having droughts consistently for 6-10 days per year that cause restrictions on non-essential water use for businesses. How likely would your business be to relocate?")</f>
        <v xml:space="preserve"> Imagine the area your business operates started having droughts consistently for 6-10 days per year that cause restrictions on non-essential water use for businesses. How likely would your business be to relocate?</v>
      </c>
      <c r="E78" s="14" t="str">
        <f>HYPERLINK("#'Full Results'!A586", "586")</f>
        <v>586</v>
      </c>
      <c r="F78" t="s">
        <v>16</v>
      </c>
    </row>
    <row r="79" spans="3:6" x14ac:dyDescent="0.35">
      <c r="C79">
        <v>71</v>
      </c>
      <c r="D79" s="8" t="str">
        <f>HYPERLINK("#'Table 71'!A1", " Imagine the area your business operates started having droughts consistently for 15-20 days per year that cause restrictions on non-essential water use for businesses. How likely would your business be to relocate?")</f>
        <v xml:space="preserve"> Imagine the area your business operates started having droughts consistently for 15-20 days per year that cause restrictions on non-essential water use for businesses. How likely would your business be to relocate?</v>
      </c>
      <c r="E79" s="14" t="str">
        <f>HYPERLINK("#'Full Results'!A596", "596")</f>
        <v>596</v>
      </c>
      <c r="F79" t="s">
        <v>16</v>
      </c>
    </row>
    <row r="80" spans="3:6" x14ac:dyDescent="0.35">
      <c r="C80">
        <v>72</v>
      </c>
      <c r="D80" s="8" t="str">
        <f>HYPERLINK("#'Table 72'!A1", " Imagine the area your business operates started having droughts consistently for 25-30 days per year that cause restrictions on non-essential water use for businesses. How likely would your business be to relocate?")</f>
        <v xml:space="preserve"> Imagine the area your business operates started having droughts consistently for 25-30 days per year that cause restrictions on non-essential water use for businesses. How likely would your business be to relocate?</v>
      </c>
      <c r="E80" s="14" t="str">
        <f>HYPERLINK("#'Full Results'!A606", "606")</f>
        <v>606</v>
      </c>
      <c r="F80" t="s">
        <v>16</v>
      </c>
    </row>
    <row r="81" spans="3:6" x14ac:dyDescent="0.35">
      <c r="C81">
        <v>73</v>
      </c>
      <c r="D81" s="8" t="str">
        <f>HYPERLINK("#'Table 73'!A1", " Imagine a non-essential use ban that was imposed in the area your business operates, meaning that your business was not able to use water for non-essential activities. How would this impact your business? Non-essential water use for businesses i...")</f>
        <v xml:space="preserve"> Imagine a non-essential use ban that was imposed in the area your business operates, meaning that your business was not able to use water for non-essential activities. How would this impact your business? Non-essential water use for businesses i...</v>
      </c>
      <c r="E81" s="14" t="str">
        <f>HYPERLINK("#'Full Results'!A616", "616")</f>
        <v>616</v>
      </c>
      <c r="F81" t="s">
        <v>13</v>
      </c>
    </row>
    <row r="82" spans="3:6" x14ac:dyDescent="0.35">
      <c r="C82">
        <v>74</v>
      </c>
      <c r="D82" s="8" t="str">
        <f>HYPERLINK("#'Table 74'!A1", "If there were a water shortage in your area, which of the following, if any, would you expect to cause issues for your business? Select all that apply")</f>
        <v>If there were a water shortage in your area, which of the following, if any, would you expect to cause issues for your business? Select all that apply</v>
      </c>
      <c r="E82" s="14" t="str">
        <f>HYPERLINK("#'Full Results'!A626", "626")</f>
        <v>626</v>
      </c>
      <c r="F82" t="s">
        <v>13</v>
      </c>
    </row>
    <row r="83" spans="3:6" x14ac:dyDescent="0.35">
      <c r="C83">
        <v>76</v>
      </c>
      <c r="D83" s="8" t="str">
        <f>HYPERLINK("#'Table 76'!A1", " You said your business has reduced its water consumption. In your own words, how did your business achieve this?")</f>
        <v xml:space="preserve"> You said your business has reduced its water consumption. In your own words, how did your business achieve this?</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S627"/>
  <sheetViews>
    <sheetView showGridLines="0" workbookViewId="0">
      <pane xSplit="2" ySplit="8" topLeftCell="C9" activePane="bottomRight" state="frozen"/>
      <selection pane="topRight"/>
      <selection pane="bottomLeft"/>
      <selection pane="bottomRight" activeCell="C210" sqref="C210"/>
    </sheetView>
  </sheetViews>
  <sheetFormatPr defaultColWidth="10.81640625" defaultRowHeight="14.5" x14ac:dyDescent="0.35"/>
  <cols>
    <col min="2" max="2" width="20.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25" t="s">
        <v>19</v>
      </c>
      <c r="E2" s="26"/>
      <c r="F2" s="26"/>
      <c r="G2" s="26"/>
      <c r="H2" s="26"/>
      <c r="I2" s="26"/>
      <c r="J2" s="26"/>
      <c r="K2" s="26"/>
      <c r="L2" s="26"/>
      <c r="M2" s="26"/>
      <c r="N2" s="26"/>
      <c r="O2" s="26"/>
      <c r="P2" s="26"/>
    </row>
    <row r="5" spans="2:19" ht="30" customHeight="1" x14ac:dyDescent="0.35">
      <c r="B5" s="13"/>
      <c r="C5" s="13"/>
      <c r="D5" s="28" t="s">
        <v>20</v>
      </c>
      <c r="E5" s="28"/>
      <c r="F5" s="13"/>
      <c r="G5" s="28" t="s">
        <v>21</v>
      </c>
      <c r="H5" s="13"/>
      <c r="I5" s="28" t="s">
        <v>22</v>
      </c>
      <c r="J5" s="28"/>
      <c r="K5" s="28"/>
      <c r="L5" s="13"/>
      <c r="M5" s="28" t="s">
        <v>23</v>
      </c>
      <c r="N5" s="28"/>
      <c r="O5" s="28"/>
      <c r="P5" s="28"/>
      <c r="Q5" s="13"/>
      <c r="R5" s="28" t="s">
        <v>24</v>
      </c>
      <c r="S5" s="28"/>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20.149999999999999"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20.149999999999999"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11" spans="2:19" x14ac:dyDescent="0.35">
      <c r="B11" s="6" t="s">
        <v>41</v>
      </c>
    </row>
    <row r="12" spans="2:19" x14ac:dyDescent="0.35">
      <c r="B12" s="24" t="s">
        <v>13</v>
      </c>
      <c r="C12" s="17"/>
      <c r="D12" s="17"/>
      <c r="E12" s="17"/>
      <c r="F12" s="17"/>
      <c r="G12" s="17"/>
      <c r="H12" s="17"/>
      <c r="I12" s="17"/>
      <c r="J12" s="17"/>
      <c r="K12" s="17"/>
      <c r="L12" s="17"/>
      <c r="M12" s="17"/>
      <c r="N12" s="17"/>
      <c r="O12" s="17"/>
      <c r="P12" s="17"/>
      <c r="Q12" s="17"/>
      <c r="R12" s="17"/>
      <c r="S12" s="17"/>
    </row>
    <row r="13" spans="2:19" x14ac:dyDescent="0.35">
      <c r="B13" t="s">
        <v>42</v>
      </c>
      <c r="C13" s="17">
        <v>0.50505923086283</v>
      </c>
      <c r="D13" s="17">
        <v>0.52122018853520302</v>
      </c>
      <c r="E13" s="17">
        <v>0.47561496021209898</v>
      </c>
      <c r="F13" s="17"/>
      <c r="G13" s="17">
        <v>0.49949561385705299</v>
      </c>
      <c r="H13" s="17"/>
      <c r="I13" s="17">
        <v>0.48052836060105802</v>
      </c>
      <c r="J13" s="17">
        <v>0.57291245502651</v>
      </c>
      <c r="K13" s="17">
        <v>0.46770917071803098</v>
      </c>
      <c r="L13" s="17"/>
      <c r="M13" s="17">
        <v>0.51043645272337201</v>
      </c>
      <c r="N13" s="17">
        <v>0.56394859457494795</v>
      </c>
      <c r="O13" s="17">
        <v>0.45401050403552701</v>
      </c>
      <c r="P13" s="17">
        <v>0.44788355622301501</v>
      </c>
      <c r="Q13" s="17"/>
      <c r="R13" s="17">
        <v>0.45704894339088697</v>
      </c>
      <c r="S13" s="17">
        <v>0.45052267323977402</v>
      </c>
    </row>
    <row r="14" spans="2:19" x14ac:dyDescent="0.35">
      <c r="B14" t="s">
        <v>43</v>
      </c>
      <c r="C14" s="17">
        <v>0.34358994100051399</v>
      </c>
      <c r="D14" s="17">
        <v>0.33062587086716599</v>
      </c>
      <c r="E14" s="17">
        <v>0.33834820970131702</v>
      </c>
      <c r="F14" s="17"/>
      <c r="G14" s="17">
        <v>0.28595823711898899</v>
      </c>
      <c r="H14" s="17"/>
      <c r="I14" s="17">
        <v>0.369656951652652</v>
      </c>
      <c r="J14" s="17">
        <v>0.36836716711274298</v>
      </c>
      <c r="K14" s="17">
        <v>0.27544191833725801</v>
      </c>
      <c r="L14" s="17"/>
      <c r="M14" s="17">
        <v>0.32931647397802799</v>
      </c>
      <c r="N14" s="17">
        <v>0.40688020199342201</v>
      </c>
      <c r="O14" s="17">
        <v>0.316413725886249</v>
      </c>
      <c r="P14" s="17">
        <v>0.308189758862918</v>
      </c>
      <c r="Q14" s="17"/>
      <c r="R14" s="17">
        <v>0.32173792889486102</v>
      </c>
      <c r="S14" s="17">
        <v>0.320311471658905</v>
      </c>
    </row>
    <row r="15" spans="2:19" x14ac:dyDescent="0.35">
      <c r="B15" t="s">
        <v>44</v>
      </c>
      <c r="C15" s="17">
        <v>0.27063258002459101</v>
      </c>
      <c r="D15" s="17">
        <v>0.24533017049370401</v>
      </c>
      <c r="E15" s="17">
        <v>0.28747397757795701</v>
      </c>
      <c r="F15" s="17"/>
      <c r="G15" s="17">
        <v>0.330118028695986</v>
      </c>
      <c r="H15" s="17"/>
      <c r="I15" s="17">
        <v>0.286324581223319</v>
      </c>
      <c r="J15" s="17">
        <v>0.17525406927992601</v>
      </c>
      <c r="K15" s="17">
        <v>0.35582782337287699</v>
      </c>
      <c r="L15" s="17"/>
      <c r="M15" s="17">
        <v>0.273979762788299</v>
      </c>
      <c r="N15" s="17">
        <v>0.27397335718669102</v>
      </c>
      <c r="O15" s="17">
        <v>0.26014124976838499</v>
      </c>
      <c r="P15" s="17">
        <v>0.26839611767226601</v>
      </c>
      <c r="Q15" s="17"/>
      <c r="R15" s="17">
        <v>0.309740816560091</v>
      </c>
      <c r="S15" s="17">
        <v>0.29418864465956202</v>
      </c>
    </row>
    <row r="16" spans="2:19" x14ac:dyDescent="0.35">
      <c r="B16" t="s">
        <v>45</v>
      </c>
      <c r="C16" s="17">
        <v>0.249885604216836</v>
      </c>
      <c r="D16" s="17">
        <v>0.232828040436728</v>
      </c>
      <c r="E16" s="17">
        <v>0.287342552097894</v>
      </c>
      <c r="F16" s="17"/>
      <c r="G16" s="17">
        <v>0.20200245474807299</v>
      </c>
      <c r="H16" s="17"/>
      <c r="I16" s="17">
        <v>0.23594926542770001</v>
      </c>
      <c r="J16" s="17">
        <v>0.29574676798702598</v>
      </c>
      <c r="K16" s="17">
        <v>0.219758781572999</v>
      </c>
      <c r="L16" s="17"/>
      <c r="M16" s="17">
        <v>0.24168498844734301</v>
      </c>
      <c r="N16" s="17">
        <v>0.29611251383041098</v>
      </c>
      <c r="O16" s="17">
        <v>0.241738168603883</v>
      </c>
      <c r="P16" s="17">
        <v>0.19956039834762701</v>
      </c>
      <c r="Q16" s="17"/>
      <c r="R16" s="17">
        <v>0.22299313693511799</v>
      </c>
      <c r="S16" s="17">
        <v>0.28319211930319399</v>
      </c>
    </row>
    <row r="17" spans="2:19" x14ac:dyDescent="0.35">
      <c r="B17" t="s">
        <v>46</v>
      </c>
      <c r="C17" s="17">
        <v>0.19954547238692</v>
      </c>
      <c r="D17" s="17">
        <v>0.21547977049146799</v>
      </c>
      <c r="E17" s="17">
        <v>0.22205548544075501</v>
      </c>
      <c r="F17" s="17"/>
      <c r="G17" s="17">
        <v>0.17659669765976499</v>
      </c>
      <c r="H17" s="17"/>
      <c r="I17" s="17">
        <v>0.118514440562054</v>
      </c>
      <c r="J17" s="17">
        <v>0.27304934283708698</v>
      </c>
      <c r="K17" s="17">
        <v>0.25608311784778898</v>
      </c>
      <c r="L17" s="17"/>
      <c r="M17" s="17">
        <v>0.19296315593583099</v>
      </c>
      <c r="N17" s="17">
        <v>0.18839697585358001</v>
      </c>
      <c r="O17" s="17">
        <v>0.22999281888711701</v>
      </c>
      <c r="P17" s="17">
        <v>0.19846266329884199</v>
      </c>
      <c r="Q17" s="17"/>
      <c r="R17" s="17">
        <v>0.140333689906427</v>
      </c>
      <c r="S17" s="17">
        <v>0.22697994192102</v>
      </c>
    </row>
    <row r="18" spans="2:19" x14ac:dyDescent="0.35">
      <c r="B18" t="s">
        <v>47</v>
      </c>
      <c r="C18" s="17">
        <v>0.1833173232692</v>
      </c>
      <c r="D18" s="17">
        <v>0.205223247809347</v>
      </c>
      <c r="E18" s="17">
        <v>0.167196874810775</v>
      </c>
      <c r="F18" s="17"/>
      <c r="G18" s="17">
        <v>0.103860446703799</v>
      </c>
      <c r="H18" s="17"/>
      <c r="I18" s="17">
        <v>0.25859182356090998</v>
      </c>
      <c r="J18" s="17">
        <v>8.3689557733169995E-2</v>
      </c>
      <c r="K18" s="17">
        <v>0.16464884506755301</v>
      </c>
      <c r="L18" s="17"/>
      <c r="M18" s="17">
        <v>0.19553259478208501</v>
      </c>
      <c r="N18" s="17">
        <v>0.13692701754431</v>
      </c>
      <c r="O18" s="17">
        <v>0.231455271524559</v>
      </c>
      <c r="P18" s="17">
        <v>0.162234272490343</v>
      </c>
      <c r="Q18" s="17"/>
      <c r="R18" s="17">
        <v>0.230419169019418</v>
      </c>
      <c r="S18" s="17">
        <v>0.15654239632810099</v>
      </c>
    </row>
    <row r="19" spans="2:19" x14ac:dyDescent="0.35">
      <c r="B19" t="s">
        <v>48</v>
      </c>
      <c r="C19" s="17">
        <v>0.172728558575581</v>
      </c>
      <c r="D19" s="17">
        <v>0.191912155940727</v>
      </c>
      <c r="E19" s="17">
        <v>0.13932768379514099</v>
      </c>
      <c r="F19" s="17"/>
      <c r="G19" s="17">
        <v>0.40124475420350297</v>
      </c>
      <c r="H19" s="17"/>
      <c r="I19" s="17">
        <v>0.188698054202455</v>
      </c>
      <c r="J19" s="17">
        <v>0.104907342131329</v>
      </c>
      <c r="K19" s="17">
        <v>0.23084104922430801</v>
      </c>
      <c r="L19" s="17"/>
      <c r="M19" s="17">
        <v>0.17438710409326</v>
      </c>
      <c r="N19" s="17">
        <v>0.221772516284963</v>
      </c>
      <c r="O19" s="17">
        <v>0.16024633333789801</v>
      </c>
      <c r="P19" s="17">
        <v>9.05949000311565E-2</v>
      </c>
      <c r="Q19" s="17"/>
      <c r="R19" s="17">
        <v>0.34174933022368498</v>
      </c>
      <c r="S19" s="17">
        <v>0.15307583438487099</v>
      </c>
    </row>
    <row r="20" spans="2:19" x14ac:dyDescent="0.35">
      <c r="B20" t="s">
        <v>49</v>
      </c>
      <c r="C20" s="17">
        <v>0.169568917914766</v>
      </c>
      <c r="D20" s="17">
        <v>0.17647233198492199</v>
      </c>
      <c r="E20" s="17">
        <v>0.135215898330353</v>
      </c>
      <c r="F20" s="17"/>
      <c r="G20" s="17">
        <v>0.17231146582627599</v>
      </c>
      <c r="H20" s="17"/>
      <c r="I20" s="17">
        <v>0.19467435593069099</v>
      </c>
      <c r="J20" s="17">
        <v>0.11222465869749</v>
      </c>
      <c r="K20" s="17">
        <v>0.18597654274909001</v>
      </c>
      <c r="L20" s="17"/>
      <c r="M20" s="17">
        <v>0.15351150664650501</v>
      </c>
      <c r="N20" s="17">
        <v>0.173936857853392</v>
      </c>
      <c r="O20" s="17">
        <v>0.16164671608443601</v>
      </c>
      <c r="P20" s="17">
        <v>0.225934796494171</v>
      </c>
      <c r="Q20" s="17"/>
      <c r="R20" s="17">
        <v>0.16811168529387299</v>
      </c>
      <c r="S20" s="17">
        <v>0.13785501661741101</v>
      </c>
    </row>
    <row r="21" spans="2:19" x14ac:dyDescent="0.35">
      <c r="B21" t="s">
        <v>50</v>
      </c>
      <c r="C21" s="17">
        <v>0.14906461812147401</v>
      </c>
      <c r="D21" s="17">
        <v>0.194765407349618</v>
      </c>
      <c r="E21" s="17">
        <v>8.7666065767279797E-2</v>
      </c>
      <c r="F21" s="17"/>
      <c r="G21" s="17">
        <v>0.226472058672372</v>
      </c>
      <c r="H21" s="17"/>
      <c r="I21" s="17">
        <v>0.18364710653511701</v>
      </c>
      <c r="J21" s="17">
        <v>0.103967723891978</v>
      </c>
      <c r="K21" s="17">
        <v>0.142134045020992</v>
      </c>
      <c r="L21" s="17"/>
      <c r="M21" s="17">
        <v>0.15875470124751601</v>
      </c>
      <c r="N21" s="17">
        <v>0.150750785789215</v>
      </c>
      <c r="O21" s="17">
        <v>0.130845951215317</v>
      </c>
      <c r="P21" s="17">
        <v>0.14028388777950199</v>
      </c>
      <c r="Q21" s="17"/>
      <c r="R21" s="17">
        <v>0.21667950114573301</v>
      </c>
      <c r="S21" s="17">
        <v>0.13326910540951301</v>
      </c>
    </row>
    <row r="22" spans="2:19" x14ac:dyDescent="0.35">
      <c r="B22" t="s">
        <v>51</v>
      </c>
      <c r="C22" s="17">
        <v>0.146966924440391</v>
      </c>
      <c r="D22" s="17">
        <v>0.121419468077384</v>
      </c>
      <c r="E22" s="17">
        <v>0.182198556927814</v>
      </c>
      <c r="F22" s="17"/>
      <c r="G22" s="17">
        <v>0.20425697013261601</v>
      </c>
      <c r="H22" s="17"/>
      <c r="I22" s="17">
        <v>0.195329568991706</v>
      </c>
      <c r="J22" s="17">
        <v>8.9254519965573806E-2</v>
      </c>
      <c r="K22" s="17">
        <v>0.12839881098952199</v>
      </c>
      <c r="L22" s="17"/>
      <c r="M22" s="17">
        <v>0.181183604496929</v>
      </c>
      <c r="N22" s="17">
        <v>0.13304912771375799</v>
      </c>
      <c r="O22" s="17">
        <v>9.3901071333986799E-2</v>
      </c>
      <c r="P22" s="17">
        <v>0.13794368201728899</v>
      </c>
      <c r="Q22" s="17"/>
      <c r="R22" s="17">
        <v>0.20808619161405401</v>
      </c>
      <c r="S22" s="17">
        <v>0.165339108333702</v>
      </c>
    </row>
    <row r="23" spans="2:19" x14ac:dyDescent="0.35">
      <c r="B23" t="s">
        <v>52</v>
      </c>
      <c r="C23" s="17">
        <v>0.11863063458931</v>
      </c>
      <c r="D23" s="17">
        <v>0.107811713519723</v>
      </c>
      <c r="E23" s="17">
        <v>0.115107034842686</v>
      </c>
      <c r="F23" s="17"/>
      <c r="G23" s="17">
        <v>0.145816712869732</v>
      </c>
      <c r="H23" s="17"/>
      <c r="I23" s="17">
        <v>0.11558578084077301</v>
      </c>
      <c r="J23" s="17">
        <v>0.100776747973922</v>
      </c>
      <c r="K23" s="17">
        <v>0.15089280199834501</v>
      </c>
      <c r="L23" s="17"/>
      <c r="M23" s="17">
        <v>0.13667538861443099</v>
      </c>
      <c r="N23" s="17">
        <v>5.7479930321911399E-2</v>
      </c>
      <c r="O23" s="17">
        <v>0.129536225977985</v>
      </c>
      <c r="P23" s="17">
        <v>0.16115322601044901</v>
      </c>
      <c r="Q23" s="17"/>
      <c r="R23" s="17">
        <v>0.13253488124160501</v>
      </c>
      <c r="S23" s="17">
        <v>0.14781123613674699</v>
      </c>
    </row>
    <row r="24" spans="2:19" x14ac:dyDescent="0.35">
      <c r="B24" t="s">
        <v>53</v>
      </c>
      <c r="C24" s="17">
        <v>7.8098889284533898E-3</v>
      </c>
      <c r="D24" s="17">
        <v>8.2542694118318497E-3</v>
      </c>
      <c r="E24" s="17">
        <v>1.0229467521702101E-2</v>
      </c>
      <c r="F24" s="17"/>
      <c r="G24" s="17">
        <v>0</v>
      </c>
      <c r="H24" s="17"/>
      <c r="I24" s="17">
        <v>8.2856239708729799E-3</v>
      </c>
      <c r="J24" s="17">
        <v>5.97464739898294E-3</v>
      </c>
      <c r="K24" s="17">
        <v>9.4165061173768407E-3</v>
      </c>
      <c r="L24" s="17"/>
      <c r="M24" s="17">
        <v>1.06166784163716E-2</v>
      </c>
      <c r="N24" s="17">
        <v>0</v>
      </c>
      <c r="O24" s="17">
        <v>1.7127546608020301E-2</v>
      </c>
      <c r="P24" s="17">
        <v>0</v>
      </c>
      <c r="Q24" s="17"/>
      <c r="R24" s="17">
        <v>0</v>
      </c>
      <c r="S24" s="17">
        <v>0</v>
      </c>
    </row>
    <row r="25" spans="2:19" x14ac:dyDescent="0.35">
      <c r="B25" t="s">
        <v>54</v>
      </c>
      <c r="C25" s="17">
        <v>2.9144916937789499E-2</v>
      </c>
      <c r="D25" s="17">
        <v>2.41777039672511E-2</v>
      </c>
      <c r="E25" s="17">
        <v>3.63666128413066E-2</v>
      </c>
      <c r="F25" s="17"/>
      <c r="G25" s="17">
        <v>3.39728069816797E-3</v>
      </c>
      <c r="H25" s="17"/>
      <c r="I25" s="17">
        <v>3.2929499551274798E-2</v>
      </c>
      <c r="J25" s="17">
        <v>3.4057301582831101E-2</v>
      </c>
      <c r="K25" s="17">
        <v>9.5643050030156697E-3</v>
      </c>
      <c r="L25" s="17"/>
      <c r="M25" s="17">
        <v>2.9393257186387401E-2</v>
      </c>
      <c r="N25" s="17">
        <v>1.0233996229807101E-2</v>
      </c>
      <c r="O25" s="17">
        <v>4.1905784141347602E-2</v>
      </c>
      <c r="P25" s="17">
        <v>4.6261893403453699E-2</v>
      </c>
      <c r="Q25" s="17"/>
      <c r="R25" s="17">
        <v>1.45067122938941E-2</v>
      </c>
      <c r="S25" s="17">
        <v>1.9180609859148001E-2</v>
      </c>
    </row>
    <row r="26" spans="2:19" x14ac:dyDescent="0.35">
      <c r="C26" s="17"/>
      <c r="D26" s="17"/>
      <c r="E26" s="17"/>
      <c r="F26" s="17"/>
      <c r="G26" s="17"/>
      <c r="H26" s="17"/>
      <c r="I26" s="17"/>
      <c r="J26" s="17"/>
      <c r="K26" s="17"/>
      <c r="L26" s="17"/>
      <c r="M26" s="17"/>
      <c r="N26" s="17"/>
      <c r="O26" s="17"/>
      <c r="P26" s="17"/>
      <c r="Q26" s="17"/>
      <c r="R26" s="17"/>
      <c r="S26" s="17"/>
    </row>
    <row r="27" spans="2:19" x14ac:dyDescent="0.35">
      <c r="B27" s="6" t="s">
        <v>55</v>
      </c>
      <c r="C27" s="17"/>
      <c r="D27" s="17"/>
      <c r="E27" s="17"/>
      <c r="F27" s="17"/>
      <c r="G27" s="17"/>
      <c r="H27" s="17"/>
      <c r="I27" s="17"/>
      <c r="J27" s="17"/>
      <c r="K27" s="17"/>
      <c r="L27" s="17"/>
      <c r="M27" s="17"/>
      <c r="N27" s="17"/>
      <c r="O27" s="17"/>
      <c r="P27" s="17"/>
      <c r="Q27" s="17"/>
      <c r="R27" s="17"/>
      <c r="S27" s="17"/>
    </row>
    <row r="28" spans="2:19" x14ac:dyDescent="0.35">
      <c r="B28" s="24" t="s">
        <v>13</v>
      </c>
      <c r="C28" s="17"/>
      <c r="D28" s="17"/>
      <c r="E28" s="17"/>
      <c r="F28" s="17"/>
      <c r="G28" s="17"/>
      <c r="H28" s="17"/>
      <c r="I28" s="17"/>
      <c r="J28" s="17"/>
      <c r="K28" s="17"/>
      <c r="L28" s="17"/>
      <c r="M28" s="17"/>
      <c r="N28" s="17"/>
      <c r="O28" s="17"/>
      <c r="P28" s="17"/>
      <c r="Q28" s="17"/>
      <c r="R28" s="17"/>
      <c r="S28" s="17"/>
    </row>
    <row r="29" spans="2:19" x14ac:dyDescent="0.35">
      <c r="B29" t="s">
        <v>42</v>
      </c>
      <c r="C29" s="17">
        <v>0.50196882374765095</v>
      </c>
      <c r="D29" s="17">
        <v>0.55615520454133505</v>
      </c>
      <c r="E29" s="17">
        <v>0.438976667277304</v>
      </c>
      <c r="F29" s="17"/>
      <c r="G29" s="17">
        <v>0.59113210564634799</v>
      </c>
      <c r="H29" s="17"/>
      <c r="I29" s="17">
        <v>0.48575225468381</v>
      </c>
      <c r="J29" s="17">
        <v>0.53280613053926695</v>
      </c>
      <c r="K29" s="17">
        <v>0.49341489726947102</v>
      </c>
      <c r="L29" s="17"/>
      <c r="M29" s="17">
        <v>0.51639378794766699</v>
      </c>
      <c r="N29" s="17">
        <v>0.50956062037733796</v>
      </c>
      <c r="O29" s="17">
        <v>0.47619415438419199</v>
      </c>
      <c r="P29" s="17">
        <v>0.477101548423291</v>
      </c>
      <c r="Q29" s="17"/>
      <c r="R29" s="17">
        <v>0.52570207649517098</v>
      </c>
      <c r="S29" s="17">
        <v>0.46549952237414899</v>
      </c>
    </row>
    <row r="30" spans="2:19" x14ac:dyDescent="0.35">
      <c r="B30" t="s">
        <v>43</v>
      </c>
      <c r="C30" s="17">
        <v>0.367908045065442</v>
      </c>
      <c r="D30" s="17">
        <v>0.398006560306438</v>
      </c>
      <c r="E30" s="17">
        <v>0.321877969888681</v>
      </c>
      <c r="F30" s="17"/>
      <c r="G30" s="17">
        <v>0.39667521133740602</v>
      </c>
      <c r="H30" s="17"/>
      <c r="I30" s="17">
        <v>0.34283108270382601</v>
      </c>
      <c r="J30" s="17">
        <v>0.43490450717949503</v>
      </c>
      <c r="K30" s="17">
        <v>0.349198136683673</v>
      </c>
      <c r="L30" s="17"/>
      <c r="M30" s="17">
        <v>0.38711400910052701</v>
      </c>
      <c r="N30" s="17">
        <v>0.36997402273046098</v>
      </c>
      <c r="O30" s="17">
        <v>0.31250216788638402</v>
      </c>
      <c r="P30" s="17">
        <v>0.38115768946013301</v>
      </c>
      <c r="Q30" s="17"/>
      <c r="R30" s="17">
        <v>0.36601996765608902</v>
      </c>
      <c r="S30" s="17">
        <v>0.31039242401433997</v>
      </c>
    </row>
    <row r="31" spans="2:19" x14ac:dyDescent="0.35">
      <c r="B31" t="s">
        <v>44</v>
      </c>
      <c r="C31" s="17">
        <v>0.310672892163465</v>
      </c>
      <c r="D31" s="17">
        <v>0.31220823153339999</v>
      </c>
      <c r="E31" s="17">
        <v>0.33706296352609699</v>
      </c>
      <c r="F31" s="17"/>
      <c r="G31" s="17">
        <v>0.31044421585634202</v>
      </c>
      <c r="H31" s="17"/>
      <c r="I31" s="17">
        <v>0.33523463884103499</v>
      </c>
      <c r="J31" s="17">
        <v>0.28506610160677398</v>
      </c>
      <c r="K31" s="17">
        <v>0.294888370078144</v>
      </c>
      <c r="L31" s="17"/>
      <c r="M31" s="17">
        <v>0.31692598464280602</v>
      </c>
      <c r="N31" s="17">
        <v>0.29453002610308099</v>
      </c>
      <c r="O31" s="17">
        <v>0.31183852675169099</v>
      </c>
      <c r="P31" s="17">
        <v>0.31946167983485302</v>
      </c>
      <c r="Q31" s="17"/>
      <c r="R31" s="17">
        <v>0.34424839905974802</v>
      </c>
      <c r="S31" s="17">
        <v>0.31474286240028398</v>
      </c>
    </row>
    <row r="32" spans="2:19" x14ac:dyDescent="0.35">
      <c r="B32" t="s">
        <v>45</v>
      </c>
      <c r="C32" s="17">
        <v>0.23521927817213301</v>
      </c>
      <c r="D32" s="17">
        <v>0.20994443046881001</v>
      </c>
      <c r="E32" s="17">
        <v>0.25650306187236699</v>
      </c>
      <c r="F32" s="17"/>
      <c r="G32" s="17">
        <v>0.189983514667524</v>
      </c>
      <c r="H32" s="17"/>
      <c r="I32" s="17">
        <v>0.23588255175741499</v>
      </c>
      <c r="J32" s="17">
        <v>0.200334641679557</v>
      </c>
      <c r="K32" s="17">
        <v>0.254675205969362</v>
      </c>
      <c r="L32" s="17"/>
      <c r="M32" s="17">
        <v>0.232850758112809</v>
      </c>
      <c r="N32" s="17">
        <v>0.25693672420050101</v>
      </c>
      <c r="O32" s="17">
        <v>0.239578382993658</v>
      </c>
      <c r="P32" s="17">
        <v>0.194697250373081</v>
      </c>
      <c r="Q32" s="17"/>
      <c r="R32" s="17">
        <v>0.225359055797862</v>
      </c>
      <c r="S32" s="17">
        <v>0.27952091862914902</v>
      </c>
    </row>
    <row r="33" spans="2:19" x14ac:dyDescent="0.35">
      <c r="B33" t="s">
        <v>47</v>
      </c>
      <c r="C33" s="17">
        <v>0.227939664855112</v>
      </c>
      <c r="D33" s="17">
        <v>0.21601407751127599</v>
      </c>
      <c r="E33" s="17">
        <v>0.25069932206364898</v>
      </c>
      <c r="F33" s="17"/>
      <c r="G33" s="17">
        <v>0.203533400231136</v>
      </c>
      <c r="H33" s="17"/>
      <c r="I33" s="17">
        <v>0.24887731963322701</v>
      </c>
      <c r="J33" s="17">
        <v>0.19532759026298799</v>
      </c>
      <c r="K33" s="17">
        <v>0.22453680692914199</v>
      </c>
      <c r="L33" s="17"/>
      <c r="M33" s="17">
        <v>0.255472696970243</v>
      </c>
      <c r="N33" s="17">
        <v>0.212512389173521</v>
      </c>
      <c r="O33" s="17">
        <v>0.16676853700583499</v>
      </c>
      <c r="P33" s="17">
        <v>0.25583693834904903</v>
      </c>
      <c r="Q33" s="17"/>
      <c r="R33" s="17">
        <v>0.215852590921501</v>
      </c>
      <c r="S33" s="17">
        <v>0.26501786968014401</v>
      </c>
    </row>
    <row r="34" spans="2:19" x14ac:dyDescent="0.35">
      <c r="B34" t="s">
        <v>48</v>
      </c>
      <c r="C34" s="17">
        <v>0.18695413991561899</v>
      </c>
      <c r="D34" s="17">
        <v>0.194784276446582</v>
      </c>
      <c r="E34" s="17">
        <v>0.16303818334891801</v>
      </c>
      <c r="F34" s="17"/>
      <c r="G34" s="17">
        <v>0.353841920247498</v>
      </c>
      <c r="H34" s="17"/>
      <c r="I34" s="17">
        <v>0.20916209769182001</v>
      </c>
      <c r="J34" s="17">
        <v>9.4651189778085495E-2</v>
      </c>
      <c r="K34" s="17">
        <v>0.26328476718891403</v>
      </c>
      <c r="L34" s="17"/>
      <c r="M34" s="17">
        <v>0.182867297926506</v>
      </c>
      <c r="N34" s="17">
        <v>0.212226249631875</v>
      </c>
      <c r="O34" s="17">
        <v>0.20035753194499301</v>
      </c>
      <c r="P34" s="17">
        <v>0.132043265551609</v>
      </c>
      <c r="Q34" s="17"/>
      <c r="R34" s="17">
        <v>0.30792905836399098</v>
      </c>
      <c r="S34" s="17">
        <v>0.18488505368637101</v>
      </c>
    </row>
    <row r="35" spans="2:19" x14ac:dyDescent="0.35">
      <c r="B35" t="s">
        <v>46</v>
      </c>
      <c r="C35" s="17">
        <v>0.174385801597707</v>
      </c>
      <c r="D35" s="17">
        <v>0.146940556960515</v>
      </c>
      <c r="E35" s="17">
        <v>0.20534955877981301</v>
      </c>
      <c r="F35" s="17"/>
      <c r="G35" s="17">
        <v>0.13240738712626099</v>
      </c>
      <c r="H35" s="17"/>
      <c r="I35" s="17">
        <v>0.14194017147894999</v>
      </c>
      <c r="J35" s="17">
        <v>0.247940058777187</v>
      </c>
      <c r="K35" s="17">
        <v>0.145689107746174</v>
      </c>
      <c r="L35" s="17"/>
      <c r="M35" s="17">
        <v>0.17055356460809601</v>
      </c>
      <c r="N35" s="17">
        <v>0.18196158052611699</v>
      </c>
      <c r="O35" s="17">
        <v>0.148369108029927</v>
      </c>
      <c r="P35" s="17">
        <v>0.210440314755969</v>
      </c>
      <c r="Q35" s="17"/>
      <c r="R35" s="17">
        <v>0.13260996413484299</v>
      </c>
      <c r="S35" s="17">
        <v>0.197636136130832</v>
      </c>
    </row>
    <row r="36" spans="2:19" x14ac:dyDescent="0.35">
      <c r="B36" t="s">
        <v>49</v>
      </c>
      <c r="C36" s="17">
        <v>0.136565712245902</v>
      </c>
      <c r="D36" s="17">
        <v>0.15840404886574999</v>
      </c>
      <c r="E36" s="17">
        <v>0.108068061290114</v>
      </c>
      <c r="F36" s="17"/>
      <c r="G36" s="17">
        <v>8.81797395948309E-2</v>
      </c>
      <c r="H36" s="17"/>
      <c r="I36" s="17">
        <v>0.14372254298987799</v>
      </c>
      <c r="J36" s="17">
        <v>7.5910794290590805E-2</v>
      </c>
      <c r="K36" s="17">
        <v>0.201793199642752</v>
      </c>
      <c r="L36" s="17"/>
      <c r="M36" s="17">
        <v>0.12787584581358799</v>
      </c>
      <c r="N36" s="17">
        <v>0.16961295718716099</v>
      </c>
      <c r="O36" s="17">
        <v>0.15962979098896099</v>
      </c>
      <c r="P36" s="17">
        <v>6.7767021614888998E-2</v>
      </c>
      <c r="Q36" s="17"/>
      <c r="R36" s="17">
        <v>0.13362452248970499</v>
      </c>
      <c r="S36" s="17">
        <v>0.132479267213098</v>
      </c>
    </row>
    <row r="37" spans="2:19" x14ac:dyDescent="0.35">
      <c r="B37" t="s">
        <v>50</v>
      </c>
      <c r="C37" s="17">
        <v>0.134595530849208</v>
      </c>
      <c r="D37" s="17">
        <v>0.15725396505384701</v>
      </c>
      <c r="E37" s="17">
        <v>0.104503987306704</v>
      </c>
      <c r="F37" s="17"/>
      <c r="G37" s="17">
        <v>0.16515655846744501</v>
      </c>
      <c r="H37" s="17"/>
      <c r="I37" s="17">
        <v>0.164366911963371</v>
      </c>
      <c r="J37" s="17">
        <v>9.5303274014346906E-2</v>
      </c>
      <c r="K37" s="17">
        <v>0.12944046524962899</v>
      </c>
      <c r="L37" s="17"/>
      <c r="M37" s="17">
        <v>0.15815934178904301</v>
      </c>
      <c r="N37" s="17">
        <v>8.1190526181445302E-2</v>
      </c>
      <c r="O37" s="17">
        <v>0.141365315109894</v>
      </c>
      <c r="P37" s="17">
        <v>0.14987638632186501</v>
      </c>
      <c r="Q37" s="17"/>
      <c r="R37" s="17">
        <v>0.16142721443378599</v>
      </c>
      <c r="S37" s="17">
        <v>0.119567158556301</v>
      </c>
    </row>
    <row r="38" spans="2:19" x14ac:dyDescent="0.35">
      <c r="B38" t="s">
        <v>51</v>
      </c>
      <c r="C38" s="17">
        <v>0.133019872711789</v>
      </c>
      <c r="D38" s="17">
        <v>0.13608045819988199</v>
      </c>
      <c r="E38" s="17">
        <v>0.12465464087843101</v>
      </c>
      <c r="F38" s="17"/>
      <c r="G38" s="17">
        <v>0.18309287620484599</v>
      </c>
      <c r="H38" s="17"/>
      <c r="I38" s="17">
        <v>0.176207705212895</v>
      </c>
      <c r="J38" s="17">
        <v>8.99288736816065E-2</v>
      </c>
      <c r="K38" s="17">
        <v>0.106197939909002</v>
      </c>
      <c r="L38" s="17"/>
      <c r="M38" s="17">
        <v>0.16062726468546401</v>
      </c>
      <c r="N38" s="17">
        <v>9.7074780932819404E-2</v>
      </c>
      <c r="O38" s="17">
        <v>0.13064463609794</v>
      </c>
      <c r="P38" s="17">
        <v>0.11447777347019</v>
      </c>
      <c r="Q38" s="17"/>
      <c r="R38" s="17">
        <v>0.198255317080031</v>
      </c>
      <c r="S38" s="17">
        <v>9.2073980482157897E-2</v>
      </c>
    </row>
    <row r="39" spans="2:19" x14ac:dyDescent="0.35">
      <c r="B39" t="s">
        <v>52</v>
      </c>
      <c r="C39" s="17">
        <v>0.106120621890385</v>
      </c>
      <c r="D39" s="17">
        <v>8.1702086058829407E-2</v>
      </c>
      <c r="E39" s="17">
        <v>0.11644684526789199</v>
      </c>
      <c r="F39" s="17"/>
      <c r="G39" s="17">
        <v>0.115410249179752</v>
      </c>
      <c r="H39" s="17"/>
      <c r="I39" s="17">
        <v>0.117622084333683</v>
      </c>
      <c r="J39" s="17">
        <v>9.0830223855765502E-2</v>
      </c>
      <c r="K39" s="17">
        <v>0.10632467389211001</v>
      </c>
      <c r="L39" s="17"/>
      <c r="M39" s="17">
        <v>0.103075996675142</v>
      </c>
      <c r="N39" s="17">
        <v>9.8206510314058901E-2</v>
      </c>
      <c r="O39" s="17">
        <v>0.12128983570853299</v>
      </c>
      <c r="P39" s="17">
        <v>0.10936734460696799</v>
      </c>
      <c r="Q39" s="17"/>
      <c r="R39" s="17">
        <v>0.101834424149555</v>
      </c>
      <c r="S39" s="17">
        <v>0.120447797945495</v>
      </c>
    </row>
    <row r="40" spans="2:19" x14ac:dyDescent="0.35">
      <c r="B40" t="s">
        <v>53</v>
      </c>
      <c r="C40" s="17">
        <v>1.52832181027796E-2</v>
      </c>
      <c r="D40" s="17">
        <v>1.3630493709369E-2</v>
      </c>
      <c r="E40" s="17">
        <v>1.6110121219123499E-2</v>
      </c>
      <c r="F40" s="17"/>
      <c r="G40" s="17">
        <v>0</v>
      </c>
      <c r="H40" s="17"/>
      <c r="I40" s="17">
        <v>8.2856239708729799E-3</v>
      </c>
      <c r="J40" s="17">
        <v>1.0682623620125901E-2</v>
      </c>
      <c r="K40" s="17">
        <v>2.7875627415949799E-2</v>
      </c>
      <c r="L40" s="17"/>
      <c r="M40" s="17">
        <v>1.06166784163716E-2</v>
      </c>
      <c r="N40" s="17">
        <v>3.2467027637004299E-3</v>
      </c>
      <c r="O40" s="17">
        <v>4.2380549288622303E-2</v>
      </c>
      <c r="P40" s="17">
        <v>1.4459009474281199E-2</v>
      </c>
      <c r="Q40" s="17"/>
      <c r="R40" s="17">
        <v>0</v>
      </c>
      <c r="S40" s="17">
        <v>0</v>
      </c>
    </row>
    <row r="41" spans="2:19" x14ac:dyDescent="0.35">
      <c r="B41" t="s">
        <v>54</v>
      </c>
      <c r="C41" s="17">
        <v>2.0835169942482398E-2</v>
      </c>
      <c r="D41" s="17">
        <v>1.96593832787967E-2</v>
      </c>
      <c r="E41" s="17">
        <v>2.3504230349840199E-2</v>
      </c>
      <c r="F41" s="17"/>
      <c r="G41" s="17">
        <v>5.09108448704666E-3</v>
      </c>
      <c r="H41" s="17"/>
      <c r="I41" s="17">
        <v>2.6057191518348202E-2</v>
      </c>
      <c r="J41" s="17">
        <v>1.9076308822895301E-2</v>
      </c>
      <c r="K41" s="17">
        <v>1.3560487927387101E-2</v>
      </c>
      <c r="L41" s="17"/>
      <c r="M41" s="17">
        <v>1.74534106267791E-2</v>
      </c>
      <c r="N41" s="17">
        <v>2.11377285707663E-2</v>
      </c>
      <c r="O41" s="17">
        <v>3.10657539936658E-2</v>
      </c>
      <c r="P41" s="17">
        <v>1.6519779086154499E-2</v>
      </c>
      <c r="Q41" s="17"/>
      <c r="R41" s="17">
        <v>1.5748863266304099E-2</v>
      </c>
      <c r="S41" s="17">
        <v>1.87219847109539E-2</v>
      </c>
    </row>
    <row r="42" spans="2:19" x14ac:dyDescent="0.35">
      <c r="C42" s="17"/>
      <c r="D42" s="17"/>
      <c r="E42" s="17"/>
      <c r="F42" s="17"/>
      <c r="G42" s="17"/>
      <c r="H42" s="17"/>
      <c r="I42" s="17"/>
      <c r="J42" s="17"/>
      <c r="K42" s="17"/>
      <c r="L42" s="17"/>
      <c r="M42" s="17"/>
      <c r="N42" s="17"/>
      <c r="O42" s="17"/>
      <c r="P42" s="17"/>
      <c r="Q42" s="17"/>
      <c r="R42" s="17"/>
      <c r="S42" s="17"/>
    </row>
    <row r="43" spans="2:19" x14ac:dyDescent="0.35">
      <c r="B43" s="6" t="s">
        <v>56</v>
      </c>
      <c r="C43" s="17"/>
      <c r="D43" s="17"/>
      <c r="E43" s="17"/>
      <c r="F43" s="17"/>
      <c r="G43" s="17"/>
      <c r="H43" s="17"/>
      <c r="I43" s="17"/>
      <c r="J43" s="17"/>
      <c r="K43" s="17"/>
      <c r="L43" s="17"/>
      <c r="M43" s="17"/>
      <c r="N43" s="17"/>
      <c r="O43" s="17"/>
      <c r="P43" s="17"/>
      <c r="Q43" s="17"/>
      <c r="R43" s="17"/>
      <c r="S43" s="17"/>
    </row>
    <row r="44" spans="2:19" x14ac:dyDescent="0.35">
      <c r="B44" s="24" t="s">
        <v>13</v>
      </c>
      <c r="C44" s="17"/>
      <c r="D44" s="17"/>
      <c r="E44" s="17"/>
      <c r="F44" s="17"/>
      <c r="G44" s="17"/>
      <c r="H44" s="17"/>
      <c r="I44" s="17"/>
      <c r="J44" s="17"/>
      <c r="K44" s="17"/>
      <c r="L44" s="17"/>
      <c r="M44" s="17"/>
      <c r="N44" s="17"/>
      <c r="O44" s="17"/>
      <c r="P44" s="17"/>
      <c r="Q44" s="17"/>
      <c r="R44" s="17"/>
      <c r="S44" s="17"/>
    </row>
    <row r="45" spans="2:19" x14ac:dyDescent="0.35">
      <c r="B45" t="s">
        <v>57</v>
      </c>
      <c r="C45" s="17">
        <v>0.41537970239924998</v>
      </c>
      <c r="D45" s="17">
        <v>0.40430187504827703</v>
      </c>
      <c r="E45" s="17">
        <v>0.39089527174972</v>
      </c>
      <c r="F45" s="17"/>
      <c r="G45" s="17">
        <v>0.70729776220908902</v>
      </c>
      <c r="H45" s="17"/>
      <c r="I45" s="17">
        <v>0.43246373313216901</v>
      </c>
      <c r="J45" s="17">
        <v>0.39089441901001099</v>
      </c>
      <c r="K45" s="17">
        <v>0.418629815268384</v>
      </c>
      <c r="L45" s="17"/>
      <c r="M45" s="17">
        <v>0.38530083131675602</v>
      </c>
      <c r="N45" s="17">
        <v>0.44925878345890402</v>
      </c>
      <c r="O45" s="17">
        <v>0.44368652079594501</v>
      </c>
      <c r="P45" s="17">
        <v>0.40823585712970401</v>
      </c>
      <c r="Q45" s="17"/>
      <c r="R45" s="17">
        <v>0.58754509618265904</v>
      </c>
      <c r="S45" s="17">
        <v>0.433547240989692</v>
      </c>
    </row>
    <row r="46" spans="2:19" x14ac:dyDescent="0.35">
      <c r="B46" t="s">
        <v>58</v>
      </c>
      <c r="C46" s="17">
        <v>0.38538586117889101</v>
      </c>
      <c r="D46" s="17">
        <v>0.41407593875375998</v>
      </c>
      <c r="E46" s="17">
        <v>0.36300994455471303</v>
      </c>
      <c r="F46" s="17"/>
      <c r="G46" s="17">
        <v>0.26073279630778201</v>
      </c>
      <c r="H46" s="17"/>
      <c r="I46" s="17">
        <v>0.37403274525380398</v>
      </c>
      <c r="J46" s="17">
        <v>0.36075198188885499</v>
      </c>
      <c r="K46" s="17">
        <v>0.44140173580222902</v>
      </c>
      <c r="L46" s="17"/>
      <c r="M46" s="17">
        <v>0.446709726026083</v>
      </c>
      <c r="N46" s="17">
        <v>0.331810301855961</v>
      </c>
      <c r="O46" s="17">
        <v>0.32941880603747198</v>
      </c>
      <c r="P46" s="17">
        <v>0.36742884384786201</v>
      </c>
      <c r="Q46" s="17"/>
      <c r="R46" s="17">
        <v>0.31100932153635602</v>
      </c>
      <c r="S46" s="17">
        <v>0.44437635143861898</v>
      </c>
    </row>
    <row r="47" spans="2:19" x14ac:dyDescent="0.35">
      <c r="B47" t="s">
        <v>59</v>
      </c>
      <c r="C47" s="17">
        <v>0.13632486838159699</v>
      </c>
      <c r="D47" s="17">
        <v>0.112172210598352</v>
      </c>
      <c r="E47" s="17">
        <v>0.178357865286216</v>
      </c>
      <c r="F47" s="17"/>
      <c r="G47" s="17">
        <v>3.1969441483128601E-2</v>
      </c>
      <c r="H47" s="17"/>
      <c r="I47" s="17">
        <v>0.12601797170684001</v>
      </c>
      <c r="J47" s="17">
        <v>0.17054132204612199</v>
      </c>
      <c r="K47" s="17">
        <v>0.109095037267069</v>
      </c>
      <c r="L47" s="17"/>
      <c r="M47" s="17">
        <v>0.105339200162946</v>
      </c>
      <c r="N47" s="17">
        <v>0.17311901026055801</v>
      </c>
      <c r="O47" s="17">
        <v>0.14005261535889099</v>
      </c>
      <c r="P47" s="17">
        <v>0.162450779585983</v>
      </c>
      <c r="Q47" s="17"/>
      <c r="R47" s="17">
        <v>9.9197532458499299E-2</v>
      </c>
      <c r="S47" s="17">
        <v>0.119428501620625</v>
      </c>
    </row>
    <row r="48" spans="2:19" x14ac:dyDescent="0.35">
      <c r="B48" t="s">
        <v>60</v>
      </c>
      <c r="C48" s="17">
        <v>6.2909568040262598E-2</v>
      </c>
      <c r="D48" s="17">
        <v>6.9449975599610803E-2</v>
      </c>
      <c r="E48" s="17">
        <v>6.7736918409351199E-2</v>
      </c>
      <c r="F48" s="17"/>
      <c r="G48" s="17">
        <v>0</v>
      </c>
      <c r="H48" s="17"/>
      <c r="I48" s="17">
        <v>6.7485549907186707E-2</v>
      </c>
      <c r="J48" s="17">
        <v>7.7812277055011897E-2</v>
      </c>
      <c r="K48" s="17">
        <v>3.0873411662317201E-2</v>
      </c>
      <c r="L48" s="17"/>
      <c r="M48" s="17">
        <v>6.2650242494214498E-2</v>
      </c>
      <c r="N48" s="17">
        <v>4.5811904424577901E-2</v>
      </c>
      <c r="O48" s="17">
        <v>8.6842057807691803E-2</v>
      </c>
      <c r="P48" s="17">
        <v>6.1884519436450701E-2</v>
      </c>
      <c r="Q48" s="17"/>
      <c r="R48" s="17">
        <v>2.2480498224854198E-3</v>
      </c>
      <c r="S48" s="17">
        <v>2.6479059510646401E-3</v>
      </c>
    </row>
    <row r="49" spans="2:19" x14ac:dyDescent="0.35">
      <c r="C49" s="17"/>
      <c r="D49" s="17"/>
      <c r="E49" s="17"/>
      <c r="F49" s="17"/>
      <c r="G49" s="17"/>
      <c r="H49" s="17"/>
      <c r="I49" s="17"/>
      <c r="J49" s="17"/>
      <c r="K49" s="17"/>
      <c r="L49" s="17"/>
      <c r="M49" s="17"/>
      <c r="N49" s="17"/>
      <c r="O49" s="17"/>
      <c r="P49" s="17"/>
      <c r="Q49" s="17"/>
      <c r="R49" s="17"/>
      <c r="S49" s="17"/>
    </row>
    <row r="50" spans="2:19" x14ac:dyDescent="0.35">
      <c r="B50" s="6" t="s">
        <v>61</v>
      </c>
      <c r="C50" s="17"/>
      <c r="D50" s="17"/>
      <c r="E50" s="17"/>
      <c r="F50" s="17"/>
      <c r="G50" s="17"/>
      <c r="H50" s="17"/>
      <c r="I50" s="17"/>
      <c r="J50" s="17"/>
      <c r="K50" s="17"/>
      <c r="L50" s="17"/>
      <c r="M50" s="17"/>
      <c r="N50" s="17"/>
      <c r="O50" s="17"/>
      <c r="P50" s="17"/>
      <c r="Q50" s="17"/>
      <c r="R50" s="17"/>
      <c r="S50" s="17"/>
    </row>
    <row r="51" spans="2:19" x14ac:dyDescent="0.35">
      <c r="B51" s="24" t="s">
        <v>13</v>
      </c>
      <c r="C51" s="17"/>
      <c r="D51" s="17"/>
      <c r="E51" s="17"/>
      <c r="F51" s="17"/>
      <c r="G51" s="17"/>
      <c r="H51" s="17"/>
      <c r="I51" s="17"/>
      <c r="J51" s="17"/>
      <c r="K51" s="17"/>
      <c r="L51" s="17"/>
      <c r="M51" s="17"/>
      <c r="N51" s="17"/>
      <c r="O51" s="17"/>
      <c r="P51" s="17"/>
      <c r="Q51" s="17"/>
      <c r="R51" s="17"/>
      <c r="S51" s="17"/>
    </row>
    <row r="52" spans="2:19" x14ac:dyDescent="0.35">
      <c r="B52" t="s">
        <v>62</v>
      </c>
      <c r="C52" s="17">
        <v>0.63689532376075197</v>
      </c>
      <c r="D52" s="17">
        <v>0.65916995673183199</v>
      </c>
      <c r="E52" s="17">
        <v>0.55450083773039405</v>
      </c>
      <c r="F52" s="17"/>
      <c r="G52" s="17">
        <v>0.85437956838570694</v>
      </c>
      <c r="H52" s="17"/>
      <c r="I52" s="17">
        <v>0.69790418690591705</v>
      </c>
      <c r="J52" s="17">
        <v>0.49617416852707502</v>
      </c>
      <c r="K52" s="17">
        <v>0.69180406077509404</v>
      </c>
      <c r="L52" s="17"/>
      <c r="M52" s="17">
        <v>0.67884374297305505</v>
      </c>
      <c r="N52" s="17">
        <v>0.64921221838042797</v>
      </c>
      <c r="O52" s="17">
        <v>0.59264855681098905</v>
      </c>
      <c r="P52" s="17">
        <v>0.538607285996345</v>
      </c>
      <c r="Q52" s="17"/>
      <c r="R52" s="17">
        <v>0.82411047750222099</v>
      </c>
      <c r="S52" s="17">
        <v>0.679478477677255</v>
      </c>
    </row>
    <row r="53" spans="2:19" x14ac:dyDescent="0.35">
      <c r="B53" t="s">
        <v>63</v>
      </c>
      <c r="C53" s="17">
        <v>0.22843415869633699</v>
      </c>
      <c r="D53" s="17">
        <v>0.20346347478721999</v>
      </c>
      <c r="E53" s="17">
        <v>0.29233644930764702</v>
      </c>
      <c r="F53" s="17"/>
      <c r="G53" s="17">
        <v>0.13292526678393099</v>
      </c>
      <c r="H53" s="17"/>
      <c r="I53" s="17">
        <v>0.155468861783088</v>
      </c>
      <c r="J53" s="17">
        <v>0.368997208447498</v>
      </c>
      <c r="K53" s="17">
        <v>0.19927081567643101</v>
      </c>
      <c r="L53" s="17"/>
      <c r="M53" s="17">
        <v>0.18896506946629299</v>
      </c>
      <c r="N53" s="17">
        <v>0.23389224798720101</v>
      </c>
      <c r="O53" s="17">
        <v>0.25311446600915799</v>
      </c>
      <c r="P53" s="17">
        <v>0.31269871335557697</v>
      </c>
      <c r="Q53" s="17"/>
      <c r="R53" s="17">
        <v>0.113004962606275</v>
      </c>
      <c r="S53" s="17">
        <v>0.25884138180517702</v>
      </c>
    </row>
    <row r="54" spans="2:19" x14ac:dyDescent="0.35">
      <c r="B54" t="s">
        <v>53</v>
      </c>
      <c r="C54" s="17">
        <v>7.0104482901525003E-2</v>
      </c>
      <c r="D54" s="17">
        <v>9.2672051867553298E-2</v>
      </c>
      <c r="E54" s="17">
        <v>5.8250570996827802E-2</v>
      </c>
      <c r="F54" s="17"/>
      <c r="G54" s="17">
        <v>1.26951648303623E-2</v>
      </c>
      <c r="H54" s="17"/>
      <c r="I54" s="17">
        <v>8.6746487426622304E-2</v>
      </c>
      <c r="J54" s="17">
        <v>3.2029997669675202E-2</v>
      </c>
      <c r="K54" s="17">
        <v>8.6689675115112705E-2</v>
      </c>
      <c r="L54" s="17"/>
      <c r="M54" s="17">
        <v>6.9996270021625201E-2</v>
      </c>
      <c r="N54" s="17">
        <v>3.8554625195951799E-2</v>
      </c>
      <c r="O54" s="17">
        <v>0.113731140901886</v>
      </c>
      <c r="P54" s="17">
        <v>6.7767021614888998E-2</v>
      </c>
      <c r="Q54" s="17"/>
      <c r="R54" s="17">
        <v>3.87500248456253E-2</v>
      </c>
      <c r="S54" s="17">
        <v>4.5979273005711002E-2</v>
      </c>
    </row>
    <row r="55" spans="2:19" x14ac:dyDescent="0.35">
      <c r="B55" t="s">
        <v>64</v>
      </c>
      <c r="C55" s="17">
        <v>6.4566034641386105E-2</v>
      </c>
      <c r="D55" s="17">
        <v>4.4694516613394401E-2</v>
      </c>
      <c r="E55" s="17">
        <v>9.4912141965130994E-2</v>
      </c>
      <c r="F55" s="17"/>
      <c r="G55" s="17">
        <v>0</v>
      </c>
      <c r="H55" s="17"/>
      <c r="I55" s="17">
        <v>5.9880463884372702E-2</v>
      </c>
      <c r="J55" s="17">
        <v>0.102798625355752</v>
      </c>
      <c r="K55" s="17">
        <v>2.2235448433362101E-2</v>
      </c>
      <c r="L55" s="17"/>
      <c r="M55" s="17">
        <v>6.2194917539026298E-2</v>
      </c>
      <c r="N55" s="17">
        <v>7.8340908436419304E-2</v>
      </c>
      <c r="O55" s="17">
        <v>4.0505836277967798E-2</v>
      </c>
      <c r="P55" s="17">
        <v>8.0926979033188198E-2</v>
      </c>
      <c r="Q55" s="17"/>
      <c r="R55" s="17">
        <v>2.41345350458794E-2</v>
      </c>
      <c r="S55" s="17">
        <v>1.5700867511856599E-2</v>
      </c>
    </row>
    <row r="56" spans="2:19" x14ac:dyDescent="0.35">
      <c r="C56" s="17"/>
      <c r="D56" s="17"/>
      <c r="E56" s="17"/>
      <c r="F56" s="17"/>
      <c r="G56" s="17"/>
      <c r="H56" s="17"/>
      <c r="I56" s="17"/>
      <c r="J56" s="17"/>
      <c r="K56" s="17"/>
      <c r="L56" s="17"/>
      <c r="M56" s="17"/>
      <c r="N56" s="17"/>
      <c r="O56" s="17"/>
      <c r="P56" s="17"/>
      <c r="Q56" s="17"/>
      <c r="R56" s="17"/>
      <c r="S56" s="17"/>
    </row>
    <row r="57" spans="2:19" x14ac:dyDescent="0.35">
      <c r="B57" s="6" t="s">
        <v>65</v>
      </c>
      <c r="C57" s="17"/>
      <c r="D57" s="17"/>
      <c r="E57" s="17"/>
      <c r="F57" s="17"/>
      <c r="G57" s="17"/>
      <c r="H57" s="17"/>
      <c r="I57" s="17"/>
      <c r="J57" s="17"/>
      <c r="K57" s="17"/>
      <c r="L57" s="17"/>
      <c r="M57" s="17"/>
      <c r="N57" s="17"/>
      <c r="O57" s="17"/>
      <c r="P57" s="17"/>
      <c r="Q57" s="17"/>
      <c r="R57" s="17"/>
      <c r="S57" s="17"/>
    </row>
    <row r="58" spans="2:19" x14ac:dyDescent="0.35">
      <c r="B58" s="24" t="s">
        <v>13</v>
      </c>
      <c r="C58" s="17"/>
      <c r="D58" s="17"/>
      <c r="E58" s="17"/>
      <c r="F58" s="17"/>
      <c r="G58" s="17"/>
      <c r="H58" s="17"/>
      <c r="I58" s="17"/>
      <c r="J58" s="17"/>
      <c r="K58" s="17"/>
      <c r="L58" s="17"/>
      <c r="M58" s="17"/>
      <c r="N58" s="17"/>
      <c r="O58" s="17"/>
      <c r="P58" s="17"/>
      <c r="Q58" s="17"/>
      <c r="R58" s="17"/>
      <c r="S58" s="17"/>
    </row>
    <row r="59" spans="2:19" x14ac:dyDescent="0.35">
      <c r="B59" t="s">
        <v>66</v>
      </c>
      <c r="C59" s="17">
        <v>6.10703869327077E-2</v>
      </c>
      <c r="D59" s="17">
        <v>5.0254504069945E-2</v>
      </c>
      <c r="E59" s="17">
        <v>8.6585952094942797E-2</v>
      </c>
      <c r="F59" s="17"/>
      <c r="G59" s="17">
        <v>0</v>
      </c>
      <c r="H59" s="17"/>
      <c r="I59" s="17">
        <v>9.4550746083911993E-3</v>
      </c>
      <c r="J59" s="17">
        <v>0.177827842303139</v>
      </c>
      <c r="K59" s="17">
        <v>2.1857738787088601E-2</v>
      </c>
      <c r="L59" s="17"/>
      <c r="M59" s="17">
        <v>5.4795514579932397E-2</v>
      </c>
      <c r="N59" s="17">
        <v>6.8451851680387796E-2</v>
      </c>
      <c r="O59" s="17">
        <v>6.09228932535597E-2</v>
      </c>
      <c r="P59" s="17">
        <v>6.7813981063911205E-2</v>
      </c>
      <c r="Q59" s="17"/>
      <c r="R59" s="17">
        <v>0</v>
      </c>
      <c r="S59" s="17">
        <v>1.07895439337904E-2</v>
      </c>
    </row>
    <row r="60" spans="2:19" x14ac:dyDescent="0.35">
      <c r="B60" t="s">
        <v>67</v>
      </c>
      <c r="C60" s="17">
        <v>4.3037998769332099E-2</v>
      </c>
      <c r="D60" s="17">
        <v>3.5365585307625499E-2</v>
      </c>
      <c r="E60" s="17">
        <v>5.4910801814262597E-2</v>
      </c>
      <c r="F60" s="17"/>
      <c r="G60" s="17">
        <v>9.3771971331732297E-3</v>
      </c>
      <c r="H60" s="17"/>
      <c r="I60" s="17">
        <v>0</v>
      </c>
      <c r="J60" s="17">
        <v>0.12809082688529599</v>
      </c>
      <c r="K60" s="17">
        <v>1.7764022191715599E-2</v>
      </c>
      <c r="L60" s="17"/>
      <c r="M60" s="17">
        <v>2.65956799239103E-2</v>
      </c>
      <c r="N60" s="17">
        <v>3.9165451068466202E-2</v>
      </c>
      <c r="O60" s="17">
        <v>4.8564819965063601E-2</v>
      </c>
      <c r="P60" s="17">
        <v>9.6975426091219799E-2</v>
      </c>
      <c r="Q60" s="17"/>
      <c r="R60" s="17">
        <v>0</v>
      </c>
      <c r="S60" s="17">
        <v>7.1969202245633093E-2</v>
      </c>
    </row>
    <row r="61" spans="2:19" x14ac:dyDescent="0.35">
      <c r="B61" t="s">
        <v>68</v>
      </c>
      <c r="C61" s="17">
        <v>9.4022552101645201E-2</v>
      </c>
      <c r="D61" s="17">
        <v>9.1553351927628798E-2</v>
      </c>
      <c r="E61" s="17">
        <v>0.121274619008539</v>
      </c>
      <c r="F61" s="17"/>
      <c r="G61" s="17">
        <v>5.8057061292808299E-2</v>
      </c>
      <c r="H61" s="17"/>
      <c r="I61" s="17">
        <v>2.47777213221393E-2</v>
      </c>
      <c r="J61" s="17">
        <v>0.236067993668478</v>
      </c>
      <c r="K61" s="17">
        <v>5.9685145773454101E-2</v>
      </c>
      <c r="L61" s="17"/>
      <c r="M61" s="17">
        <v>5.2671649895473301E-2</v>
      </c>
      <c r="N61" s="17">
        <v>0.20197867760909199</v>
      </c>
      <c r="O61" s="17">
        <v>7.7731403538038202E-2</v>
      </c>
      <c r="P61" s="17">
        <v>4.6108543618946E-2</v>
      </c>
      <c r="Q61" s="17"/>
      <c r="R61" s="17">
        <v>1.6680976095350301E-2</v>
      </c>
      <c r="S61" s="17">
        <v>0.17212651313677699</v>
      </c>
    </row>
    <row r="62" spans="2:19" x14ac:dyDescent="0.35">
      <c r="B62" t="s">
        <v>69</v>
      </c>
      <c r="C62" s="17">
        <v>0.12210645678287101</v>
      </c>
      <c r="D62" s="17">
        <v>0.14495503395631101</v>
      </c>
      <c r="E62" s="17">
        <v>0.110709975366795</v>
      </c>
      <c r="F62" s="17"/>
      <c r="G62" s="17">
        <v>6.8675696842388195E-2</v>
      </c>
      <c r="H62" s="17"/>
      <c r="I62" s="17">
        <v>8.3486010766737201E-2</v>
      </c>
      <c r="J62" s="17">
        <v>0.18265375221322799</v>
      </c>
      <c r="K62" s="17">
        <v>0.108552340244223</v>
      </c>
      <c r="L62" s="17"/>
      <c r="M62" s="17">
        <v>0.120182075939717</v>
      </c>
      <c r="N62" s="17">
        <v>0.102594324443121</v>
      </c>
      <c r="O62" s="17">
        <v>0.14731383692582201</v>
      </c>
      <c r="P62" s="17">
        <v>0.12941057004641801</v>
      </c>
      <c r="Q62" s="17"/>
      <c r="R62" s="17">
        <v>3.1970963358728399E-2</v>
      </c>
      <c r="S62" s="17">
        <v>0.23820608921872999</v>
      </c>
    </row>
    <row r="63" spans="2:19" x14ac:dyDescent="0.35">
      <c r="B63" t="s">
        <v>70</v>
      </c>
      <c r="C63" s="17">
        <v>0.117241626957875</v>
      </c>
      <c r="D63" s="17">
        <v>0.10505279244379601</v>
      </c>
      <c r="E63" s="17">
        <v>0.134141991116529</v>
      </c>
      <c r="F63" s="17"/>
      <c r="G63" s="17">
        <v>0.141751563543388</v>
      </c>
      <c r="H63" s="17"/>
      <c r="I63" s="17">
        <v>9.7363040579793905E-2</v>
      </c>
      <c r="J63" s="17">
        <v>7.7315344454459603E-2</v>
      </c>
      <c r="K63" s="17">
        <v>0.20931715579673901</v>
      </c>
      <c r="L63" s="17"/>
      <c r="M63" s="17">
        <v>0.128190676497869</v>
      </c>
      <c r="N63" s="17">
        <v>8.2658304406561398E-2</v>
      </c>
      <c r="O63" s="17">
        <v>0.13341407698911101</v>
      </c>
      <c r="P63" s="17">
        <v>0.124209376655659</v>
      </c>
      <c r="Q63" s="17"/>
      <c r="R63" s="17">
        <v>7.7932594195713606E-2</v>
      </c>
      <c r="S63" s="17">
        <v>0.20115771583713099</v>
      </c>
    </row>
    <row r="64" spans="2:19" x14ac:dyDescent="0.35">
      <c r="B64" t="s">
        <v>71</v>
      </c>
      <c r="C64" s="17">
        <v>0.111903693217802</v>
      </c>
      <c r="D64" s="17">
        <v>9.8511800449145606E-2</v>
      </c>
      <c r="E64" s="17">
        <v>0.10618475115131799</v>
      </c>
      <c r="F64" s="17"/>
      <c r="G64" s="17">
        <v>0.16253502118601701</v>
      </c>
      <c r="H64" s="17"/>
      <c r="I64" s="17">
        <v>0.12641005930525601</v>
      </c>
      <c r="J64" s="17">
        <v>7.2870336829670507E-2</v>
      </c>
      <c r="K64" s="17">
        <v>0.13542780700207799</v>
      </c>
      <c r="L64" s="17"/>
      <c r="M64" s="17">
        <v>0.13586959774749699</v>
      </c>
      <c r="N64" s="17">
        <v>8.0513791540625504E-2</v>
      </c>
      <c r="O64" s="17">
        <v>0.120630451704879</v>
      </c>
      <c r="P64" s="17">
        <v>8.0408641923549296E-2</v>
      </c>
      <c r="Q64" s="17"/>
      <c r="R64" s="17">
        <v>0.12732152487763901</v>
      </c>
      <c r="S64" s="17">
        <v>0.122695045154617</v>
      </c>
    </row>
    <row r="65" spans="2:19" x14ac:dyDescent="0.35">
      <c r="B65" t="s">
        <v>72</v>
      </c>
      <c r="C65" s="17">
        <v>9.0413942553492596E-2</v>
      </c>
      <c r="D65" s="17">
        <v>0.110582192589287</v>
      </c>
      <c r="E65" s="17">
        <v>6.7998223725929993E-2</v>
      </c>
      <c r="F65" s="17"/>
      <c r="G65" s="17">
        <v>9.2487569950345294E-2</v>
      </c>
      <c r="H65" s="17"/>
      <c r="I65" s="17">
        <v>0.105908598660203</v>
      </c>
      <c r="J65" s="17">
        <v>4.2964657162315803E-2</v>
      </c>
      <c r="K65" s="17">
        <v>0.12145823869953901</v>
      </c>
      <c r="L65" s="17"/>
      <c r="M65" s="17">
        <v>0.113516819994732</v>
      </c>
      <c r="N65" s="17">
        <v>8.5694690268577206E-2</v>
      </c>
      <c r="O65" s="17">
        <v>6.4061482135061104E-2</v>
      </c>
      <c r="P65" s="17">
        <v>6.1429830344725302E-2</v>
      </c>
      <c r="Q65" s="17"/>
      <c r="R65" s="17">
        <v>0.15401596787278499</v>
      </c>
      <c r="S65" s="17">
        <v>9.3890977007649506E-2</v>
      </c>
    </row>
    <row r="66" spans="2:19" x14ac:dyDescent="0.35">
      <c r="B66" t="s">
        <v>73</v>
      </c>
      <c r="C66" s="17">
        <v>8.25230765520064E-2</v>
      </c>
      <c r="D66" s="17">
        <v>5.3193958223745799E-2</v>
      </c>
      <c r="E66" s="17">
        <v>8.56509891732887E-2</v>
      </c>
      <c r="F66" s="17"/>
      <c r="G66" s="17">
        <v>0.104141937750962</v>
      </c>
      <c r="H66" s="17"/>
      <c r="I66" s="17">
        <v>0.11916924602482599</v>
      </c>
      <c r="J66" s="17">
        <v>1.38490244579203E-2</v>
      </c>
      <c r="K66" s="17">
        <v>9.7797967772291494E-2</v>
      </c>
      <c r="L66" s="17"/>
      <c r="M66" s="17">
        <v>8.2021246787376698E-2</v>
      </c>
      <c r="N66" s="17">
        <v>0.102604634735253</v>
      </c>
      <c r="O66" s="17">
        <v>4.3295827557073598E-2</v>
      </c>
      <c r="P66" s="17">
        <v>0.10264060042631</v>
      </c>
      <c r="Q66" s="17"/>
      <c r="R66" s="17">
        <v>0.13347871029885</v>
      </c>
      <c r="S66" s="17">
        <v>5.49247092831694E-2</v>
      </c>
    </row>
    <row r="67" spans="2:19" x14ac:dyDescent="0.35">
      <c r="B67" t="s">
        <v>74</v>
      </c>
      <c r="C67" s="17">
        <v>6.2175588319100798E-2</v>
      </c>
      <c r="D67" s="17">
        <v>7.2537542611654501E-2</v>
      </c>
      <c r="E67" s="17">
        <v>5.87709183276015E-2</v>
      </c>
      <c r="F67" s="17"/>
      <c r="G67" s="17">
        <v>0.10314517883089699</v>
      </c>
      <c r="H67" s="17"/>
      <c r="I67" s="17">
        <v>0.10221066098892299</v>
      </c>
      <c r="J67" s="17">
        <v>8.8654579028905403E-3</v>
      </c>
      <c r="K67" s="17">
        <v>5.1295794966212303E-2</v>
      </c>
      <c r="L67" s="17"/>
      <c r="M67" s="17">
        <v>5.5311924690942801E-2</v>
      </c>
      <c r="N67" s="17">
        <v>8.84402772594967E-2</v>
      </c>
      <c r="O67" s="17">
        <v>5.2930368018788899E-2</v>
      </c>
      <c r="P67" s="17">
        <v>4.7634048776350399E-2</v>
      </c>
      <c r="Q67" s="17"/>
      <c r="R67" s="17">
        <v>0.117448357893581</v>
      </c>
      <c r="S67" s="17">
        <v>1.8375322628175001E-2</v>
      </c>
    </row>
    <row r="68" spans="2:19" x14ac:dyDescent="0.35">
      <c r="B68" t="s">
        <v>75</v>
      </c>
      <c r="C68" s="17">
        <v>7.1894315067609793E-2</v>
      </c>
      <c r="D68" s="17">
        <v>7.7520804658569101E-2</v>
      </c>
      <c r="E68" s="17">
        <v>6.5672275139812497E-2</v>
      </c>
      <c r="F68" s="17"/>
      <c r="G68" s="17">
        <v>0.137048895869989</v>
      </c>
      <c r="H68" s="17"/>
      <c r="I68" s="17">
        <v>0.12067495786615599</v>
      </c>
      <c r="J68" s="17">
        <v>0</v>
      </c>
      <c r="K68" s="17">
        <v>6.6959283151417803E-2</v>
      </c>
      <c r="L68" s="17"/>
      <c r="M68" s="17">
        <v>5.5311924690942801E-2</v>
      </c>
      <c r="N68" s="17">
        <v>8.0737981376050899E-2</v>
      </c>
      <c r="O68" s="17">
        <v>8.19052443908862E-2</v>
      </c>
      <c r="P68" s="17">
        <v>9.5149259359338004E-2</v>
      </c>
      <c r="Q68" s="17"/>
      <c r="R68" s="17">
        <v>0.156221366762473</v>
      </c>
      <c r="S68" s="17">
        <v>1.18986611657452E-2</v>
      </c>
    </row>
    <row r="69" spans="2:19" x14ac:dyDescent="0.35">
      <c r="B69" t="s">
        <v>76</v>
      </c>
      <c r="C69" s="17">
        <v>3.1554367774201501E-2</v>
      </c>
      <c r="D69" s="17">
        <v>3.7965629730353098E-2</v>
      </c>
      <c r="E69" s="17">
        <v>1.9747491142822499E-2</v>
      </c>
      <c r="F69" s="17"/>
      <c r="G69" s="17">
        <v>5.8219630702479597E-2</v>
      </c>
      <c r="H69" s="17"/>
      <c r="I69" s="17">
        <v>5.5087225916729397E-2</v>
      </c>
      <c r="J69" s="17">
        <v>0</v>
      </c>
      <c r="K69" s="17">
        <v>2.52355790670711E-2</v>
      </c>
      <c r="L69" s="17"/>
      <c r="M69" s="17">
        <v>4.24724635465073E-2</v>
      </c>
      <c r="N69" s="17">
        <v>1.9993863277733798E-2</v>
      </c>
      <c r="O69" s="17">
        <v>4.3681618864094898E-2</v>
      </c>
      <c r="P69" s="17">
        <v>0</v>
      </c>
      <c r="Q69" s="17"/>
      <c r="R69" s="17">
        <v>9.1813888154287704E-2</v>
      </c>
      <c r="S69" s="17">
        <v>3.96622038858174E-3</v>
      </c>
    </row>
    <row r="70" spans="2:19" x14ac:dyDescent="0.35">
      <c r="B70" t="s">
        <v>77</v>
      </c>
      <c r="C70" s="17">
        <v>2.7013613823062301E-2</v>
      </c>
      <c r="D70" s="17">
        <v>3.74581146678599E-2</v>
      </c>
      <c r="E70" s="17">
        <v>5.7490055634128101E-3</v>
      </c>
      <c r="F70" s="17"/>
      <c r="G70" s="17">
        <v>5.2850067322011599E-2</v>
      </c>
      <c r="H70" s="17"/>
      <c r="I70" s="17">
        <v>4.2662270765035398E-2</v>
      </c>
      <c r="J70" s="17">
        <v>1.29614345483489E-2</v>
      </c>
      <c r="K70" s="17">
        <v>1.45828555976859E-2</v>
      </c>
      <c r="L70" s="17"/>
      <c r="M70" s="17">
        <v>4.9276152617799399E-2</v>
      </c>
      <c r="N70" s="17">
        <v>1.51785246078228E-2</v>
      </c>
      <c r="O70" s="17">
        <v>0</v>
      </c>
      <c r="P70" s="17">
        <v>1.5545898056959899E-2</v>
      </c>
      <c r="Q70" s="17"/>
      <c r="R70" s="17">
        <v>8.2009831896236798E-2</v>
      </c>
      <c r="S70" s="17">
        <v>0</v>
      </c>
    </row>
    <row r="71" spans="2:19" x14ac:dyDescent="0.35">
      <c r="B71" t="s">
        <v>53</v>
      </c>
      <c r="C71" s="17">
        <v>8.5042381148293406E-2</v>
      </c>
      <c r="D71" s="17">
        <v>8.5048689364079E-2</v>
      </c>
      <c r="E71" s="17">
        <v>8.2603006374746393E-2</v>
      </c>
      <c r="F71" s="17"/>
      <c r="G71" s="17">
        <v>1.1710179575540901E-2</v>
      </c>
      <c r="H71" s="17"/>
      <c r="I71" s="17">
        <v>0.112795133195809</v>
      </c>
      <c r="J71" s="17">
        <v>4.6533329574252297E-2</v>
      </c>
      <c r="K71" s="17">
        <v>7.0066070950484602E-2</v>
      </c>
      <c r="L71" s="17"/>
      <c r="M71" s="17">
        <v>8.3784273087298897E-2</v>
      </c>
      <c r="N71" s="17">
        <v>3.1987627726811303E-2</v>
      </c>
      <c r="O71" s="17">
        <v>0.12554797665762199</v>
      </c>
      <c r="P71" s="17">
        <v>0.13267382363661201</v>
      </c>
      <c r="Q71" s="17"/>
      <c r="R71" s="17">
        <v>1.1105818594356E-2</v>
      </c>
      <c r="S71" s="17">
        <v>0</v>
      </c>
    </row>
    <row r="72" spans="2:19" x14ac:dyDescent="0.35">
      <c r="C72" s="17"/>
      <c r="D72" s="17"/>
      <c r="E72" s="17"/>
      <c r="F72" s="17"/>
      <c r="G72" s="17"/>
      <c r="H72" s="17"/>
      <c r="I72" s="17"/>
      <c r="J72" s="17"/>
      <c r="K72" s="17"/>
      <c r="L72" s="17"/>
      <c r="M72" s="17"/>
      <c r="N72" s="17"/>
      <c r="O72" s="17"/>
      <c r="P72" s="17"/>
      <c r="Q72" s="17"/>
      <c r="R72" s="17"/>
      <c r="S72" s="17"/>
    </row>
    <row r="73" spans="2:19" x14ac:dyDescent="0.35">
      <c r="B73" s="6" t="s">
        <v>78</v>
      </c>
      <c r="C73" s="17"/>
      <c r="D73" s="17"/>
      <c r="E73" s="17"/>
      <c r="F73" s="17"/>
      <c r="G73" s="17"/>
      <c r="H73" s="17"/>
      <c r="I73" s="17"/>
      <c r="J73" s="17"/>
      <c r="K73" s="17"/>
      <c r="L73" s="17"/>
      <c r="M73" s="17"/>
      <c r="N73" s="17"/>
      <c r="O73" s="17"/>
      <c r="P73" s="17"/>
      <c r="Q73" s="17"/>
      <c r="R73" s="17"/>
      <c r="S73" s="17"/>
    </row>
    <row r="74" spans="2:19" x14ac:dyDescent="0.35">
      <c r="B74" s="24" t="s">
        <v>13</v>
      </c>
      <c r="C74" s="17"/>
      <c r="D74" s="17"/>
      <c r="E74" s="17"/>
      <c r="F74" s="17"/>
      <c r="G74" s="17"/>
      <c r="H74" s="17"/>
      <c r="I74" s="17"/>
      <c r="J74" s="17"/>
      <c r="K74" s="17"/>
      <c r="L74" s="17"/>
      <c r="M74" s="17"/>
      <c r="N74" s="17"/>
      <c r="O74" s="17"/>
      <c r="P74" s="17"/>
      <c r="Q74" s="17"/>
      <c r="R74" s="17"/>
      <c r="S74" s="17"/>
    </row>
    <row r="75" spans="2:19" x14ac:dyDescent="0.35">
      <c r="B75" t="s">
        <v>66</v>
      </c>
      <c r="C75" s="17">
        <v>7.1040042056283295E-2</v>
      </c>
      <c r="D75" s="17">
        <v>5.8508773481776903E-2</v>
      </c>
      <c r="E75" s="17">
        <v>9.1299534116678002E-2</v>
      </c>
      <c r="F75" s="17"/>
      <c r="G75" s="17">
        <v>0</v>
      </c>
      <c r="H75" s="17"/>
      <c r="I75" s="17">
        <v>1.5986641890223599E-2</v>
      </c>
      <c r="J75" s="17">
        <v>0.195812705917074</v>
      </c>
      <c r="K75" s="17">
        <v>2.1857738787088601E-2</v>
      </c>
      <c r="L75" s="17"/>
      <c r="M75" s="17">
        <v>7.1680205020069498E-2</v>
      </c>
      <c r="N75" s="17">
        <v>7.8685847910194895E-2</v>
      </c>
      <c r="O75" s="17">
        <v>6.1670299476304598E-2</v>
      </c>
      <c r="P75" s="17">
        <v>6.7813981063911205E-2</v>
      </c>
      <c r="Q75" s="17"/>
      <c r="R75" s="17">
        <v>0</v>
      </c>
      <c r="S75" s="17">
        <v>0</v>
      </c>
    </row>
    <row r="76" spans="2:19" x14ac:dyDescent="0.35">
      <c r="B76" t="s">
        <v>79</v>
      </c>
      <c r="C76" s="17">
        <v>4.4249689223339599E-2</v>
      </c>
      <c r="D76" s="17">
        <v>3.5259524133312098E-2</v>
      </c>
      <c r="E76" s="17">
        <v>6.6264325065176405E-2</v>
      </c>
      <c r="F76" s="17"/>
      <c r="G76" s="17">
        <v>9.4077167533084798E-3</v>
      </c>
      <c r="H76" s="17"/>
      <c r="I76" s="17">
        <v>1.87741379210568E-2</v>
      </c>
      <c r="J76" s="17">
        <v>0.110200482157523</v>
      </c>
      <c r="K76" s="17">
        <v>1.5274352358328301E-2</v>
      </c>
      <c r="L76" s="17"/>
      <c r="M76" s="17">
        <v>4.24769901173188E-2</v>
      </c>
      <c r="N76" s="17">
        <v>4.8010250475428097E-2</v>
      </c>
      <c r="O76" s="17">
        <v>2.3700564213478E-2</v>
      </c>
      <c r="P76" s="17">
        <v>7.2868763214490206E-2</v>
      </c>
      <c r="Q76" s="17"/>
      <c r="R76" s="17">
        <v>0</v>
      </c>
      <c r="S76" s="17">
        <v>0.143860318108923</v>
      </c>
    </row>
    <row r="77" spans="2:19" x14ac:dyDescent="0.35">
      <c r="B77" t="s">
        <v>80</v>
      </c>
      <c r="C77" s="17">
        <v>7.1018311261880296E-2</v>
      </c>
      <c r="D77" s="17">
        <v>6.0404710770084698E-2</v>
      </c>
      <c r="E77" s="17">
        <v>8.7828131628154199E-2</v>
      </c>
      <c r="F77" s="17"/>
      <c r="G77" s="17">
        <v>3.0146134021238301E-2</v>
      </c>
      <c r="H77" s="17"/>
      <c r="I77" s="17">
        <v>5.0760186739625499E-2</v>
      </c>
      <c r="J77" s="17">
        <v>9.4547388358173404E-2</v>
      </c>
      <c r="K77" s="17">
        <v>7.5601614690048294E-2</v>
      </c>
      <c r="L77" s="17"/>
      <c r="M77" s="17">
        <v>7.4203041687631505E-2</v>
      </c>
      <c r="N77" s="17">
        <v>5.7117911027625597E-2</v>
      </c>
      <c r="O77" s="17">
        <v>9.1081098469812896E-2</v>
      </c>
      <c r="P77" s="17">
        <v>5.8041247923521798E-2</v>
      </c>
      <c r="Q77" s="17"/>
      <c r="R77" s="17">
        <v>0</v>
      </c>
      <c r="S77" s="17">
        <v>0.230887878062289</v>
      </c>
    </row>
    <row r="78" spans="2:19" x14ac:dyDescent="0.35">
      <c r="B78" t="s">
        <v>81</v>
      </c>
      <c r="C78" s="17">
        <v>7.5906569275234495E-2</v>
      </c>
      <c r="D78" s="17">
        <v>7.8005063235443206E-2</v>
      </c>
      <c r="E78" s="17">
        <v>7.2457660915028199E-2</v>
      </c>
      <c r="F78" s="17"/>
      <c r="G78" s="17">
        <v>9.1058421340818901E-2</v>
      </c>
      <c r="H78" s="17"/>
      <c r="I78" s="17">
        <v>6.3036830424099605E-2</v>
      </c>
      <c r="J78" s="17">
        <v>7.0869419946480799E-2</v>
      </c>
      <c r="K78" s="17">
        <v>0.110117696327235</v>
      </c>
      <c r="L78" s="17"/>
      <c r="M78" s="17">
        <v>7.2106485170572998E-2</v>
      </c>
      <c r="N78" s="17">
        <v>9.7080136425189298E-2</v>
      </c>
      <c r="O78" s="17">
        <v>3.0514908544405799E-2</v>
      </c>
      <c r="P78" s="17">
        <v>0.113852269764075</v>
      </c>
      <c r="Q78" s="17"/>
      <c r="R78" s="17">
        <v>0</v>
      </c>
      <c r="S78" s="17">
        <v>0.24678011064386199</v>
      </c>
    </row>
    <row r="79" spans="2:19" x14ac:dyDescent="0.35">
      <c r="B79" t="s">
        <v>82</v>
      </c>
      <c r="C79" s="17">
        <v>0.116413303010939</v>
      </c>
      <c r="D79" s="17">
        <v>0.105854008493328</v>
      </c>
      <c r="E79" s="17">
        <v>0.123704901714505</v>
      </c>
      <c r="F79" s="17"/>
      <c r="G79" s="17">
        <v>0.13935902593903801</v>
      </c>
      <c r="H79" s="17"/>
      <c r="I79" s="17">
        <v>0.11742879292496899</v>
      </c>
      <c r="J79" s="17">
        <v>8.33460767675306E-2</v>
      </c>
      <c r="K79" s="17">
        <v>0.15921631698449101</v>
      </c>
      <c r="L79" s="17"/>
      <c r="M79" s="17">
        <v>0.13311802708259499</v>
      </c>
      <c r="N79" s="17">
        <v>4.0143528311849502E-2</v>
      </c>
      <c r="O79" s="17">
        <v>0.15424270900766901</v>
      </c>
      <c r="P79" s="17">
        <v>0.15329771836605299</v>
      </c>
      <c r="Q79" s="17"/>
      <c r="R79" s="17">
        <v>0</v>
      </c>
      <c r="S79" s="17">
        <v>0.37847169318492602</v>
      </c>
    </row>
    <row r="80" spans="2:19" x14ac:dyDescent="0.35">
      <c r="B80" t="s">
        <v>83</v>
      </c>
      <c r="C80" s="17">
        <v>9.0481643861459599E-2</v>
      </c>
      <c r="D80" s="17">
        <v>9.3104407014798801E-2</v>
      </c>
      <c r="E80" s="17">
        <v>7.3538158639393697E-2</v>
      </c>
      <c r="F80" s="17"/>
      <c r="G80" s="17">
        <v>0.13382641495387901</v>
      </c>
      <c r="H80" s="17"/>
      <c r="I80" s="17">
        <v>8.3073786054050094E-2</v>
      </c>
      <c r="J80" s="17">
        <v>7.93552549022839E-2</v>
      </c>
      <c r="K80" s="17">
        <v>0.12199570655700399</v>
      </c>
      <c r="L80" s="17"/>
      <c r="M80" s="17">
        <v>8.2594197753447104E-2</v>
      </c>
      <c r="N80" s="17">
        <v>0.121309312667396</v>
      </c>
      <c r="O80" s="17">
        <v>7.3831076311735605E-2</v>
      </c>
      <c r="P80" s="17">
        <v>8.1325207744396402E-2</v>
      </c>
      <c r="Q80" s="17"/>
      <c r="R80" s="17">
        <v>0.28533847976124399</v>
      </c>
      <c r="S80" s="17">
        <v>0</v>
      </c>
    </row>
    <row r="81" spans="2:19" x14ac:dyDescent="0.35">
      <c r="B81" t="s">
        <v>84</v>
      </c>
      <c r="C81" s="17">
        <v>0.105959434300381</v>
      </c>
      <c r="D81" s="17">
        <v>8.7937426133338006E-2</v>
      </c>
      <c r="E81" s="17">
        <v>8.79858960988575E-2</v>
      </c>
      <c r="F81" s="17"/>
      <c r="G81" s="17">
        <v>0.21084136566748199</v>
      </c>
      <c r="H81" s="17"/>
      <c r="I81" s="17">
        <v>0.162352523653226</v>
      </c>
      <c r="J81" s="17">
        <v>0</v>
      </c>
      <c r="K81" s="17">
        <v>0.12900649312526399</v>
      </c>
      <c r="L81" s="17"/>
      <c r="M81" s="17">
        <v>0.125714517036464</v>
      </c>
      <c r="N81" s="17">
        <v>0.121115147278211</v>
      </c>
      <c r="O81" s="17">
        <v>7.1575617164973293E-2</v>
      </c>
      <c r="P81" s="17">
        <v>6.1362557667689298E-2</v>
      </c>
      <c r="Q81" s="17"/>
      <c r="R81" s="17">
        <v>0.33414848149670301</v>
      </c>
      <c r="S81" s="17">
        <v>0</v>
      </c>
    </row>
    <row r="82" spans="2:19" x14ac:dyDescent="0.35">
      <c r="B82" t="s">
        <v>85</v>
      </c>
      <c r="C82" s="17">
        <v>6.3976325226930503E-2</v>
      </c>
      <c r="D82" s="17">
        <v>6.9863772949441502E-2</v>
      </c>
      <c r="E82" s="17">
        <v>6.2737561030431502E-2</v>
      </c>
      <c r="F82" s="17"/>
      <c r="G82" s="17">
        <v>0.12958746296690901</v>
      </c>
      <c r="H82" s="17"/>
      <c r="I82" s="17">
        <v>0.11181349461595599</v>
      </c>
      <c r="J82" s="17">
        <v>5.6250766618324401E-3</v>
      </c>
      <c r="K82" s="17">
        <v>4.4056399702060198E-2</v>
      </c>
      <c r="L82" s="17"/>
      <c r="M82" s="17">
        <v>5.2440082573318898E-2</v>
      </c>
      <c r="N82" s="17">
        <v>8.0247684348264098E-2</v>
      </c>
      <c r="O82" s="17">
        <v>8.4441345406027296E-2</v>
      </c>
      <c r="P82" s="17">
        <v>4.0861865590583503E-2</v>
      </c>
      <c r="Q82" s="17"/>
      <c r="R82" s="17">
        <v>0.20175260530096201</v>
      </c>
      <c r="S82" s="17">
        <v>0</v>
      </c>
    </row>
    <row r="83" spans="2:19" x14ac:dyDescent="0.35">
      <c r="B83" t="s">
        <v>86</v>
      </c>
      <c r="C83" s="17">
        <v>2.6191827743594801E-2</v>
      </c>
      <c r="D83" s="17">
        <v>2.6909803859387502E-2</v>
      </c>
      <c r="E83" s="17">
        <v>2.54655548260923E-2</v>
      </c>
      <c r="F83" s="17"/>
      <c r="G83" s="17">
        <v>5.8077563940677597E-2</v>
      </c>
      <c r="H83" s="17"/>
      <c r="I83" s="17">
        <v>4.62268695766474E-2</v>
      </c>
      <c r="J83" s="17">
        <v>0</v>
      </c>
      <c r="K83" s="17">
        <v>1.9965937319069701E-2</v>
      </c>
      <c r="L83" s="17"/>
      <c r="M83" s="17">
        <v>2.0507884860835501E-2</v>
      </c>
      <c r="N83" s="17">
        <v>3.5172387885556697E-2</v>
      </c>
      <c r="O83" s="17">
        <v>1.78437622558251E-2</v>
      </c>
      <c r="P83" s="17">
        <v>3.9861099747870402E-2</v>
      </c>
      <c r="Q83" s="17"/>
      <c r="R83" s="17">
        <v>8.2597264943249399E-2</v>
      </c>
      <c r="S83" s="17">
        <v>0</v>
      </c>
    </row>
    <row r="84" spans="2:19" x14ac:dyDescent="0.35">
      <c r="B84" t="s">
        <v>87</v>
      </c>
      <c r="C84" s="17">
        <v>3.04936143624643E-2</v>
      </c>
      <c r="D84" s="17">
        <v>3.6995311998859401E-2</v>
      </c>
      <c r="E84" s="17">
        <v>1.1811437033284E-2</v>
      </c>
      <c r="F84" s="17"/>
      <c r="G84" s="17">
        <v>8.4036786545084105E-2</v>
      </c>
      <c r="H84" s="17"/>
      <c r="I84" s="17">
        <v>4.6852175837570502E-2</v>
      </c>
      <c r="J84" s="17">
        <v>1.5801892931519099E-2</v>
      </c>
      <c r="K84" s="17">
        <v>1.7587276083716699E-2</v>
      </c>
      <c r="L84" s="17"/>
      <c r="M84" s="17">
        <v>5.1188959882880802E-2</v>
      </c>
      <c r="N84" s="17">
        <v>2.8416909073478002E-3</v>
      </c>
      <c r="O84" s="17">
        <v>3.56875245116502E-2</v>
      </c>
      <c r="P84" s="17">
        <v>7.7729490284799696E-3</v>
      </c>
      <c r="Q84" s="17"/>
      <c r="R84" s="17">
        <v>9.6163168497841095E-2</v>
      </c>
      <c r="S84" s="17">
        <v>0</v>
      </c>
    </row>
    <row r="85" spans="2:19" x14ac:dyDescent="0.35">
      <c r="B85" t="s">
        <v>53</v>
      </c>
      <c r="C85" s="17">
        <v>0.30426923967749298</v>
      </c>
      <c r="D85" s="17">
        <v>0.34715719793023098</v>
      </c>
      <c r="E85" s="17">
        <v>0.296906838932399</v>
      </c>
      <c r="F85" s="17"/>
      <c r="G85" s="17">
        <v>0.113659107871565</v>
      </c>
      <c r="H85" s="17"/>
      <c r="I85" s="17">
        <v>0.28369456036257601</v>
      </c>
      <c r="J85" s="17">
        <v>0.34444170235758398</v>
      </c>
      <c r="K85" s="17">
        <v>0.285320468065694</v>
      </c>
      <c r="L85" s="17"/>
      <c r="M85" s="17">
        <v>0.27396960881486498</v>
      </c>
      <c r="N85" s="17">
        <v>0.318276102762937</v>
      </c>
      <c r="O85" s="17">
        <v>0.35541109463811799</v>
      </c>
      <c r="P85" s="17">
        <v>0.30294233988892899</v>
      </c>
      <c r="Q85" s="17"/>
      <c r="R85" s="17">
        <v>0</v>
      </c>
      <c r="S85" s="17">
        <v>0</v>
      </c>
    </row>
    <row r="86" spans="2:19" x14ac:dyDescent="0.35">
      <c r="C86" s="17"/>
      <c r="D86" s="17"/>
      <c r="E86" s="17"/>
      <c r="F86" s="17"/>
      <c r="G86" s="17"/>
      <c r="H86" s="17"/>
      <c r="I86" s="17"/>
      <c r="J86" s="17"/>
      <c r="K86" s="17"/>
      <c r="L86" s="17"/>
      <c r="M86" s="17"/>
      <c r="N86" s="17"/>
      <c r="O86" s="17"/>
      <c r="P86" s="17"/>
      <c r="Q86" s="17"/>
      <c r="R86" s="17"/>
      <c r="S86" s="17"/>
    </row>
    <row r="87" spans="2:19" x14ac:dyDescent="0.35">
      <c r="B87" s="6" t="s">
        <v>88</v>
      </c>
      <c r="C87" s="17"/>
      <c r="D87" s="17"/>
      <c r="E87" s="17"/>
      <c r="F87" s="17"/>
      <c r="G87" s="17"/>
      <c r="H87" s="17"/>
      <c r="I87" s="17"/>
      <c r="J87" s="17"/>
      <c r="K87" s="17"/>
      <c r="L87" s="17"/>
      <c r="M87" s="17"/>
      <c r="N87" s="17"/>
      <c r="O87" s="17"/>
      <c r="P87" s="17"/>
      <c r="Q87" s="17"/>
      <c r="R87" s="17"/>
      <c r="S87" s="17"/>
    </row>
    <row r="88" spans="2:19" x14ac:dyDescent="0.35">
      <c r="B88" s="24" t="s">
        <v>13</v>
      </c>
      <c r="C88" s="17"/>
      <c r="D88" s="17"/>
      <c r="E88" s="17"/>
      <c r="F88" s="17"/>
      <c r="G88" s="17"/>
      <c r="H88" s="17"/>
      <c r="I88" s="17"/>
      <c r="J88" s="17"/>
      <c r="K88" s="17"/>
      <c r="L88" s="17"/>
      <c r="M88" s="17"/>
      <c r="N88" s="17"/>
      <c r="O88" s="17"/>
      <c r="P88" s="17"/>
      <c r="Q88" s="17"/>
      <c r="R88" s="17"/>
      <c r="S88" s="17"/>
    </row>
    <row r="89" spans="2:19" x14ac:dyDescent="0.35">
      <c r="B89" t="s">
        <v>89</v>
      </c>
      <c r="C89" s="17">
        <v>0.65263173942431096</v>
      </c>
      <c r="D89" s="17">
        <v>0.67439924399991302</v>
      </c>
      <c r="E89" s="17">
        <v>0.61693486560105604</v>
      </c>
      <c r="F89" s="17"/>
      <c r="G89" s="17">
        <v>0.63898909464394504</v>
      </c>
      <c r="H89" s="17"/>
      <c r="I89" s="17">
        <v>0.68161738938425898</v>
      </c>
      <c r="J89" s="17">
        <v>0.587212033125729</v>
      </c>
      <c r="K89" s="17">
        <v>0.68066556772490305</v>
      </c>
      <c r="L89" s="17"/>
      <c r="M89" s="17">
        <v>0.63706485125566703</v>
      </c>
      <c r="N89" s="17">
        <v>0.65560059263683002</v>
      </c>
      <c r="O89" s="17">
        <v>0.62632344830733</v>
      </c>
      <c r="P89" s="17">
        <v>0.73693322505011305</v>
      </c>
      <c r="Q89" s="17"/>
      <c r="R89" s="17">
        <v>0.70790486806021802</v>
      </c>
      <c r="S89" s="17">
        <v>0.57521108176799496</v>
      </c>
    </row>
    <row r="90" spans="2:19" x14ac:dyDescent="0.35">
      <c r="B90" t="s">
        <v>90</v>
      </c>
      <c r="C90" s="17">
        <v>0.50107112089374095</v>
      </c>
      <c r="D90" s="17">
        <v>0.49607398752890902</v>
      </c>
      <c r="E90" s="17">
        <v>0.49046694982170003</v>
      </c>
      <c r="F90" s="17"/>
      <c r="G90" s="17">
        <v>0.62068106643076504</v>
      </c>
      <c r="H90" s="17"/>
      <c r="I90" s="17">
        <v>0.52680024238174095</v>
      </c>
      <c r="J90" s="17">
        <v>0.37162632342402602</v>
      </c>
      <c r="K90" s="17">
        <v>0.61687541224610198</v>
      </c>
      <c r="L90" s="17"/>
      <c r="M90" s="17">
        <v>0.49466944177177102</v>
      </c>
      <c r="N90" s="17">
        <v>0.51930483709530295</v>
      </c>
      <c r="O90" s="17">
        <v>0.51290945707449698</v>
      </c>
      <c r="P90" s="17">
        <v>0.46973628340501999</v>
      </c>
      <c r="Q90" s="17"/>
      <c r="R90" s="17">
        <v>0.58547525312601101</v>
      </c>
      <c r="S90" s="17">
        <v>0.54983003615792703</v>
      </c>
    </row>
    <row r="91" spans="2:19" x14ac:dyDescent="0.35">
      <c r="B91" t="s">
        <v>91</v>
      </c>
      <c r="C91" s="17">
        <v>0.35804244042168798</v>
      </c>
      <c r="D91" s="17">
        <v>0.34439548151056298</v>
      </c>
      <c r="E91" s="17">
        <v>0.36512387973098198</v>
      </c>
      <c r="F91" s="17"/>
      <c r="G91" s="17">
        <v>0.53445539072787895</v>
      </c>
      <c r="H91" s="17"/>
      <c r="I91" s="17">
        <v>0.434703781442004</v>
      </c>
      <c r="J91" s="17">
        <v>0.165034614316175</v>
      </c>
      <c r="K91" s="17">
        <v>0.44646056328544098</v>
      </c>
      <c r="L91" s="17"/>
      <c r="M91" s="17">
        <v>0.35842381943156398</v>
      </c>
      <c r="N91" s="17">
        <v>0.36178650203831397</v>
      </c>
      <c r="O91" s="17">
        <v>0.38395333068028897</v>
      </c>
      <c r="P91" s="17">
        <v>0.31168868517387899</v>
      </c>
      <c r="Q91" s="17"/>
      <c r="R91" s="17">
        <v>0.51799188751173297</v>
      </c>
      <c r="S91" s="17">
        <v>0.305354103265083</v>
      </c>
    </row>
    <row r="92" spans="2:19" x14ac:dyDescent="0.35">
      <c r="B92" t="s">
        <v>92</v>
      </c>
      <c r="C92" s="17">
        <v>0.30250742693525301</v>
      </c>
      <c r="D92" s="17">
        <v>0.30401053765596903</v>
      </c>
      <c r="E92" s="17">
        <v>0.31187972285702498</v>
      </c>
      <c r="F92" s="17"/>
      <c r="G92" s="17">
        <v>0.44096734197398602</v>
      </c>
      <c r="H92" s="17"/>
      <c r="I92" s="17">
        <v>0.29346335083598502</v>
      </c>
      <c r="J92" s="17">
        <v>0.256368422012826</v>
      </c>
      <c r="K92" s="17">
        <v>0.37709804925746998</v>
      </c>
      <c r="L92" s="17"/>
      <c r="M92" s="17">
        <v>0.36109905747676202</v>
      </c>
      <c r="N92" s="17">
        <v>0.26478359009206598</v>
      </c>
      <c r="O92" s="17">
        <v>0.27487677309491398</v>
      </c>
      <c r="P92" s="17">
        <v>0.221557894218086</v>
      </c>
      <c r="Q92" s="17"/>
      <c r="R92" s="17">
        <v>0.377663398892707</v>
      </c>
      <c r="S92" s="17">
        <v>0.33415763168658602</v>
      </c>
    </row>
    <row r="93" spans="2:19" x14ac:dyDescent="0.35">
      <c r="B93" t="s">
        <v>93</v>
      </c>
      <c r="C93" s="17">
        <v>0.27775560091547702</v>
      </c>
      <c r="D93" s="17">
        <v>0.32700185582989499</v>
      </c>
      <c r="E93" s="17">
        <v>0.18902907742544001</v>
      </c>
      <c r="F93" s="17"/>
      <c r="G93" s="17">
        <v>0.51983405692572704</v>
      </c>
      <c r="H93" s="17"/>
      <c r="I93" s="17">
        <v>0.31950917219020097</v>
      </c>
      <c r="J93" s="17">
        <v>0.15173431265930601</v>
      </c>
      <c r="K93" s="17">
        <v>0.349643144982412</v>
      </c>
      <c r="L93" s="17"/>
      <c r="M93" s="17">
        <v>0.29143629531380599</v>
      </c>
      <c r="N93" s="17">
        <v>0.24691310987790999</v>
      </c>
      <c r="O93" s="17">
        <v>0.271384245049338</v>
      </c>
      <c r="P93" s="17">
        <v>0.30135861782761098</v>
      </c>
      <c r="Q93" s="17"/>
      <c r="R93" s="17">
        <v>0.43400748746159901</v>
      </c>
      <c r="S93" s="17">
        <v>0.223617223534152</v>
      </c>
    </row>
    <row r="94" spans="2:19" x14ac:dyDescent="0.35">
      <c r="B94" t="s">
        <v>94</v>
      </c>
      <c r="C94" s="17">
        <v>0.167060795652231</v>
      </c>
      <c r="D94" s="17">
        <v>0.196446165177843</v>
      </c>
      <c r="E94" s="17">
        <v>0.11635072495311601</v>
      </c>
      <c r="F94" s="17"/>
      <c r="G94" s="17">
        <v>0.24177384972409599</v>
      </c>
      <c r="H94" s="17"/>
      <c r="I94" s="17">
        <v>0.19535049699870499</v>
      </c>
      <c r="J94" s="17">
        <v>0.116482334947641</v>
      </c>
      <c r="K94" s="17">
        <v>0.168994326370041</v>
      </c>
      <c r="L94" s="17"/>
      <c r="M94" s="17">
        <v>0.151595942685774</v>
      </c>
      <c r="N94" s="17">
        <v>0.193860167044726</v>
      </c>
      <c r="O94" s="17">
        <v>0.14976541625877801</v>
      </c>
      <c r="P94" s="17">
        <v>0.19176340258663099</v>
      </c>
      <c r="Q94" s="17"/>
      <c r="R94" s="17">
        <v>0.22870347433740701</v>
      </c>
      <c r="S94" s="17">
        <v>0.140963850661842</v>
      </c>
    </row>
    <row r="95" spans="2:19" x14ac:dyDescent="0.35">
      <c r="B95" t="s">
        <v>95</v>
      </c>
      <c r="C95" s="17">
        <v>0.15817501368740799</v>
      </c>
      <c r="D95" s="17">
        <v>0.15654717631770501</v>
      </c>
      <c r="E95" s="17">
        <v>0.142082453975728</v>
      </c>
      <c r="F95" s="17"/>
      <c r="G95" s="17">
        <v>0.243962249554665</v>
      </c>
      <c r="H95" s="17"/>
      <c r="I95" s="17">
        <v>0.243610304572036</v>
      </c>
      <c r="J95" s="17">
        <v>7.5266869409643902E-2</v>
      </c>
      <c r="K95" s="17">
        <v>9.8268626947822901E-2</v>
      </c>
      <c r="L95" s="17"/>
      <c r="M95" s="17">
        <v>0.17133969346553399</v>
      </c>
      <c r="N95" s="17">
        <v>0.14228872266959</v>
      </c>
      <c r="O95" s="17">
        <v>0.17547164946347099</v>
      </c>
      <c r="P95" s="17">
        <v>0.119988145172818</v>
      </c>
      <c r="Q95" s="17"/>
      <c r="R95" s="17">
        <v>0.29485425388041597</v>
      </c>
      <c r="S95" s="17">
        <v>0.150357083869605</v>
      </c>
    </row>
    <row r="96" spans="2:19" x14ac:dyDescent="0.35">
      <c r="B96" t="s">
        <v>96</v>
      </c>
      <c r="C96" s="17">
        <v>0.108179711986823</v>
      </c>
      <c r="D96" s="17">
        <v>9.3875515560437106E-2</v>
      </c>
      <c r="E96" s="17">
        <v>0.129545181470968</v>
      </c>
      <c r="F96" s="17"/>
      <c r="G96" s="17">
        <v>0.15792455003664899</v>
      </c>
      <c r="H96" s="17"/>
      <c r="I96" s="17">
        <v>0.17648583866109799</v>
      </c>
      <c r="J96" s="17">
        <v>2.30710817570281E-2</v>
      </c>
      <c r="K96" s="17">
        <v>8.2561061105516698E-2</v>
      </c>
      <c r="L96" s="17"/>
      <c r="M96" s="17">
        <v>0.103901839098496</v>
      </c>
      <c r="N96" s="17">
        <v>0.101680993824104</v>
      </c>
      <c r="O96" s="17">
        <v>0.10997302576040401</v>
      </c>
      <c r="P96" s="17">
        <v>0.13231545352947999</v>
      </c>
      <c r="Q96" s="17"/>
      <c r="R96" s="17">
        <v>0.17008411264169301</v>
      </c>
      <c r="S96" s="17">
        <v>0.116329219728107</v>
      </c>
    </row>
    <row r="97" spans="2:19" x14ac:dyDescent="0.35">
      <c r="B97" t="s">
        <v>97</v>
      </c>
      <c r="C97" s="17">
        <v>9.4126911649499406E-2</v>
      </c>
      <c r="D97" s="17">
        <v>8.6494950454131594E-2</v>
      </c>
      <c r="E97" s="17">
        <v>8.1562719695920799E-2</v>
      </c>
      <c r="F97" s="17"/>
      <c r="G97" s="17">
        <v>0.17366871665059899</v>
      </c>
      <c r="H97" s="17"/>
      <c r="I97" s="17">
        <v>0.13661393573848701</v>
      </c>
      <c r="J97" s="17">
        <v>2.8067783708357101E-2</v>
      </c>
      <c r="K97" s="17">
        <v>9.5227147094214801E-2</v>
      </c>
      <c r="L97" s="17"/>
      <c r="M97" s="17">
        <v>8.1427471983961594E-2</v>
      </c>
      <c r="N97" s="17">
        <v>0.105741906547675</v>
      </c>
      <c r="O97" s="17">
        <v>0.13361264602869499</v>
      </c>
      <c r="P97" s="17">
        <v>5.60934858651327E-2</v>
      </c>
      <c r="Q97" s="17"/>
      <c r="R97" s="17">
        <v>0.16120437038324201</v>
      </c>
      <c r="S97" s="17">
        <v>9.9022062581038198E-2</v>
      </c>
    </row>
    <row r="98" spans="2:19" x14ac:dyDescent="0.35">
      <c r="B98" t="s">
        <v>53</v>
      </c>
      <c r="C98" s="17">
        <v>2.1747462595193001E-2</v>
      </c>
      <c r="D98" s="17">
        <v>1.8255957790040099E-2</v>
      </c>
      <c r="E98" s="17">
        <v>2.43565708694818E-2</v>
      </c>
      <c r="F98" s="17"/>
      <c r="G98" s="17">
        <v>0</v>
      </c>
      <c r="H98" s="17"/>
      <c r="I98" s="17">
        <v>2.66081893912479E-2</v>
      </c>
      <c r="J98" s="17">
        <v>1.5801892931519099E-2</v>
      </c>
      <c r="K98" s="17">
        <v>2.0323980460624301E-2</v>
      </c>
      <c r="L98" s="17"/>
      <c r="M98" s="17">
        <v>3.02003954749635E-2</v>
      </c>
      <c r="N98" s="17">
        <v>7.6570295772587903E-3</v>
      </c>
      <c r="O98" s="17">
        <v>2.08866140041413E-2</v>
      </c>
      <c r="P98" s="17">
        <v>2.22319585027612E-2</v>
      </c>
      <c r="Q98" s="17"/>
      <c r="R98" s="17">
        <v>2.2480498224854198E-3</v>
      </c>
      <c r="S98" s="17">
        <v>1.25020020179078E-2</v>
      </c>
    </row>
    <row r="99" spans="2:19" x14ac:dyDescent="0.35">
      <c r="B99" t="s">
        <v>98</v>
      </c>
      <c r="C99" s="17">
        <v>6.5630251039741497E-3</v>
      </c>
      <c r="D99" s="17">
        <v>1.0616312911459E-2</v>
      </c>
      <c r="E99" s="17">
        <v>4.1727370601530103E-3</v>
      </c>
      <c r="F99" s="17"/>
      <c r="G99" s="17">
        <v>0</v>
      </c>
      <c r="H99" s="17"/>
      <c r="I99" s="17">
        <v>6.9853949199554901E-3</v>
      </c>
      <c r="J99" s="17">
        <v>8.9821321208380604E-3</v>
      </c>
      <c r="K99" s="17">
        <v>3.0342453513636102E-3</v>
      </c>
      <c r="L99" s="17"/>
      <c r="M99" s="17">
        <v>6.4239753239742703E-3</v>
      </c>
      <c r="N99" s="17">
        <v>4.8153386699109901E-3</v>
      </c>
      <c r="O99" s="17">
        <v>8.4921413885032208E-3</v>
      </c>
      <c r="P99" s="17">
        <v>7.5868837905751201E-3</v>
      </c>
      <c r="Q99" s="17"/>
      <c r="R99" s="17">
        <v>4.8376095623046903E-3</v>
      </c>
      <c r="S99" s="17">
        <v>2.6741916986061801E-3</v>
      </c>
    </row>
    <row r="100" spans="2:19" x14ac:dyDescent="0.35">
      <c r="B100" t="s">
        <v>54</v>
      </c>
      <c r="C100" s="17">
        <v>5.1131775207690799E-2</v>
      </c>
      <c r="D100" s="17">
        <v>4.0531152094952401E-2</v>
      </c>
      <c r="E100" s="17">
        <v>7.2629701490775994E-2</v>
      </c>
      <c r="F100" s="17"/>
      <c r="G100" s="17">
        <v>2.9748859745877699E-3</v>
      </c>
      <c r="H100" s="17"/>
      <c r="I100" s="17">
        <v>1.09142118305075E-2</v>
      </c>
      <c r="J100" s="17">
        <v>0.14569398895148</v>
      </c>
      <c r="K100" s="17">
        <v>9.0430863234251899E-3</v>
      </c>
      <c r="L100" s="17"/>
      <c r="M100" s="17">
        <v>5.7281269045532802E-2</v>
      </c>
      <c r="N100" s="17">
        <v>6.9840174018532694E-2</v>
      </c>
      <c r="O100" s="17">
        <v>3.60930328282838E-2</v>
      </c>
      <c r="P100" s="17">
        <v>1.6519779086154499E-2</v>
      </c>
      <c r="Q100" s="17"/>
      <c r="R100" s="17">
        <v>3.8472101704501199E-3</v>
      </c>
      <c r="S100" s="17">
        <v>4.9654973082963703E-3</v>
      </c>
    </row>
    <row r="101" spans="2:19" x14ac:dyDescent="0.35">
      <c r="C101" s="17"/>
      <c r="D101" s="17"/>
      <c r="E101" s="17"/>
      <c r="F101" s="17"/>
      <c r="G101" s="17"/>
      <c r="H101" s="17"/>
      <c r="I101" s="17"/>
      <c r="J101" s="17"/>
      <c r="K101" s="17"/>
      <c r="L101" s="17"/>
      <c r="M101" s="17"/>
      <c r="N101" s="17"/>
      <c r="O101" s="17"/>
      <c r="P101" s="17"/>
      <c r="Q101" s="17"/>
      <c r="R101" s="17"/>
      <c r="S101" s="17"/>
    </row>
    <row r="102" spans="2:19" x14ac:dyDescent="0.35">
      <c r="B102" s="6" t="s">
        <v>99</v>
      </c>
      <c r="C102" s="17"/>
      <c r="D102" s="17"/>
      <c r="E102" s="17"/>
      <c r="F102" s="17"/>
      <c r="G102" s="17"/>
      <c r="H102" s="17"/>
      <c r="I102" s="17"/>
      <c r="J102" s="17"/>
      <c r="K102" s="17"/>
      <c r="L102" s="17"/>
      <c r="M102" s="17"/>
      <c r="N102" s="17"/>
      <c r="O102" s="17"/>
      <c r="P102" s="17"/>
      <c r="Q102" s="17"/>
      <c r="R102" s="17"/>
      <c r="S102" s="17"/>
    </row>
    <row r="103" spans="2:19" x14ac:dyDescent="0.35">
      <c r="B103" s="24" t="s">
        <v>13</v>
      </c>
      <c r="C103" s="17"/>
      <c r="D103" s="17"/>
      <c r="E103" s="17"/>
      <c r="F103" s="17"/>
      <c r="G103" s="17"/>
      <c r="H103" s="17"/>
      <c r="I103" s="17"/>
      <c r="J103" s="17"/>
      <c r="K103" s="17"/>
      <c r="L103" s="17"/>
      <c r="M103" s="17"/>
      <c r="N103" s="17"/>
      <c r="O103" s="17"/>
      <c r="P103" s="17"/>
      <c r="Q103" s="17"/>
      <c r="R103" s="17"/>
      <c r="S103" s="17"/>
    </row>
    <row r="104" spans="2:19" x14ac:dyDescent="0.35">
      <c r="B104" t="s">
        <v>100</v>
      </c>
      <c r="C104" s="17">
        <v>0.49837057853807498</v>
      </c>
      <c r="D104" s="17">
        <v>0.51992239403277196</v>
      </c>
      <c r="E104" s="17">
        <v>0.44675188675323901</v>
      </c>
      <c r="F104" s="17"/>
      <c r="G104" s="17">
        <v>0.83733218937710197</v>
      </c>
      <c r="H104" s="17"/>
      <c r="I104" s="17">
        <v>0.54162846463564096</v>
      </c>
      <c r="J104" s="17">
        <v>0.33264090736181001</v>
      </c>
      <c r="K104" s="17">
        <v>0.62417715886446701</v>
      </c>
      <c r="L104" s="17"/>
      <c r="M104" s="17">
        <v>0.50565597791726102</v>
      </c>
      <c r="N104" s="17">
        <v>0.49489343323671597</v>
      </c>
      <c r="O104" s="17">
        <v>0.57847700132028601</v>
      </c>
      <c r="P104" s="17">
        <v>0.36393134767817298</v>
      </c>
      <c r="Q104" s="17"/>
      <c r="R104" s="17">
        <v>0.71410104785943096</v>
      </c>
      <c r="S104" s="17">
        <v>0.45356894572395101</v>
      </c>
    </row>
    <row r="105" spans="2:19" x14ac:dyDescent="0.35">
      <c r="B105" t="s">
        <v>101</v>
      </c>
      <c r="C105" s="17">
        <v>0.33055789324416301</v>
      </c>
      <c r="D105" s="17">
        <v>0.32958012216171201</v>
      </c>
      <c r="E105" s="17">
        <v>0.33544908743861401</v>
      </c>
      <c r="F105" s="17"/>
      <c r="G105" s="17">
        <v>0.14677784178287001</v>
      </c>
      <c r="H105" s="17"/>
      <c r="I105" s="17">
        <v>0.37405760517824599</v>
      </c>
      <c r="J105" s="17">
        <v>0.27541530064589598</v>
      </c>
      <c r="K105" s="17">
        <v>0.30539769670584399</v>
      </c>
      <c r="L105" s="17"/>
      <c r="M105" s="17">
        <v>0.353928879342638</v>
      </c>
      <c r="N105" s="17">
        <v>0.29448800811064602</v>
      </c>
      <c r="O105" s="17">
        <v>0.264529045601409</v>
      </c>
      <c r="P105" s="17">
        <v>0.41928050059370697</v>
      </c>
      <c r="Q105" s="17"/>
      <c r="R105" s="17">
        <v>0.227372329363662</v>
      </c>
      <c r="S105" s="17">
        <v>0.40317625469965601</v>
      </c>
    </row>
    <row r="106" spans="2:19" x14ac:dyDescent="0.35">
      <c r="B106" t="s">
        <v>102</v>
      </c>
      <c r="C106" s="17">
        <v>0.105569105593343</v>
      </c>
      <c r="D106" s="17">
        <v>9.8226124997860098E-2</v>
      </c>
      <c r="E106" s="17">
        <v>0.136781378945906</v>
      </c>
      <c r="F106" s="17"/>
      <c r="G106" s="17">
        <v>1.58899688400281E-2</v>
      </c>
      <c r="H106" s="17"/>
      <c r="I106" s="17">
        <v>6.2537181501806705E-2</v>
      </c>
      <c r="J106" s="17">
        <v>0.228506217193547</v>
      </c>
      <c r="K106" s="17">
        <v>4.3718903203052301E-2</v>
      </c>
      <c r="L106" s="17"/>
      <c r="M106" s="17">
        <v>7.6242143983715996E-2</v>
      </c>
      <c r="N106" s="17">
        <v>0.12554873616632101</v>
      </c>
      <c r="O106" s="17">
        <v>9.7926633375680805E-2</v>
      </c>
      <c r="P106" s="17">
        <v>0.17532766839071701</v>
      </c>
      <c r="Q106" s="17"/>
      <c r="R106" s="17">
        <v>5.8526622776907601E-2</v>
      </c>
      <c r="S106" s="17">
        <v>0.12514174954908699</v>
      </c>
    </row>
    <row r="107" spans="2:19" x14ac:dyDescent="0.35">
      <c r="B107" t="s">
        <v>103</v>
      </c>
      <c r="C107" s="17">
        <v>4.6717743150452802E-2</v>
      </c>
      <c r="D107" s="17">
        <v>3.2819039901276402E-2</v>
      </c>
      <c r="E107" s="17">
        <v>6.3886474091125495E-2</v>
      </c>
      <c r="F107" s="17"/>
      <c r="G107" s="17">
        <v>0</v>
      </c>
      <c r="H107" s="17"/>
      <c r="I107" s="17">
        <v>2.60275037128046E-3</v>
      </c>
      <c r="J107" s="17">
        <v>0.14100434770360501</v>
      </c>
      <c r="K107" s="17">
        <v>1.24209266034076E-2</v>
      </c>
      <c r="L107" s="17"/>
      <c r="M107" s="17">
        <v>3.3733989007907798E-2</v>
      </c>
      <c r="N107" s="17">
        <v>8.0254483816405403E-2</v>
      </c>
      <c r="O107" s="17">
        <v>4.5278107975808002E-2</v>
      </c>
      <c r="P107" s="17">
        <v>2.70014738631222E-2</v>
      </c>
      <c r="Q107" s="17"/>
      <c r="R107" s="17">
        <v>0</v>
      </c>
      <c r="S107" s="17">
        <v>1.8113050027306302E-2</v>
      </c>
    </row>
    <row r="108" spans="2:19" x14ac:dyDescent="0.35">
      <c r="B108" t="s">
        <v>53</v>
      </c>
      <c r="C108" s="17">
        <v>1.8784679473966601E-2</v>
      </c>
      <c r="D108" s="17">
        <v>1.9452318906378999E-2</v>
      </c>
      <c r="E108" s="17">
        <v>1.7131172771115401E-2</v>
      </c>
      <c r="F108" s="17"/>
      <c r="G108" s="17">
        <v>0</v>
      </c>
      <c r="H108" s="17"/>
      <c r="I108" s="17">
        <v>1.9173998313026401E-2</v>
      </c>
      <c r="J108" s="17">
        <v>2.2433227095142699E-2</v>
      </c>
      <c r="K108" s="17">
        <v>1.42853146232299E-2</v>
      </c>
      <c r="L108" s="17"/>
      <c r="M108" s="17">
        <v>3.04390097484772E-2</v>
      </c>
      <c r="N108" s="17">
        <v>4.8153386699109901E-3</v>
      </c>
      <c r="O108" s="17">
        <v>1.3789211726816099E-2</v>
      </c>
      <c r="P108" s="17">
        <v>1.4459009474281199E-2</v>
      </c>
      <c r="Q108" s="17"/>
      <c r="R108" s="17">
        <v>0</v>
      </c>
      <c r="S108" s="17">
        <v>0</v>
      </c>
    </row>
    <row r="109" spans="2:19" x14ac:dyDescent="0.35">
      <c r="B109" t="s">
        <v>104</v>
      </c>
      <c r="C109" s="17">
        <v>0.82892847178223805</v>
      </c>
      <c r="D109" s="17">
        <v>0.84950251619448403</v>
      </c>
      <c r="E109" s="17">
        <v>0.78220097419185297</v>
      </c>
      <c r="F109" s="17"/>
      <c r="G109" s="17">
        <v>0.98411003115997198</v>
      </c>
      <c r="H109" s="17"/>
      <c r="I109" s="17">
        <v>0.91568606981388601</v>
      </c>
      <c r="J109" s="17">
        <v>0.60805620800770499</v>
      </c>
      <c r="K109" s="17">
        <v>0.92957485557031005</v>
      </c>
      <c r="L109" s="17"/>
      <c r="M109" s="17">
        <v>0.85958485725989897</v>
      </c>
      <c r="N109" s="17">
        <v>0.78938144134736199</v>
      </c>
      <c r="O109" s="17">
        <v>0.84300604692169501</v>
      </c>
      <c r="P109" s="17">
        <v>0.78321184827187995</v>
      </c>
      <c r="Q109" s="17"/>
      <c r="R109" s="17">
        <v>0.94147337722309199</v>
      </c>
      <c r="S109" s="17">
        <v>0.85674520042360702</v>
      </c>
    </row>
    <row r="110" spans="2:19" x14ac:dyDescent="0.35">
      <c r="B110" t="s">
        <v>105</v>
      </c>
      <c r="C110" s="17">
        <v>0.152286848743796</v>
      </c>
      <c r="D110" s="17">
        <v>0.13104516489913701</v>
      </c>
      <c r="E110" s="17">
        <v>0.200667853037031</v>
      </c>
      <c r="F110" s="17"/>
      <c r="G110" s="17">
        <v>1.58899688400281E-2</v>
      </c>
      <c r="H110" s="17"/>
      <c r="I110" s="17">
        <v>6.5139931873087101E-2</v>
      </c>
      <c r="J110" s="17">
        <v>0.36951056489715201</v>
      </c>
      <c r="K110" s="17">
        <v>5.6139829806459901E-2</v>
      </c>
      <c r="L110" s="17"/>
      <c r="M110" s="17">
        <v>0.109976132991624</v>
      </c>
      <c r="N110" s="17">
        <v>0.20580321998272699</v>
      </c>
      <c r="O110" s="17">
        <v>0.143204741351489</v>
      </c>
      <c r="P110" s="17">
        <v>0.20232914225383899</v>
      </c>
      <c r="Q110" s="17"/>
      <c r="R110" s="17">
        <v>5.8526622776907601E-2</v>
      </c>
      <c r="S110" s="17">
        <v>0.143254799576393</v>
      </c>
    </row>
    <row r="111" spans="2:19" x14ac:dyDescent="0.35">
      <c r="C111" s="17"/>
      <c r="D111" s="17"/>
      <c r="E111" s="17"/>
      <c r="F111" s="17"/>
      <c r="G111" s="17"/>
      <c r="H111" s="17"/>
      <c r="I111" s="17"/>
      <c r="J111" s="17"/>
      <c r="K111" s="17"/>
      <c r="L111" s="17"/>
      <c r="M111" s="17"/>
      <c r="N111" s="17"/>
      <c r="O111" s="17"/>
      <c r="P111" s="17"/>
      <c r="Q111" s="17"/>
      <c r="R111" s="17"/>
      <c r="S111" s="17"/>
    </row>
    <row r="112" spans="2:19" x14ac:dyDescent="0.35">
      <c r="B112" s="6" t="s">
        <v>106</v>
      </c>
      <c r="C112" s="17"/>
      <c r="D112" s="17"/>
      <c r="E112" s="17"/>
      <c r="F112" s="17"/>
      <c r="G112" s="17"/>
      <c r="H112" s="17"/>
      <c r="I112" s="17"/>
      <c r="J112" s="17"/>
      <c r="K112" s="17"/>
      <c r="L112" s="17"/>
      <c r="M112" s="17"/>
      <c r="N112" s="17"/>
      <c r="O112" s="17"/>
      <c r="P112" s="17"/>
      <c r="Q112" s="17"/>
      <c r="R112" s="17"/>
      <c r="S112" s="17"/>
    </row>
    <row r="113" spans="2:19" x14ac:dyDescent="0.35">
      <c r="B113" s="24" t="s">
        <v>13</v>
      </c>
      <c r="C113" s="17"/>
      <c r="D113" s="17"/>
      <c r="E113" s="17"/>
      <c r="F113" s="17"/>
      <c r="G113" s="17"/>
      <c r="H113" s="17"/>
      <c r="I113" s="17"/>
      <c r="J113" s="17"/>
      <c r="K113" s="17"/>
      <c r="L113" s="17"/>
      <c r="M113" s="17"/>
      <c r="N113" s="17"/>
      <c r="O113" s="17"/>
      <c r="P113" s="17"/>
      <c r="Q113" s="17"/>
      <c r="R113" s="17"/>
      <c r="S113" s="17"/>
    </row>
    <row r="114" spans="2:19" x14ac:dyDescent="0.35">
      <c r="B114" t="s">
        <v>29</v>
      </c>
      <c r="C114" s="17">
        <v>0.30586157462359798</v>
      </c>
      <c r="D114" s="17">
        <v>0.29610470720542598</v>
      </c>
      <c r="E114" s="17">
        <v>0.32053873664073801</v>
      </c>
      <c r="F114" s="17"/>
      <c r="G114" s="17">
        <v>0.53828282201938604</v>
      </c>
      <c r="H114" s="17"/>
      <c r="I114" s="17">
        <v>0.36154709665171297</v>
      </c>
      <c r="J114" s="17">
        <v>0.20088360441230799</v>
      </c>
      <c r="K114" s="17">
        <v>0.32588480954833698</v>
      </c>
      <c r="L114" s="17"/>
      <c r="M114" s="17">
        <v>0.31434629402198799</v>
      </c>
      <c r="N114" s="17">
        <v>0.30594436728423102</v>
      </c>
      <c r="O114" s="17">
        <v>0.31145704096193499</v>
      </c>
      <c r="P114" s="17">
        <v>0.26939469680123201</v>
      </c>
      <c r="Q114" s="17"/>
      <c r="R114" s="17">
        <v>0.454061247408024</v>
      </c>
      <c r="S114" s="17">
        <v>0.35498931326062899</v>
      </c>
    </row>
    <row r="115" spans="2:19" x14ac:dyDescent="0.35">
      <c r="B115" t="s">
        <v>107</v>
      </c>
      <c r="C115" s="17">
        <v>0.618412172833118</v>
      </c>
      <c r="D115" s="17">
        <v>0.615944587948561</v>
      </c>
      <c r="E115" s="17">
        <v>0.63520261405253797</v>
      </c>
      <c r="F115" s="17"/>
      <c r="G115" s="17">
        <v>0.43182719079552601</v>
      </c>
      <c r="H115" s="17"/>
      <c r="I115" s="17">
        <v>0.55190361322123804</v>
      </c>
      <c r="J115" s="17">
        <v>0.74617727019648294</v>
      </c>
      <c r="K115" s="17">
        <v>0.58886538559094304</v>
      </c>
      <c r="L115" s="17"/>
      <c r="M115" s="17">
        <v>0.59641735281789499</v>
      </c>
      <c r="N115" s="17">
        <v>0.62389698346377698</v>
      </c>
      <c r="O115" s="17">
        <v>0.59948918795771</v>
      </c>
      <c r="P115" s="17">
        <v>0.70837334469600699</v>
      </c>
      <c r="Q115" s="17"/>
      <c r="R115" s="17">
        <v>0.494902094962485</v>
      </c>
      <c r="S115" s="17">
        <v>0.594352938432542</v>
      </c>
    </row>
    <row r="116" spans="2:19" x14ac:dyDescent="0.35">
      <c r="B116" t="s">
        <v>53</v>
      </c>
      <c r="C116" s="17">
        <v>7.5726252543284106E-2</v>
      </c>
      <c r="D116" s="17">
        <v>8.7950704846012306E-2</v>
      </c>
      <c r="E116" s="17">
        <v>4.4258649306724601E-2</v>
      </c>
      <c r="F116" s="17"/>
      <c r="G116" s="17">
        <v>2.9889987185088101E-2</v>
      </c>
      <c r="H116" s="17"/>
      <c r="I116" s="17">
        <v>8.6549290127048803E-2</v>
      </c>
      <c r="J116" s="17">
        <v>5.2939125391209103E-2</v>
      </c>
      <c r="K116" s="17">
        <v>8.5249804860719397E-2</v>
      </c>
      <c r="L116" s="17"/>
      <c r="M116" s="17">
        <v>8.9236353160117202E-2</v>
      </c>
      <c r="N116" s="17">
        <v>7.0158649251991403E-2</v>
      </c>
      <c r="O116" s="17">
        <v>8.9053771080354296E-2</v>
      </c>
      <c r="P116" s="17">
        <v>2.22319585027612E-2</v>
      </c>
      <c r="Q116" s="17"/>
      <c r="R116" s="17">
        <v>5.1036657629491201E-2</v>
      </c>
      <c r="S116" s="17">
        <v>5.0657748306828301E-2</v>
      </c>
    </row>
    <row r="117" spans="2:19" x14ac:dyDescent="0.35">
      <c r="C117" s="17"/>
      <c r="D117" s="17"/>
      <c r="E117" s="17"/>
      <c r="F117" s="17"/>
      <c r="G117" s="17"/>
      <c r="H117" s="17"/>
      <c r="I117" s="17"/>
      <c r="J117" s="17"/>
      <c r="K117" s="17"/>
      <c r="L117" s="17"/>
      <c r="M117" s="17"/>
      <c r="N117" s="17"/>
      <c r="O117" s="17"/>
      <c r="P117" s="17"/>
      <c r="Q117" s="17"/>
      <c r="R117" s="17"/>
      <c r="S117" s="17"/>
    </row>
    <row r="118" spans="2:19" x14ac:dyDescent="0.35">
      <c r="B118" s="6" t="s">
        <v>108</v>
      </c>
      <c r="C118" s="17"/>
      <c r="D118" s="17"/>
      <c r="E118" s="17"/>
      <c r="F118" s="17"/>
      <c r="G118" s="17"/>
      <c r="H118" s="17"/>
      <c r="I118" s="17"/>
      <c r="J118" s="17"/>
      <c r="K118" s="17"/>
      <c r="L118" s="17"/>
      <c r="M118" s="17"/>
      <c r="N118" s="17"/>
      <c r="O118" s="17"/>
      <c r="P118" s="17"/>
      <c r="Q118" s="17"/>
      <c r="R118" s="17"/>
      <c r="S118" s="17"/>
    </row>
    <row r="119" spans="2:19" x14ac:dyDescent="0.35">
      <c r="B119" s="24" t="s">
        <v>13</v>
      </c>
      <c r="C119" s="17"/>
      <c r="D119" s="17"/>
      <c r="E119" s="17"/>
      <c r="F119" s="17"/>
      <c r="G119" s="17"/>
      <c r="H119" s="17"/>
      <c r="I119" s="17"/>
      <c r="J119" s="17"/>
      <c r="K119" s="17"/>
      <c r="L119" s="17"/>
      <c r="M119" s="17"/>
      <c r="N119" s="17"/>
      <c r="O119" s="17"/>
      <c r="P119" s="17"/>
      <c r="Q119" s="17"/>
      <c r="R119" s="17"/>
      <c r="S119" s="17"/>
    </row>
    <row r="120" spans="2:19" x14ac:dyDescent="0.35">
      <c r="B120" t="s">
        <v>29</v>
      </c>
      <c r="C120" s="17">
        <v>0.30264512742271599</v>
      </c>
      <c r="D120" s="17">
        <v>0.319612631290903</v>
      </c>
      <c r="E120" s="17">
        <v>0.27816974578209902</v>
      </c>
      <c r="F120" s="17"/>
      <c r="G120" s="17">
        <v>0.477234428581852</v>
      </c>
      <c r="H120" s="17"/>
      <c r="I120" s="17">
        <v>0.33673151393582201</v>
      </c>
      <c r="J120" s="17">
        <v>0.23449067529567599</v>
      </c>
      <c r="K120" s="17">
        <v>0.33067269384115699</v>
      </c>
      <c r="L120" s="17"/>
      <c r="M120" s="17">
        <v>0.34656571211238102</v>
      </c>
      <c r="N120" s="17">
        <v>0.25823105166077098</v>
      </c>
      <c r="O120" s="17">
        <v>0.31451076335601202</v>
      </c>
      <c r="P120" s="17">
        <v>0.225592320663172</v>
      </c>
      <c r="Q120" s="17"/>
      <c r="R120" s="17">
        <v>0.39260210133920898</v>
      </c>
      <c r="S120" s="17">
        <v>0.33638373540790401</v>
      </c>
    </row>
    <row r="121" spans="2:19" x14ac:dyDescent="0.35">
      <c r="B121" t="s">
        <v>107</v>
      </c>
      <c r="C121" s="17">
        <v>0.63806906839281796</v>
      </c>
      <c r="D121" s="17">
        <v>0.61356879454800095</v>
      </c>
      <c r="E121" s="17">
        <v>0.66870634703999898</v>
      </c>
      <c r="F121" s="17"/>
      <c r="G121" s="17">
        <v>0.51012044898437603</v>
      </c>
      <c r="H121" s="17"/>
      <c r="I121" s="17">
        <v>0.60412595205986896</v>
      </c>
      <c r="J121" s="17">
        <v>0.716658759927845</v>
      </c>
      <c r="K121" s="17">
        <v>0.60558844316958105</v>
      </c>
      <c r="L121" s="17"/>
      <c r="M121" s="17">
        <v>0.60720200858529405</v>
      </c>
      <c r="N121" s="17">
        <v>0.68655467694208006</v>
      </c>
      <c r="O121" s="17">
        <v>0.592830892772089</v>
      </c>
      <c r="P121" s="17">
        <v>0.71270922513828205</v>
      </c>
      <c r="Q121" s="17"/>
      <c r="R121" s="17">
        <v>0.56863460665682597</v>
      </c>
      <c r="S121" s="17">
        <v>0.63927891305032203</v>
      </c>
    </row>
    <row r="122" spans="2:19" x14ac:dyDescent="0.35">
      <c r="B122" t="s">
        <v>53</v>
      </c>
      <c r="C122" s="17">
        <v>5.92858041844656E-2</v>
      </c>
      <c r="D122" s="17">
        <v>6.6818574161096003E-2</v>
      </c>
      <c r="E122" s="17">
        <v>5.3123907177901698E-2</v>
      </c>
      <c r="F122" s="17"/>
      <c r="G122" s="17">
        <v>1.2645122433772299E-2</v>
      </c>
      <c r="H122" s="17"/>
      <c r="I122" s="17">
        <v>5.9142534004309001E-2</v>
      </c>
      <c r="J122" s="17">
        <v>4.8850564776478603E-2</v>
      </c>
      <c r="K122" s="17">
        <v>6.3738862989262707E-2</v>
      </c>
      <c r="L122" s="17"/>
      <c r="M122" s="17">
        <v>4.6232279302325603E-2</v>
      </c>
      <c r="N122" s="17">
        <v>5.5214271397148497E-2</v>
      </c>
      <c r="O122" s="17">
        <v>9.2658343871898793E-2</v>
      </c>
      <c r="P122" s="17">
        <v>6.1698454198545902E-2</v>
      </c>
      <c r="Q122" s="17"/>
      <c r="R122" s="17">
        <v>3.8763292003965097E-2</v>
      </c>
      <c r="S122" s="17">
        <v>2.4337351541774001E-2</v>
      </c>
    </row>
    <row r="123" spans="2:19" x14ac:dyDescent="0.35">
      <c r="C123" s="17"/>
      <c r="D123" s="17"/>
      <c r="E123" s="17"/>
      <c r="F123" s="17"/>
      <c r="G123" s="17"/>
      <c r="H123" s="17"/>
      <c r="I123" s="17"/>
      <c r="J123" s="17"/>
      <c r="K123" s="17"/>
      <c r="L123" s="17"/>
      <c r="M123" s="17"/>
      <c r="N123" s="17"/>
      <c r="O123" s="17"/>
      <c r="P123" s="17"/>
      <c r="Q123" s="17"/>
      <c r="R123" s="17"/>
      <c r="S123" s="17"/>
    </row>
    <row r="124" spans="2:19" x14ac:dyDescent="0.35">
      <c r="B124" s="6" t="s">
        <v>109</v>
      </c>
      <c r="C124" s="17"/>
      <c r="D124" s="17"/>
      <c r="E124" s="17"/>
      <c r="F124" s="17"/>
      <c r="G124" s="17"/>
      <c r="H124" s="17"/>
      <c r="I124" s="17"/>
      <c r="J124" s="17"/>
      <c r="K124" s="17"/>
      <c r="L124" s="17"/>
      <c r="M124" s="17"/>
      <c r="N124" s="17"/>
      <c r="O124" s="17"/>
      <c r="P124" s="17"/>
      <c r="Q124" s="17"/>
      <c r="R124" s="17"/>
      <c r="S124" s="17"/>
    </row>
    <row r="125" spans="2:19" x14ac:dyDescent="0.35">
      <c r="B125" s="24" t="s">
        <v>13</v>
      </c>
      <c r="C125" s="17"/>
      <c r="D125" s="17"/>
      <c r="E125" s="17"/>
      <c r="F125" s="17"/>
      <c r="G125" s="17"/>
      <c r="H125" s="17"/>
      <c r="I125" s="17"/>
      <c r="J125" s="17"/>
      <c r="K125" s="17"/>
      <c r="L125" s="17"/>
      <c r="M125" s="17"/>
      <c r="N125" s="17"/>
      <c r="O125" s="17"/>
      <c r="P125" s="17"/>
      <c r="Q125" s="17"/>
      <c r="R125" s="17"/>
      <c r="S125" s="17"/>
    </row>
    <row r="126" spans="2:19" x14ac:dyDescent="0.35">
      <c r="B126" t="s">
        <v>110</v>
      </c>
      <c r="C126" s="17">
        <v>0.40474173549771397</v>
      </c>
      <c r="D126" s="17">
        <v>0.43337561122234702</v>
      </c>
      <c r="E126" s="17">
        <v>0.39031587648898802</v>
      </c>
      <c r="F126" s="17"/>
      <c r="G126" s="17">
        <v>0.37238897327731701</v>
      </c>
      <c r="H126" s="17"/>
      <c r="I126" s="17">
        <v>0.37005174445169697</v>
      </c>
      <c r="J126" s="17">
        <v>0.51442615123687097</v>
      </c>
      <c r="K126" s="17">
        <v>0.33781673446468502</v>
      </c>
      <c r="L126" s="17"/>
      <c r="M126" s="17">
        <v>0.371475037877946</v>
      </c>
      <c r="N126" s="17">
        <v>0.37837531517371398</v>
      </c>
      <c r="O126" s="17">
        <v>0.42868578674861801</v>
      </c>
      <c r="P126" s="17">
        <v>0.53107446364551503</v>
      </c>
      <c r="Q126" s="17"/>
      <c r="R126" s="17">
        <v>0.35446066190209802</v>
      </c>
      <c r="S126" s="17">
        <v>0.332437483245551</v>
      </c>
    </row>
    <row r="127" spans="2:19" x14ac:dyDescent="0.35">
      <c r="B127" t="s">
        <v>111</v>
      </c>
      <c r="C127" s="17">
        <v>0.484936320855682</v>
      </c>
      <c r="D127" s="17">
        <v>0.46339030912867102</v>
      </c>
      <c r="E127" s="17">
        <v>0.49430410554195697</v>
      </c>
      <c r="F127" s="17"/>
      <c r="G127" s="17">
        <v>0.55328725156668002</v>
      </c>
      <c r="H127" s="17"/>
      <c r="I127" s="17">
        <v>0.502888956616376</v>
      </c>
      <c r="J127" s="17">
        <v>0.396941100056455</v>
      </c>
      <c r="K127" s="17">
        <v>0.55392940235604005</v>
      </c>
      <c r="L127" s="17"/>
      <c r="M127" s="17">
        <v>0.53053047617939397</v>
      </c>
      <c r="N127" s="17">
        <v>0.44856221495626902</v>
      </c>
      <c r="O127" s="17">
        <v>0.47521066999440698</v>
      </c>
      <c r="P127" s="17">
        <v>0.41831994861570498</v>
      </c>
      <c r="Q127" s="17"/>
      <c r="R127" s="17">
        <v>0.51438420745690205</v>
      </c>
      <c r="S127" s="17">
        <v>0.57079162012563001</v>
      </c>
    </row>
    <row r="128" spans="2:19" x14ac:dyDescent="0.35">
      <c r="B128" t="s">
        <v>112</v>
      </c>
      <c r="C128" s="17">
        <v>8.94471686221983E-2</v>
      </c>
      <c r="D128" s="17">
        <v>7.7099176942793807E-2</v>
      </c>
      <c r="E128" s="17">
        <v>0.104848162006696</v>
      </c>
      <c r="F128" s="17"/>
      <c r="G128" s="17">
        <v>6.9282733065545804E-2</v>
      </c>
      <c r="H128" s="17"/>
      <c r="I128" s="17">
        <v>0.1078853006189</v>
      </c>
      <c r="J128" s="17">
        <v>6.39297316305147E-2</v>
      </c>
      <c r="K128" s="17">
        <v>8.7929882718650598E-2</v>
      </c>
      <c r="L128" s="17"/>
      <c r="M128" s="17">
        <v>7.24059243512329E-2</v>
      </c>
      <c r="N128" s="17">
        <v>0.147224669966348</v>
      </c>
      <c r="O128" s="17">
        <v>8.8109448904530194E-2</v>
      </c>
      <c r="P128" s="17">
        <v>3.6146578264498901E-2</v>
      </c>
      <c r="Q128" s="17"/>
      <c r="R128" s="17">
        <v>0.13115513064100001</v>
      </c>
      <c r="S128" s="17">
        <v>9.2843661877610395E-2</v>
      </c>
    </row>
    <row r="129" spans="2:19" x14ac:dyDescent="0.35">
      <c r="B129" t="s">
        <v>113</v>
      </c>
      <c r="C129" s="17">
        <v>2.6407723610094801E-3</v>
      </c>
      <c r="D129" s="17">
        <v>1.53015680382406E-3</v>
      </c>
      <c r="E129" s="17">
        <v>0</v>
      </c>
      <c r="F129" s="17"/>
      <c r="G129" s="17">
        <v>5.0410420904567097E-3</v>
      </c>
      <c r="H129" s="17"/>
      <c r="I129" s="17">
        <v>2.60275037128046E-3</v>
      </c>
      <c r="J129" s="17">
        <v>0</v>
      </c>
      <c r="K129" s="17">
        <v>6.0386658373943998E-3</v>
      </c>
      <c r="L129" s="17"/>
      <c r="M129" s="17">
        <v>1.67419299156773E-3</v>
      </c>
      <c r="N129" s="17">
        <v>7.6570295772587903E-3</v>
      </c>
      <c r="O129" s="17">
        <v>0</v>
      </c>
      <c r="P129" s="17">
        <v>0</v>
      </c>
      <c r="Q129" s="17"/>
      <c r="R129" s="17">
        <v>0</v>
      </c>
      <c r="S129" s="17">
        <v>3.9272347512084999E-3</v>
      </c>
    </row>
    <row r="130" spans="2:19" x14ac:dyDescent="0.35">
      <c r="B130" t="s">
        <v>53</v>
      </c>
      <c r="C130" s="17">
        <v>1.8234002663396E-2</v>
      </c>
      <c r="D130" s="17">
        <v>2.46047459023639E-2</v>
      </c>
      <c r="E130" s="17">
        <v>1.05318559623596E-2</v>
      </c>
      <c r="F130" s="17"/>
      <c r="G130" s="17">
        <v>0</v>
      </c>
      <c r="H130" s="17"/>
      <c r="I130" s="17">
        <v>1.6571247941746001E-2</v>
      </c>
      <c r="J130" s="17">
        <v>2.47030170761584E-2</v>
      </c>
      <c r="K130" s="17">
        <v>1.42853146232299E-2</v>
      </c>
      <c r="L130" s="17"/>
      <c r="M130" s="17">
        <v>2.39143685998594E-2</v>
      </c>
      <c r="N130" s="17">
        <v>1.81807703264108E-2</v>
      </c>
      <c r="O130" s="17">
        <v>7.9940943524447403E-3</v>
      </c>
      <c r="P130" s="17">
        <v>1.4459009474281199E-2</v>
      </c>
      <c r="Q130" s="17"/>
      <c r="R130" s="17">
        <v>0</v>
      </c>
      <c r="S130" s="17">
        <v>0</v>
      </c>
    </row>
    <row r="131" spans="2:19" x14ac:dyDescent="0.35">
      <c r="B131" t="s">
        <v>114</v>
      </c>
      <c r="C131" s="17">
        <v>0.88967805635339603</v>
      </c>
      <c r="D131" s="17">
        <v>0.89676592035101799</v>
      </c>
      <c r="E131" s="17">
        <v>0.88461998203094505</v>
      </c>
      <c r="F131" s="17"/>
      <c r="G131" s="17">
        <v>0.92567622484399803</v>
      </c>
      <c r="H131" s="17"/>
      <c r="I131" s="17">
        <v>0.87294070106807298</v>
      </c>
      <c r="J131" s="17">
        <v>0.91136725129332696</v>
      </c>
      <c r="K131" s="17">
        <v>0.89174613682072501</v>
      </c>
      <c r="L131" s="17"/>
      <c r="M131" s="17">
        <v>0.90200551405733997</v>
      </c>
      <c r="N131" s="17">
        <v>0.82693753012998295</v>
      </c>
      <c r="O131" s="17">
        <v>0.90389645674302499</v>
      </c>
      <c r="P131" s="17">
        <v>0.94939441226122001</v>
      </c>
      <c r="Q131" s="17"/>
      <c r="R131" s="17">
        <v>0.86884486935899996</v>
      </c>
      <c r="S131" s="17">
        <v>0.90322910337118101</v>
      </c>
    </row>
    <row r="132" spans="2:19" x14ac:dyDescent="0.35">
      <c r="B132" t="s">
        <v>115</v>
      </c>
      <c r="C132" s="17">
        <v>9.2087940983207703E-2</v>
      </c>
      <c r="D132" s="17">
        <v>7.8629333746617805E-2</v>
      </c>
      <c r="E132" s="17">
        <v>0.104848162006696</v>
      </c>
      <c r="F132" s="17"/>
      <c r="G132" s="17">
        <v>7.4323775156002497E-2</v>
      </c>
      <c r="H132" s="17"/>
      <c r="I132" s="17">
        <v>0.110488050990181</v>
      </c>
      <c r="J132" s="17">
        <v>6.39297316305147E-2</v>
      </c>
      <c r="K132" s="17">
        <v>9.3968548556045001E-2</v>
      </c>
      <c r="L132" s="17"/>
      <c r="M132" s="17">
        <v>7.4080117342800594E-2</v>
      </c>
      <c r="N132" s="17">
        <v>0.15488169954360601</v>
      </c>
      <c r="O132" s="17">
        <v>8.8109448904530194E-2</v>
      </c>
      <c r="P132" s="17">
        <v>3.6146578264498901E-2</v>
      </c>
      <c r="Q132" s="17"/>
      <c r="R132" s="17">
        <v>0.13115513064100001</v>
      </c>
      <c r="S132" s="17">
        <v>9.6770896628818895E-2</v>
      </c>
    </row>
    <row r="133" spans="2:19" x14ac:dyDescent="0.35">
      <c r="C133" s="17"/>
      <c r="D133" s="17"/>
      <c r="E133" s="17"/>
      <c r="F133" s="17"/>
      <c r="G133" s="17"/>
      <c r="H133" s="17"/>
      <c r="I133" s="17"/>
      <c r="J133" s="17"/>
      <c r="K133" s="17"/>
      <c r="L133" s="17"/>
      <c r="M133" s="17"/>
      <c r="N133" s="17"/>
      <c r="O133" s="17"/>
      <c r="P133" s="17"/>
      <c r="Q133" s="17"/>
      <c r="R133" s="17"/>
      <c r="S133" s="17"/>
    </row>
    <row r="134" spans="2:19" x14ac:dyDescent="0.35">
      <c r="B134" s="6" t="s">
        <v>116</v>
      </c>
      <c r="C134" s="17"/>
      <c r="D134" s="17"/>
      <c r="E134" s="17"/>
      <c r="F134" s="17"/>
      <c r="G134" s="17"/>
      <c r="H134" s="17"/>
      <c r="I134" s="17"/>
      <c r="J134" s="17"/>
      <c r="K134" s="17"/>
      <c r="L134" s="17"/>
      <c r="M134" s="17"/>
      <c r="N134" s="17"/>
      <c r="O134" s="17"/>
      <c r="P134" s="17"/>
      <c r="Q134" s="17"/>
      <c r="R134" s="17"/>
      <c r="S134" s="17"/>
    </row>
    <row r="135" spans="2:19" x14ac:dyDescent="0.35">
      <c r="B135" s="24" t="s">
        <v>13</v>
      </c>
      <c r="C135" s="17"/>
      <c r="D135" s="17"/>
      <c r="E135" s="17"/>
      <c r="F135" s="17"/>
      <c r="G135" s="17"/>
      <c r="H135" s="17"/>
      <c r="I135" s="17"/>
      <c r="J135" s="17"/>
      <c r="K135" s="17"/>
      <c r="L135" s="17"/>
      <c r="M135" s="17"/>
      <c r="N135" s="17"/>
      <c r="O135" s="17"/>
      <c r="P135" s="17"/>
      <c r="Q135" s="17"/>
      <c r="R135" s="17"/>
      <c r="S135" s="17"/>
    </row>
    <row r="136" spans="2:19" x14ac:dyDescent="0.35">
      <c r="B136" t="s">
        <v>117</v>
      </c>
      <c r="C136" s="17">
        <v>0.12075384485950599</v>
      </c>
      <c r="D136" s="17">
        <v>0.100280596028871</v>
      </c>
      <c r="E136" s="17">
        <v>0.10518457913024901</v>
      </c>
      <c r="F136" s="17"/>
      <c r="G136" s="17">
        <v>0.31258217640040697</v>
      </c>
      <c r="H136" s="17"/>
      <c r="I136" s="17">
        <v>0.16346859331755501</v>
      </c>
      <c r="J136" s="17">
        <v>3.5683729707934098E-2</v>
      </c>
      <c r="K136" s="17">
        <v>0.14562468302203199</v>
      </c>
      <c r="L136" s="17"/>
      <c r="M136" s="17">
        <v>0.142324321513358</v>
      </c>
      <c r="N136" s="17">
        <v>0.14808736472002801</v>
      </c>
      <c r="O136" s="17">
        <v>7.1308352737724401E-2</v>
      </c>
      <c r="P136" s="17">
        <v>6.85817222196973E-2</v>
      </c>
      <c r="Q136" s="17"/>
      <c r="R136" s="17">
        <v>0.245776220067464</v>
      </c>
      <c r="S136" s="17">
        <v>0.124593723837605</v>
      </c>
    </row>
    <row r="137" spans="2:19" x14ac:dyDescent="0.35">
      <c r="B137" t="s">
        <v>118</v>
      </c>
      <c r="C137" s="17">
        <v>0.256894661190464</v>
      </c>
      <c r="D137" s="17">
        <v>0.244459769181197</v>
      </c>
      <c r="E137" s="17">
        <v>0.26065717219448298</v>
      </c>
      <c r="F137" s="17"/>
      <c r="G137" s="17">
        <v>0.32607770912067302</v>
      </c>
      <c r="H137" s="17"/>
      <c r="I137" s="17">
        <v>0.33231872716244099</v>
      </c>
      <c r="J137" s="17">
        <v>0.15891095480925799</v>
      </c>
      <c r="K137" s="17">
        <v>0.22790805418236301</v>
      </c>
      <c r="L137" s="17"/>
      <c r="M137" s="17">
        <v>0.31836719076348302</v>
      </c>
      <c r="N137" s="17">
        <v>0.18918159793747699</v>
      </c>
      <c r="O137" s="17">
        <v>0.24947752712141999</v>
      </c>
      <c r="P137" s="17">
        <v>0.19487621914911199</v>
      </c>
      <c r="Q137" s="17"/>
      <c r="R137" s="17">
        <v>0.37212442519515498</v>
      </c>
      <c r="S137" s="17">
        <v>0.318760128352022</v>
      </c>
    </row>
    <row r="138" spans="2:19" x14ac:dyDescent="0.35">
      <c r="B138" t="s">
        <v>119</v>
      </c>
      <c r="C138" s="17">
        <v>0.47431687663030703</v>
      </c>
      <c r="D138" s="17">
        <v>0.495920871159238</v>
      </c>
      <c r="E138" s="17">
        <v>0.50077393652131696</v>
      </c>
      <c r="F138" s="17"/>
      <c r="G138" s="17">
        <v>0.28040253156628597</v>
      </c>
      <c r="H138" s="17"/>
      <c r="I138" s="17">
        <v>0.36984243206137002</v>
      </c>
      <c r="J138" s="17">
        <v>0.64970180454392201</v>
      </c>
      <c r="K138" s="17">
        <v>0.45542873072465101</v>
      </c>
      <c r="L138" s="17"/>
      <c r="M138" s="17">
        <v>0.41485120928969199</v>
      </c>
      <c r="N138" s="17">
        <v>0.52922353624868701</v>
      </c>
      <c r="O138" s="17">
        <v>0.46764790220004598</v>
      </c>
      <c r="P138" s="17">
        <v>0.57502759538930903</v>
      </c>
      <c r="Q138" s="17"/>
      <c r="R138" s="17">
        <v>0.293704372252521</v>
      </c>
      <c r="S138" s="17">
        <v>0.47316328722790002</v>
      </c>
    </row>
    <row r="139" spans="2:19" x14ac:dyDescent="0.35">
      <c r="B139" t="s">
        <v>120</v>
      </c>
      <c r="C139" s="17">
        <v>8.9595742218586905E-2</v>
      </c>
      <c r="D139" s="17">
        <v>9.3775812528342398E-2</v>
      </c>
      <c r="E139" s="17">
        <v>8.0934172535149396E-2</v>
      </c>
      <c r="F139" s="17"/>
      <c r="G139" s="17">
        <v>7.75403022144667E-2</v>
      </c>
      <c r="H139" s="17"/>
      <c r="I139" s="17">
        <v>7.6567996474491903E-2</v>
      </c>
      <c r="J139" s="17">
        <v>7.5649417473005798E-2</v>
      </c>
      <c r="K139" s="17">
        <v>0.13551047080888901</v>
      </c>
      <c r="L139" s="17"/>
      <c r="M139" s="17">
        <v>5.4134072762621298E-2</v>
      </c>
      <c r="N139" s="17">
        <v>0.106281378851993</v>
      </c>
      <c r="O139" s="17">
        <v>0.14006350979507101</v>
      </c>
      <c r="P139" s="17">
        <v>0.101188164416233</v>
      </c>
      <c r="Q139" s="17"/>
      <c r="R139" s="17">
        <v>8.3579689300549001E-2</v>
      </c>
      <c r="S139" s="17">
        <v>8.3482860582473201E-2</v>
      </c>
    </row>
    <row r="140" spans="2:19" x14ac:dyDescent="0.35">
      <c r="B140" t="s">
        <v>121</v>
      </c>
      <c r="C140" s="17">
        <v>1.0365631500804599E-2</v>
      </c>
      <c r="D140" s="17">
        <v>1.2391946619082101E-2</v>
      </c>
      <c r="E140" s="17">
        <v>7.3858090230994201E-3</v>
      </c>
      <c r="F140" s="17"/>
      <c r="G140" s="17">
        <v>0</v>
      </c>
      <c r="H140" s="17"/>
      <c r="I140" s="17">
        <v>5.2571757192689398E-3</v>
      </c>
      <c r="J140" s="17">
        <v>2.0771272577160101E-2</v>
      </c>
      <c r="K140" s="17">
        <v>8.0527959460338101E-3</v>
      </c>
      <c r="L140" s="17"/>
      <c r="M140" s="17">
        <v>1.0117208004128599E-2</v>
      </c>
      <c r="N140" s="17">
        <v>0</v>
      </c>
      <c r="O140" s="17">
        <v>9.13345225557558E-3</v>
      </c>
      <c r="P140" s="17">
        <v>3.3039558172308997E-2</v>
      </c>
      <c r="Q140" s="17"/>
      <c r="R140" s="17">
        <v>0</v>
      </c>
      <c r="S140" s="17">
        <v>0</v>
      </c>
    </row>
    <row r="141" spans="2:19" x14ac:dyDescent="0.35">
      <c r="B141" t="s">
        <v>53</v>
      </c>
      <c r="C141" s="17">
        <v>4.8073243600330898E-2</v>
      </c>
      <c r="D141" s="17">
        <v>5.3171004483269502E-2</v>
      </c>
      <c r="E141" s="17">
        <v>4.5064330595701203E-2</v>
      </c>
      <c r="F141" s="17"/>
      <c r="G141" s="17">
        <v>3.39728069816797E-3</v>
      </c>
      <c r="H141" s="17"/>
      <c r="I141" s="17">
        <v>5.2545075264872801E-2</v>
      </c>
      <c r="J141" s="17">
        <v>5.928282088872E-2</v>
      </c>
      <c r="K141" s="17">
        <v>2.74752653160306E-2</v>
      </c>
      <c r="L141" s="17"/>
      <c r="M141" s="17">
        <v>6.0205997666717699E-2</v>
      </c>
      <c r="N141" s="17">
        <v>2.7226122241814501E-2</v>
      </c>
      <c r="O141" s="17">
        <v>6.23692558901629E-2</v>
      </c>
      <c r="P141" s="17">
        <v>2.7286740653340202E-2</v>
      </c>
      <c r="Q141" s="17"/>
      <c r="R141" s="17">
        <v>4.8152931843113899E-3</v>
      </c>
      <c r="S141" s="17">
        <v>0</v>
      </c>
    </row>
    <row r="142" spans="2:19" x14ac:dyDescent="0.35">
      <c r="C142" s="17">
        <f>SUM(C136:C137)</f>
        <v>0.37764850604997002</v>
      </c>
      <c r="D142" s="17"/>
      <c r="E142" s="17"/>
      <c r="F142" s="17"/>
      <c r="G142" s="17"/>
      <c r="H142" s="17"/>
      <c r="I142" s="17"/>
      <c r="J142" s="17"/>
      <c r="K142" s="17"/>
      <c r="L142" s="17"/>
      <c r="M142" s="17">
        <f>SUM(M136:M137)</f>
        <v>0.46069151227684102</v>
      </c>
      <c r="N142" s="17"/>
      <c r="O142" s="17"/>
      <c r="P142" s="17"/>
      <c r="Q142" s="17"/>
      <c r="R142" s="17"/>
      <c r="S142" s="17"/>
    </row>
    <row r="143" spans="2:19" x14ac:dyDescent="0.35">
      <c r="B143" s="6" t="s">
        <v>122</v>
      </c>
      <c r="C143" s="17"/>
      <c r="D143" s="17"/>
      <c r="E143" s="17"/>
      <c r="F143" s="17"/>
      <c r="G143" s="17"/>
      <c r="H143" s="17"/>
      <c r="I143" s="17"/>
      <c r="J143" s="17"/>
      <c r="K143" s="17"/>
      <c r="L143" s="17"/>
      <c r="M143" s="17"/>
      <c r="N143" s="17"/>
      <c r="O143" s="17"/>
      <c r="P143" s="17"/>
      <c r="Q143" s="17"/>
      <c r="R143" s="17"/>
      <c r="S143" s="17"/>
    </row>
    <row r="144" spans="2:19" x14ac:dyDescent="0.35">
      <c r="B144" s="24" t="s">
        <v>14</v>
      </c>
      <c r="C144" s="17"/>
      <c r="D144" s="17"/>
      <c r="E144" s="17"/>
      <c r="F144" s="17"/>
      <c r="G144" s="17"/>
      <c r="H144" s="17"/>
      <c r="I144" s="17"/>
      <c r="J144" s="17"/>
      <c r="K144" s="17"/>
      <c r="L144" s="17"/>
      <c r="M144" s="17"/>
      <c r="N144" s="17"/>
      <c r="O144" s="17"/>
      <c r="P144" s="17"/>
      <c r="Q144" s="17"/>
      <c r="R144" s="17"/>
      <c r="S144" s="17"/>
    </row>
    <row r="145" spans="2:19" x14ac:dyDescent="0.35">
      <c r="B145" t="s">
        <v>123</v>
      </c>
      <c r="C145" s="17">
        <v>0.65595336800884496</v>
      </c>
      <c r="D145" s="17">
        <v>0.63582158419575796</v>
      </c>
      <c r="E145" s="17">
        <v>0.69216823509396896</v>
      </c>
      <c r="F145" s="17"/>
      <c r="G145" s="17">
        <v>0.563499343641511</v>
      </c>
      <c r="H145" s="17"/>
      <c r="I145" s="17">
        <v>0.65290384394437395</v>
      </c>
      <c r="J145" s="17">
        <v>0.83218894861140102</v>
      </c>
      <c r="K145" s="17">
        <v>0.54185164338471403</v>
      </c>
      <c r="L145" s="17"/>
      <c r="M145" s="17">
        <v>0.65692267906680002</v>
      </c>
      <c r="N145" s="17">
        <v>0.75732710601609399</v>
      </c>
      <c r="O145" s="17">
        <v>0.52853441335410301</v>
      </c>
      <c r="P145" s="17">
        <v>0.62592164128551397</v>
      </c>
      <c r="Q145" s="17"/>
      <c r="R145" s="17">
        <v>0.62876905282627704</v>
      </c>
      <c r="S145" s="17">
        <v>0.63360924923847906</v>
      </c>
    </row>
    <row r="146" spans="2:19" x14ac:dyDescent="0.35">
      <c r="B146" t="s">
        <v>124</v>
      </c>
      <c r="C146" s="17">
        <v>0.332201350509507</v>
      </c>
      <c r="D146" s="17">
        <v>0.34080812510564901</v>
      </c>
      <c r="E146" s="17">
        <v>0.30275396437692298</v>
      </c>
      <c r="F146" s="17"/>
      <c r="G146" s="17">
        <v>0.41197497963022001</v>
      </c>
      <c r="H146" s="17"/>
      <c r="I146" s="17">
        <v>0.34709615605562599</v>
      </c>
      <c r="J146" s="17">
        <v>0.167811051388599</v>
      </c>
      <c r="K146" s="17">
        <v>0.40767535539413402</v>
      </c>
      <c r="L146" s="17"/>
      <c r="M146" s="17">
        <v>0.32049688026290801</v>
      </c>
      <c r="N146" s="17">
        <v>0.24267289398390601</v>
      </c>
      <c r="O146" s="17">
        <v>0.47146558664589699</v>
      </c>
      <c r="P146" s="17">
        <v>0.37407835871448603</v>
      </c>
      <c r="Q146" s="17"/>
      <c r="R146" s="17">
        <v>0.35207482503061299</v>
      </c>
      <c r="S146" s="17">
        <v>0.36111145057705002</v>
      </c>
    </row>
    <row r="147" spans="2:19" x14ac:dyDescent="0.35">
      <c r="B147" t="s">
        <v>53</v>
      </c>
      <c r="C147" s="17">
        <v>1.18452814816479E-2</v>
      </c>
      <c r="D147" s="17">
        <v>2.3370290698592599E-2</v>
      </c>
      <c r="E147" s="17">
        <v>5.0778005291080399E-3</v>
      </c>
      <c r="F147" s="17"/>
      <c r="G147" s="17">
        <v>2.4525676728269101E-2</v>
      </c>
      <c r="H147" s="17"/>
      <c r="I147" s="17">
        <v>0</v>
      </c>
      <c r="J147" s="17">
        <v>0</v>
      </c>
      <c r="K147" s="17">
        <v>5.0473001221152398E-2</v>
      </c>
      <c r="L147" s="17"/>
      <c r="M147" s="17">
        <v>2.2580440670291999E-2</v>
      </c>
      <c r="N147" s="17">
        <v>0</v>
      </c>
      <c r="O147" s="17">
        <v>0</v>
      </c>
      <c r="P147" s="17">
        <v>0</v>
      </c>
      <c r="Q147" s="17"/>
      <c r="R147" s="17">
        <v>1.9156122143110101E-2</v>
      </c>
      <c r="S147" s="17">
        <v>5.2793001844715299E-3</v>
      </c>
    </row>
    <row r="148" spans="2:19" x14ac:dyDescent="0.35">
      <c r="C148" s="17"/>
      <c r="D148" s="17"/>
      <c r="E148" s="17"/>
      <c r="F148" s="17"/>
      <c r="G148" s="17"/>
      <c r="H148" s="17"/>
      <c r="I148" s="17"/>
      <c r="J148" s="17"/>
      <c r="K148" s="17"/>
      <c r="L148" s="17"/>
      <c r="M148" s="17"/>
      <c r="N148" s="17"/>
      <c r="O148" s="17"/>
      <c r="P148" s="17"/>
      <c r="Q148" s="17"/>
      <c r="R148" s="17"/>
      <c r="S148" s="17"/>
    </row>
    <row r="149" spans="2:19" x14ac:dyDescent="0.35">
      <c r="B149" s="6" t="s">
        <v>125</v>
      </c>
      <c r="C149" s="17"/>
      <c r="D149" s="17"/>
      <c r="E149" s="17"/>
      <c r="F149" s="17"/>
      <c r="G149" s="17"/>
      <c r="H149" s="17"/>
      <c r="I149" s="17"/>
      <c r="J149" s="17"/>
      <c r="K149" s="17"/>
      <c r="L149" s="17"/>
      <c r="M149" s="17"/>
      <c r="N149" s="17"/>
      <c r="O149" s="17"/>
      <c r="P149" s="17"/>
      <c r="Q149" s="17"/>
      <c r="R149" s="17"/>
      <c r="S149" s="17"/>
    </row>
    <row r="150" spans="2:19" x14ac:dyDescent="0.35">
      <c r="B150" s="24" t="s">
        <v>13</v>
      </c>
      <c r="C150" s="17"/>
      <c r="D150" s="17"/>
      <c r="E150" s="17"/>
      <c r="F150" s="17"/>
      <c r="G150" s="17"/>
      <c r="H150" s="17"/>
      <c r="I150" s="17"/>
      <c r="J150" s="17"/>
      <c r="K150" s="17"/>
      <c r="L150" s="17"/>
      <c r="M150" s="17"/>
      <c r="N150" s="17"/>
      <c r="O150" s="17"/>
      <c r="P150" s="17"/>
      <c r="Q150" s="17"/>
      <c r="R150" s="17"/>
      <c r="S150" s="17"/>
    </row>
    <row r="151" spans="2:19" x14ac:dyDescent="0.35">
      <c r="B151" t="s">
        <v>126</v>
      </c>
      <c r="C151" s="17">
        <v>0.116011153865164</v>
      </c>
      <c r="D151" s="17">
        <v>9.6746689976859396E-2</v>
      </c>
      <c r="E151" s="17">
        <v>0.11054315644662401</v>
      </c>
      <c r="F151" s="17"/>
      <c r="G151" s="17">
        <v>0.27351731158335502</v>
      </c>
      <c r="H151" s="17"/>
      <c r="I151" s="17">
        <v>0.14885805533389801</v>
      </c>
      <c r="J151" s="17">
        <v>4.7365120736418E-2</v>
      </c>
      <c r="K151" s="17">
        <v>0.12913818229197599</v>
      </c>
      <c r="L151" s="17"/>
      <c r="M151" s="17">
        <v>0.120789474955594</v>
      </c>
      <c r="N151" s="17">
        <v>0.13025331961688899</v>
      </c>
      <c r="O151" s="17">
        <v>0.108816780894285</v>
      </c>
      <c r="P151" s="17">
        <v>8.3126854433944103E-2</v>
      </c>
      <c r="Q151" s="17"/>
      <c r="R151" s="17">
        <v>0.177623176752773</v>
      </c>
      <c r="S151" s="17">
        <v>0.15000123135114499</v>
      </c>
    </row>
    <row r="152" spans="2:19" x14ac:dyDescent="0.35">
      <c r="B152" t="s">
        <v>127</v>
      </c>
      <c r="C152" s="17">
        <v>0.392629324411637</v>
      </c>
      <c r="D152" s="17">
        <v>0.35800254696252898</v>
      </c>
      <c r="E152" s="17">
        <v>0.38688034520754999</v>
      </c>
      <c r="F152" s="17"/>
      <c r="G152" s="17">
        <v>0.57698429736867096</v>
      </c>
      <c r="H152" s="17"/>
      <c r="I152" s="17">
        <v>0.47794998769980401</v>
      </c>
      <c r="J152" s="17">
        <v>0.245197807006584</v>
      </c>
      <c r="K152" s="17">
        <v>0.42062155100952098</v>
      </c>
      <c r="L152" s="17"/>
      <c r="M152" s="17">
        <v>0.42770507626430598</v>
      </c>
      <c r="N152" s="17">
        <v>0.32214425006655101</v>
      </c>
      <c r="O152" s="17">
        <v>0.43808087904027398</v>
      </c>
      <c r="P152" s="17">
        <v>0.34627622207986902</v>
      </c>
      <c r="Q152" s="17"/>
      <c r="R152" s="17">
        <v>0.57384342727418902</v>
      </c>
      <c r="S152" s="17">
        <v>0.40604802695740999</v>
      </c>
    </row>
    <row r="153" spans="2:19" x14ac:dyDescent="0.35">
      <c r="B153" t="s">
        <v>128</v>
      </c>
      <c r="C153" s="17">
        <v>0.39580710346592801</v>
      </c>
      <c r="D153" s="17">
        <v>0.43102192674822098</v>
      </c>
      <c r="E153" s="17">
        <v>0.42830867794212502</v>
      </c>
      <c r="F153" s="17"/>
      <c r="G153" s="17">
        <v>0.113069574317</v>
      </c>
      <c r="H153" s="17"/>
      <c r="I153" s="17">
        <v>0.28173389755827599</v>
      </c>
      <c r="J153" s="17">
        <v>0.60164294799148099</v>
      </c>
      <c r="K153" s="17">
        <v>0.355541260583423</v>
      </c>
      <c r="L153" s="17"/>
      <c r="M153" s="17">
        <v>0.35381307700433201</v>
      </c>
      <c r="N153" s="17">
        <v>0.45334207455173398</v>
      </c>
      <c r="O153" s="17">
        <v>0.37363752315315901</v>
      </c>
      <c r="P153" s="17">
        <v>0.45614241131617</v>
      </c>
      <c r="Q153" s="17"/>
      <c r="R153" s="17">
        <v>0.20806845012672101</v>
      </c>
      <c r="S153" s="17">
        <v>0.39074697345138798</v>
      </c>
    </row>
    <row r="154" spans="2:19" x14ac:dyDescent="0.35">
      <c r="B154" t="s">
        <v>129</v>
      </c>
      <c r="C154" s="17">
        <v>4.95984948322978E-2</v>
      </c>
      <c r="D154" s="17">
        <v>5.3867561641555997E-2</v>
      </c>
      <c r="E154" s="17">
        <v>4.7779828514625103E-2</v>
      </c>
      <c r="F154" s="17"/>
      <c r="G154" s="17">
        <v>3.6428816730974402E-2</v>
      </c>
      <c r="H154" s="17"/>
      <c r="I154" s="17">
        <v>4.8829619947927803E-2</v>
      </c>
      <c r="J154" s="17">
        <v>3.4844713969747497E-2</v>
      </c>
      <c r="K154" s="17">
        <v>7.0997185374472596E-2</v>
      </c>
      <c r="L154" s="17"/>
      <c r="M154" s="17">
        <v>3.8765989526895701E-2</v>
      </c>
      <c r="N154" s="17">
        <v>7.27176153377075E-2</v>
      </c>
      <c r="O154" s="17">
        <v>2.0379863270966199E-2</v>
      </c>
      <c r="P154" s="17">
        <v>8.3475723609581706E-2</v>
      </c>
      <c r="Q154" s="17"/>
      <c r="R154" s="17">
        <v>3.5689435810754899E-2</v>
      </c>
      <c r="S154" s="17">
        <v>4.5060883187117998E-2</v>
      </c>
    </row>
    <row r="155" spans="2:19" x14ac:dyDescent="0.35">
      <c r="B155" t="s">
        <v>130</v>
      </c>
      <c r="C155" s="17">
        <v>1.0077464228725099E-2</v>
      </c>
      <c r="D155" s="17">
        <v>1.0775630523222999E-2</v>
      </c>
      <c r="E155" s="17">
        <v>8.5852307386911995E-3</v>
      </c>
      <c r="F155" s="17"/>
      <c r="G155" s="17">
        <v>0</v>
      </c>
      <c r="H155" s="17"/>
      <c r="I155" s="17">
        <v>0</v>
      </c>
      <c r="J155" s="17">
        <v>2.9570559917318599E-2</v>
      </c>
      <c r="K155" s="17">
        <v>6.3822607660132397E-3</v>
      </c>
      <c r="L155" s="17"/>
      <c r="M155" s="17">
        <v>1.9128072650814701E-3</v>
      </c>
      <c r="N155" s="17">
        <v>3.2467027637004299E-3</v>
      </c>
      <c r="O155" s="17">
        <v>3.3247097033046701E-2</v>
      </c>
      <c r="P155" s="17">
        <v>1.6519779086154499E-2</v>
      </c>
      <c r="Q155" s="17"/>
      <c r="R155" s="17">
        <v>4.7755100355632001E-3</v>
      </c>
      <c r="S155" s="17">
        <v>8.14288505293859E-3</v>
      </c>
    </row>
    <row r="156" spans="2:19" x14ac:dyDescent="0.35">
      <c r="B156" t="s">
        <v>53</v>
      </c>
      <c r="C156" s="17">
        <v>3.58764591962486E-2</v>
      </c>
      <c r="D156" s="17">
        <v>4.9585644147611602E-2</v>
      </c>
      <c r="E156" s="17">
        <v>1.7902761150384201E-2</v>
      </c>
      <c r="F156" s="17"/>
      <c r="G156" s="17">
        <v>0</v>
      </c>
      <c r="H156" s="17"/>
      <c r="I156" s="17">
        <v>4.2628439460094203E-2</v>
      </c>
      <c r="J156" s="17">
        <v>4.1378850378450599E-2</v>
      </c>
      <c r="K156" s="17">
        <v>1.7319559974593599E-2</v>
      </c>
      <c r="L156" s="17"/>
      <c r="M156" s="17">
        <v>5.7013574983791102E-2</v>
      </c>
      <c r="N156" s="17">
        <v>1.8296037663418498E-2</v>
      </c>
      <c r="O156" s="17">
        <v>2.5837856608269798E-2</v>
      </c>
      <c r="P156" s="17">
        <v>1.4459009474281199E-2</v>
      </c>
      <c r="Q156" s="17"/>
      <c r="R156" s="17">
        <v>0</v>
      </c>
      <c r="S156" s="17">
        <v>0</v>
      </c>
    </row>
    <row r="157" spans="2:19" x14ac:dyDescent="0.35">
      <c r="B157" t="s">
        <v>131</v>
      </c>
      <c r="C157" s="17">
        <v>0.50864047827680103</v>
      </c>
      <c r="D157" s="17">
        <v>0.45474923693938801</v>
      </c>
      <c r="E157" s="17">
        <v>0.49742350165417498</v>
      </c>
      <c r="F157" s="17"/>
      <c r="G157" s="17">
        <v>0.85050160895202598</v>
      </c>
      <c r="H157" s="17"/>
      <c r="I157" s="17">
        <v>0.62680804303370197</v>
      </c>
      <c r="J157" s="17">
        <v>0.29256292774300202</v>
      </c>
      <c r="K157" s="17">
        <v>0.54975973330149697</v>
      </c>
      <c r="L157" s="17"/>
      <c r="M157" s="17">
        <v>0.54849455121989998</v>
      </c>
      <c r="N157" s="17">
        <v>0.45239756968344003</v>
      </c>
      <c r="O157" s="17">
        <v>0.54689765993455797</v>
      </c>
      <c r="P157" s="17">
        <v>0.42940307651381299</v>
      </c>
      <c r="Q157" s="17"/>
      <c r="R157" s="17">
        <v>0.75146660402696097</v>
      </c>
      <c r="S157" s="17">
        <v>0.55604925830855501</v>
      </c>
    </row>
    <row r="158" spans="2:19" x14ac:dyDescent="0.35">
      <c r="B158" t="s">
        <v>132</v>
      </c>
      <c r="C158" s="17">
        <v>5.9675959061022903E-2</v>
      </c>
      <c r="D158" s="17">
        <v>6.4643192164779095E-2</v>
      </c>
      <c r="E158" s="17">
        <v>5.6365059253316301E-2</v>
      </c>
      <c r="F158" s="17"/>
      <c r="G158" s="17">
        <v>3.6428816730974402E-2</v>
      </c>
      <c r="H158" s="17"/>
      <c r="I158" s="17">
        <v>4.8829619947927803E-2</v>
      </c>
      <c r="J158" s="17">
        <v>6.4415273887066096E-2</v>
      </c>
      <c r="K158" s="17">
        <v>7.7379446140485794E-2</v>
      </c>
      <c r="L158" s="17"/>
      <c r="M158" s="17">
        <v>4.0678796791977098E-2</v>
      </c>
      <c r="N158" s="17">
        <v>7.5964318101407899E-2</v>
      </c>
      <c r="O158" s="17">
        <v>5.3626960304012997E-2</v>
      </c>
      <c r="P158" s="17">
        <v>9.9995502695736205E-2</v>
      </c>
      <c r="Q158" s="17"/>
      <c r="R158" s="17">
        <v>4.0464945846318101E-2</v>
      </c>
      <c r="S158" s="17">
        <v>5.3203768240056598E-2</v>
      </c>
    </row>
    <row r="159" spans="2:19" x14ac:dyDescent="0.35">
      <c r="C159" s="17"/>
      <c r="D159" s="17"/>
      <c r="E159" s="17"/>
      <c r="F159" s="17"/>
      <c r="G159" s="17"/>
      <c r="H159" s="17"/>
      <c r="I159" s="17"/>
      <c r="J159" s="17"/>
      <c r="K159" s="17"/>
      <c r="L159" s="17"/>
      <c r="M159" s="17"/>
      <c r="N159" s="17"/>
      <c r="O159" s="17"/>
      <c r="P159" s="17"/>
      <c r="Q159" s="17"/>
      <c r="R159" s="17"/>
      <c r="S159" s="17"/>
    </row>
    <row r="160" spans="2:19" x14ac:dyDescent="0.35">
      <c r="B160" s="6" t="s">
        <v>133</v>
      </c>
      <c r="C160" s="17"/>
      <c r="D160" s="17"/>
      <c r="E160" s="17"/>
      <c r="F160" s="17"/>
      <c r="G160" s="17"/>
      <c r="H160" s="17"/>
      <c r="I160" s="17"/>
      <c r="J160" s="17"/>
      <c r="K160" s="17"/>
      <c r="L160" s="17"/>
      <c r="M160" s="17"/>
      <c r="N160" s="17"/>
      <c r="O160" s="17"/>
      <c r="P160" s="17"/>
      <c r="Q160" s="17"/>
      <c r="R160" s="17"/>
      <c r="S160" s="17"/>
    </row>
    <row r="161" spans="2:19" x14ac:dyDescent="0.35">
      <c r="B161" s="24" t="s">
        <v>15</v>
      </c>
      <c r="C161" s="17"/>
      <c r="D161" s="17"/>
      <c r="E161" s="17"/>
      <c r="F161" s="17"/>
      <c r="G161" s="17"/>
      <c r="H161" s="17"/>
      <c r="I161" s="17"/>
      <c r="J161" s="17"/>
      <c r="K161" s="17"/>
      <c r="L161" s="17"/>
      <c r="M161" s="17"/>
      <c r="N161" s="17"/>
      <c r="O161" s="17"/>
      <c r="P161" s="17"/>
      <c r="Q161" s="17"/>
      <c r="R161" s="17"/>
      <c r="S161" s="17"/>
    </row>
    <row r="162" spans="2:19" x14ac:dyDescent="0.35">
      <c r="B162" t="s">
        <v>134</v>
      </c>
      <c r="C162" s="17">
        <v>0.44854635932565701</v>
      </c>
      <c r="D162" s="17">
        <v>0.45275890753433001</v>
      </c>
      <c r="E162" s="17">
        <v>0.38312685520680301</v>
      </c>
      <c r="F162" s="17"/>
      <c r="G162" s="17">
        <v>0.50135590039461797</v>
      </c>
      <c r="H162" s="17"/>
      <c r="I162" s="17">
        <v>0.46561246067599199</v>
      </c>
      <c r="J162" s="17">
        <v>0.492089538814375</v>
      </c>
      <c r="K162" s="17">
        <v>0.37281854355835198</v>
      </c>
      <c r="L162" s="17"/>
      <c r="M162" s="17">
        <v>0.46072417633852603</v>
      </c>
      <c r="N162" s="17">
        <v>0.378813915523185</v>
      </c>
      <c r="O162" s="17">
        <v>0.49804006718732302</v>
      </c>
      <c r="P162" s="17">
        <v>0.45622208167113598</v>
      </c>
      <c r="Q162" s="17"/>
      <c r="R162" s="17">
        <v>0.503773607632791</v>
      </c>
      <c r="S162" s="17">
        <v>0.46546571283888</v>
      </c>
    </row>
    <row r="163" spans="2:19" x14ac:dyDescent="0.35">
      <c r="B163" t="s">
        <v>135</v>
      </c>
      <c r="C163" s="17">
        <v>0.43369531194368599</v>
      </c>
      <c r="D163" s="17">
        <v>0.46849381163919102</v>
      </c>
      <c r="E163" s="17">
        <v>0.43060530215612097</v>
      </c>
      <c r="F163" s="17"/>
      <c r="G163" s="17">
        <v>0.46925687111834902</v>
      </c>
      <c r="H163" s="17"/>
      <c r="I163" s="17">
        <v>0.45801374702702002</v>
      </c>
      <c r="J163" s="17">
        <v>0.415119046649923</v>
      </c>
      <c r="K163" s="17">
        <v>0.40283660438295898</v>
      </c>
      <c r="L163" s="17"/>
      <c r="M163" s="17">
        <v>0.41257206673956898</v>
      </c>
      <c r="N163" s="17">
        <v>0.46436557121518601</v>
      </c>
      <c r="O163" s="17">
        <v>0.46194677565334602</v>
      </c>
      <c r="P163" s="17">
        <v>0.40562444336440401</v>
      </c>
      <c r="Q163" s="17"/>
      <c r="R163" s="17">
        <v>0.508805271695287</v>
      </c>
      <c r="S163" s="17">
        <v>0.38255285471503397</v>
      </c>
    </row>
    <row r="164" spans="2:19" x14ac:dyDescent="0.35">
      <c r="B164" t="s">
        <v>136</v>
      </c>
      <c r="C164" s="17">
        <v>0.35958306346163199</v>
      </c>
      <c r="D164" s="17">
        <v>0.38262692124178999</v>
      </c>
      <c r="E164" s="17">
        <v>0.33049879784518399</v>
      </c>
      <c r="F164" s="17"/>
      <c r="G164" s="17">
        <v>0.47048678231233199</v>
      </c>
      <c r="H164" s="17"/>
      <c r="I164" s="17">
        <v>0.377460104699189</v>
      </c>
      <c r="J164" s="17">
        <v>0.148662715309096</v>
      </c>
      <c r="K164" s="17">
        <v>0.47464372530083199</v>
      </c>
      <c r="L164" s="17"/>
      <c r="M164" s="17">
        <v>0.40048762704080898</v>
      </c>
      <c r="N164" s="17">
        <v>0.26807729262505597</v>
      </c>
      <c r="O164" s="17">
        <v>0.36691992811176899</v>
      </c>
      <c r="P164" s="17">
        <v>0.37313534200767701</v>
      </c>
      <c r="Q164" s="17"/>
      <c r="R164" s="17">
        <v>0.44162063038042298</v>
      </c>
      <c r="S164" s="17">
        <v>0.32641358376846902</v>
      </c>
    </row>
    <row r="165" spans="2:19" x14ac:dyDescent="0.35">
      <c r="B165" t="s">
        <v>53</v>
      </c>
      <c r="C165" s="17">
        <v>9.0737123394853507E-3</v>
      </c>
      <c r="D165" s="17">
        <v>8.4060903609647995E-3</v>
      </c>
      <c r="E165" s="17">
        <v>1.45498632820205E-2</v>
      </c>
      <c r="F165" s="17"/>
      <c r="G165" s="17">
        <v>5.7401170820430003E-3</v>
      </c>
      <c r="H165" s="17"/>
      <c r="I165" s="17">
        <v>6.4866788647248499E-3</v>
      </c>
      <c r="J165" s="17">
        <v>2.3311615404130199E-2</v>
      </c>
      <c r="K165" s="17">
        <v>4.7906757933766303E-3</v>
      </c>
      <c r="L165" s="17"/>
      <c r="M165" s="17">
        <v>4.8151788890285598E-3</v>
      </c>
      <c r="N165" s="17">
        <v>5.3783040999825999E-3</v>
      </c>
      <c r="O165" s="17">
        <v>2.2365375795592501E-2</v>
      </c>
      <c r="P165" s="17">
        <v>9.8996249599102495E-3</v>
      </c>
      <c r="Q165" s="17"/>
      <c r="R165" s="17">
        <v>0</v>
      </c>
      <c r="S165" s="17">
        <v>1.0136878948410401E-2</v>
      </c>
    </row>
    <row r="166" spans="2:19" x14ac:dyDescent="0.35">
      <c r="B166" t="s">
        <v>54</v>
      </c>
      <c r="C166" s="17">
        <v>8.7867380442852999E-2</v>
      </c>
      <c r="D166" s="17">
        <v>9.0198387785606293E-2</v>
      </c>
      <c r="E166" s="17">
        <v>8.9840563003698401E-2</v>
      </c>
      <c r="F166" s="17"/>
      <c r="G166" s="17">
        <v>2.9202095965400899E-2</v>
      </c>
      <c r="H166" s="17"/>
      <c r="I166" s="17">
        <v>8.9805302144822394E-2</v>
      </c>
      <c r="J166" s="17">
        <v>0.14917856051378001</v>
      </c>
      <c r="K166" s="17">
        <v>4.27058566759069E-2</v>
      </c>
      <c r="L166" s="17"/>
      <c r="M166" s="17">
        <v>6.91174686641223E-2</v>
      </c>
      <c r="N166" s="17">
        <v>0.14770838424935701</v>
      </c>
      <c r="O166" s="17">
        <v>7.65902380577511E-2</v>
      </c>
      <c r="P166" s="17">
        <v>6.02185445091473E-2</v>
      </c>
      <c r="Q166" s="17"/>
      <c r="R166" s="17">
        <v>1.8376441101791999E-2</v>
      </c>
      <c r="S166" s="17">
        <v>7.3383444518001703E-2</v>
      </c>
    </row>
    <row r="167" spans="2:19" x14ac:dyDescent="0.35">
      <c r="C167" s="17"/>
      <c r="D167" s="17"/>
      <c r="E167" s="17"/>
      <c r="F167" s="17"/>
      <c r="G167" s="17"/>
      <c r="H167" s="17"/>
      <c r="I167" s="17"/>
      <c r="J167" s="17"/>
      <c r="K167" s="17"/>
      <c r="L167" s="17"/>
      <c r="M167" s="17"/>
      <c r="N167" s="17"/>
      <c r="O167" s="17"/>
      <c r="P167" s="17"/>
      <c r="Q167" s="17"/>
      <c r="R167" s="17"/>
      <c r="S167" s="17"/>
    </row>
    <row r="168" spans="2:19" x14ac:dyDescent="0.35">
      <c r="B168" s="6" t="s">
        <v>137</v>
      </c>
      <c r="C168" s="17"/>
      <c r="D168" s="17"/>
      <c r="E168" s="17"/>
      <c r="F168" s="17"/>
      <c r="G168" s="17"/>
      <c r="H168" s="17"/>
      <c r="I168" s="17"/>
      <c r="J168" s="17"/>
      <c r="K168" s="17"/>
      <c r="L168" s="17"/>
      <c r="M168" s="17"/>
      <c r="N168" s="17"/>
      <c r="O168" s="17"/>
      <c r="P168" s="17"/>
      <c r="Q168" s="17"/>
      <c r="R168" s="17"/>
      <c r="S168" s="17"/>
    </row>
    <row r="169" spans="2:19" x14ac:dyDescent="0.35">
      <c r="B169" s="24" t="s">
        <v>13</v>
      </c>
      <c r="C169" s="17"/>
      <c r="D169" s="17"/>
      <c r="E169" s="17"/>
      <c r="F169" s="17"/>
      <c r="G169" s="17"/>
      <c r="H169" s="17"/>
      <c r="I169" s="17"/>
      <c r="J169" s="17"/>
      <c r="K169" s="17"/>
      <c r="L169" s="17"/>
      <c r="M169" s="17"/>
      <c r="N169" s="17"/>
      <c r="O169" s="17"/>
      <c r="P169" s="17"/>
      <c r="Q169" s="17"/>
      <c r="R169" s="17"/>
      <c r="S169" s="17"/>
    </row>
    <row r="170" spans="2:19" x14ac:dyDescent="0.35">
      <c r="B170" t="s">
        <v>138</v>
      </c>
      <c r="C170" s="17">
        <v>0.240247715550647</v>
      </c>
      <c r="D170" s="17">
        <v>0.22183418712281699</v>
      </c>
      <c r="E170" s="17">
        <v>0.23436828823954101</v>
      </c>
      <c r="F170" s="17"/>
      <c r="G170" s="17">
        <v>0.45789488156163</v>
      </c>
      <c r="H170" s="17"/>
      <c r="I170" s="17">
        <v>0.30510058358619802</v>
      </c>
      <c r="J170" s="17">
        <v>9.98296312406802E-2</v>
      </c>
      <c r="K170" s="17">
        <v>0.29391511997249797</v>
      </c>
      <c r="L170" s="17"/>
      <c r="M170" s="17">
        <v>0.24319349537079901</v>
      </c>
      <c r="N170" s="17">
        <v>0.20884093057323</v>
      </c>
      <c r="O170" s="17">
        <v>0.32917830877602799</v>
      </c>
      <c r="P170" s="17">
        <v>0.161333460608475</v>
      </c>
      <c r="Q170" s="17"/>
      <c r="R170" s="17">
        <v>0.38007677189969802</v>
      </c>
      <c r="S170" s="17">
        <v>0.228538591637899</v>
      </c>
    </row>
    <row r="171" spans="2:19" x14ac:dyDescent="0.35">
      <c r="B171" t="s">
        <v>139</v>
      </c>
      <c r="C171" s="17">
        <v>0.337633112282822</v>
      </c>
      <c r="D171" s="17">
        <v>0.32558846627833199</v>
      </c>
      <c r="E171" s="17">
        <v>0.31566276971361701</v>
      </c>
      <c r="F171" s="17"/>
      <c r="G171" s="17">
        <v>0.402104876978856</v>
      </c>
      <c r="H171" s="17"/>
      <c r="I171" s="17">
        <v>0.35484858925926499</v>
      </c>
      <c r="J171" s="17">
        <v>0.22822529349339099</v>
      </c>
      <c r="K171" s="17">
        <v>0.42859393084973901</v>
      </c>
      <c r="L171" s="17"/>
      <c r="M171" s="17">
        <v>0.35128753726390799</v>
      </c>
      <c r="N171" s="17">
        <v>0.35402529591623</v>
      </c>
      <c r="O171" s="17">
        <v>0.292410681678968</v>
      </c>
      <c r="P171" s="17">
        <v>0.32670461193119799</v>
      </c>
      <c r="Q171" s="17"/>
      <c r="R171" s="17">
        <v>0.38394259884147802</v>
      </c>
      <c r="S171" s="17">
        <v>0.39229411128694502</v>
      </c>
    </row>
    <row r="172" spans="2:19" x14ac:dyDescent="0.35">
      <c r="B172" t="s">
        <v>140</v>
      </c>
      <c r="C172" s="17">
        <v>0.226772398897124</v>
      </c>
      <c r="D172" s="17">
        <v>0.27667822548266602</v>
      </c>
      <c r="E172" s="17">
        <v>0.21429146186447801</v>
      </c>
      <c r="F172" s="17"/>
      <c r="G172" s="17">
        <v>0.11614565015235701</v>
      </c>
      <c r="H172" s="17"/>
      <c r="I172" s="17">
        <v>0.233362869569539</v>
      </c>
      <c r="J172" s="17">
        <v>0.24318619335434699</v>
      </c>
      <c r="K172" s="17">
        <v>0.19345210209371799</v>
      </c>
      <c r="L172" s="17"/>
      <c r="M172" s="17">
        <v>0.22091678562563299</v>
      </c>
      <c r="N172" s="17">
        <v>0.220766901964844</v>
      </c>
      <c r="O172" s="17">
        <v>0.18581121397218001</v>
      </c>
      <c r="P172" s="17">
        <v>0.31763532014295498</v>
      </c>
      <c r="Q172" s="17"/>
      <c r="R172" s="17">
        <v>0.17604988067655</v>
      </c>
      <c r="S172" s="17">
        <v>0.26187980893037499</v>
      </c>
    </row>
    <row r="173" spans="2:19" x14ac:dyDescent="0.35">
      <c r="B173" t="s">
        <v>141</v>
      </c>
      <c r="C173" s="17">
        <v>0.17602000414358099</v>
      </c>
      <c r="D173" s="17">
        <v>0.162079477979098</v>
      </c>
      <c r="E173" s="17">
        <v>0.224258225094671</v>
      </c>
      <c r="F173" s="17"/>
      <c r="G173" s="17">
        <v>2.1372019442513102E-2</v>
      </c>
      <c r="H173" s="17"/>
      <c r="I173" s="17">
        <v>8.5759902582930703E-2</v>
      </c>
      <c r="J173" s="17">
        <v>0.41180532879859499</v>
      </c>
      <c r="K173" s="17">
        <v>6.4212068401946695E-2</v>
      </c>
      <c r="L173" s="17"/>
      <c r="M173" s="17">
        <v>0.157100812883152</v>
      </c>
      <c r="N173" s="17">
        <v>0.208304830112085</v>
      </c>
      <c r="O173" s="17">
        <v>0.18030819466981299</v>
      </c>
      <c r="P173" s="17">
        <v>0.170039675673028</v>
      </c>
      <c r="Q173" s="17"/>
      <c r="R173" s="17">
        <v>4.5927861151789803E-2</v>
      </c>
      <c r="S173" s="17">
        <v>0.11464082926393</v>
      </c>
    </row>
    <row r="174" spans="2:19" x14ac:dyDescent="0.35">
      <c r="B174" t="s">
        <v>53</v>
      </c>
      <c r="C174" s="17">
        <v>1.93267691258255E-2</v>
      </c>
      <c r="D174" s="17">
        <v>1.3819643137085899E-2</v>
      </c>
      <c r="E174" s="17">
        <v>1.1419255087693101E-2</v>
      </c>
      <c r="F174" s="17"/>
      <c r="G174" s="17">
        <v>2.4825718646433199E-3</v>
      </c>
      <c r="H174" s="17"/>
      <c r="I174" s="17">
        <v>2.0928055002067E-2</v>
      </c>
      <c r="J174" s="17">
        <v>1.69535531129862E-2</v>
      </c>
      <c r="K174" s="17">
        <v>1.9826778682097701E-2</v>
      </c>
      <c r="L174" s="17"/>
      <c r="M174" s="17">
        <v>2.7501368856508598E-2</v>
      </c>
      <c r="N174" s="17">
        <v>8.06204143361142E-3</v>
      </c>
      <c r="O174" s="17">
        <v>1.22916009030103E-2</v>
      </c>
      <c r="P174" s="17">
        <v>2.4286931644343802E-2</v>
      </c>
      <c r="Q174" s="17"/>
      <c r="R174" s="17">
        <v>1.40028874304841E-2</v>
      </c>
      <c r="S174" s="17">
        <v>2.6466588808518299E-3</v>
      </c>
    </row>
    <row r="175" spans="2:19" x14ac:dyDescent="0.35">
      <c r="C175" s="17"/>
      <c r="D175" s="17"/>
      <c r="E175" s="17"/>
      <c r="F175" s="17"/>
      <c r="G175" s="17"/>
      <c r="H175" s="17"/>
      <c r="I175" s="17"/>
      <c r="J175" s="17"/>
      <c r="K175" s="17"/>
      <c r="L175" s="17"/>
      <c r="M175" s="17"/>
      <c r="N175" s="17"/>
      <c r="O175" s="17"/>
      <c r="P175" s="17"/>
      <c r="Q175" s="17"/>
      <c r="R175" s="17"/>
      <c r="S175" s="17"/>
    </row>
    <row r="176" spans="2:19" x14ac:dyDescent="0.35">
      <c r="B176" s="6" t="s">
        <v>142</v>
      </c>
      <c r="C176" s="17"/>
      <c r="D176" s="17"/>
      <c r="E176" s="17"/>
      <c r="F176" s="17"/>
      <c r="G176" s="17"/>
      <c r="H176" s="17"/>
      <c r="I176" s="17"/>
      <c r="J176" s="17"/>
      <c r="K176" s="17"/>
      <c r="L176" s="17"/>
      <c r="M176" s="17"/>
      <c r="N176" s="17"/>
      <c r="O176" s="17"/>
      <c r="P176" s="17"/>
      <c r="Q176" s="17"/>
      <c r="R176" s="17"/>
      <c r="S176" s="17"/>
    </row>
    <row r="177" spans="2:19" x14ac:dyDescent="0.35">
      <c r="B177" s="24" t="s">
        <v>13</v>
      </c>
      <c r="C177" s="17"/>
      <c r="D177" s="17"/>
      <c r="E177" s="17"/>
      <c r="F177" s="17"/>
      <c r="G177" s="17"/>
      <c r="H177" s="17"/>
      <c r="I177" s="17"/>
      <c r="J177" s="17"/>
      <c r="K177" s="17"/>
      <c r="L177" s="17"/>
      <c r="M177" s="17"/>
      <c r="N177" s="17"/>
      <c r="O177" s="17"/>
      <c r="P177" s="17"/>
      <c r="Q177" s="17"/>
      <c r="R177" s="17"/>
      <c r="S177" s="17"/>
    </row>
    <row r="178" spans="2:19" x14ac:dyDescent="0.35">
      <c r="B178" t="s">
        <v>138</v>
      </c>
      <c r="C178" s="17">
        <v>0.31875333977841902</v>
      </c>
      <c r="D178" s="17">
        <v>0.32067904395787999</v>
      </c>
      <c r="E178" s="17">
        <v>0.30909332207254597</v>
      </c>
      <c r="F178" s="17"/>
      <c r="G178" s="17">
        <v>0.54735454309357201</v>
      </c>
      <c r="H178" s="17"/>
      <c r="I178" s="17">
        <v>0.40078557342694998</v>
      </c>
      <c r="J178" s="17">
        <v>0.152508358636231</v>
      </c>
      <c r="K178" s="17">
        <v>0.373326813706155</v>
      </c>
      <c r="L178" s="17"/>
      <c r="M178" s="17">
        <v>0.28388698936199303</v>
      </c>
      <c r="N178" s="17">
        <v>0.36381075584008399</v>
      </c>
      <c r="O178" s="17">
        <v>0.36432019595714399</v>
      </c>
      <c r="P178" s="17">
        <v>0.28065036834450702</v>
      </c>
      <c r="Q178" s="17"/>
      <c r="R178" s="17">
        <v>0.49798076927781798</v>
      </c>
      <c r="S178" s="17">
        <v>0.27858801469553601</v>
      </c>
    </row>
    <row r="179" spans="2:19" x14ac:dyDescent="0.35">
      <c r="B179" t="s">
        <v>139</v>
      </c>
      <c r="C179" s="17">
        <v>0.29291730659252901</v>
      </c>
      <c r="D179" s="17">
        <v>0.27493221244066701</v>
      </c>
      <c r="E179" s="17">
        <v>0.29774091477501202</v>
      </c>
      <c r="F179" s="17"/>
      <c r="G179" s="17">
        <v>0.26963907020633099</v>
      </c>
      <c r="H179" s="17"/>
      <c r="I179" s="17">
        <v>0.32957773057323902</v>
      </c>
      <c r="J179" s="17">
        <v>0.20166279249847699</v>
      </c>
      <c r="K179" s="17">
        <v>0.32198510467557401</v>
      </c>
      <c r="L179" s="17"/>
      <c r="M179" s="17">
        <v>0.31266704503561799</v>
      </c>
      <c r="N179" s="17">
        <v>0.24811132461979099</v>
      </c>
      <c r="O179" s="17">
        <v>0.28993823577932099</v>
      </c>
      <c r="P179" s="17">
        <v>0.31845140159773899</v>
      </c>
      <c r="Q179" s="17"/>
      <c r="R179" s="17">
        <v>0.299216779991616</v>
      </c>
      <c r="S179" s="17">
        <v>0.38858503589997601</v>
      </c>
    </row>
    <row r="180" spans="2:19" x14ac:dyDescent="0.35">
      <c r="B180" t="s">
        <v>140</v>
      </c>
      <c r="C180" s="17">
        <v>0.24549969664283999</v>
      </c>
      <c r="D180" s="17">
        <v>0.28549389839015199</v>
      </c>
      <c r="E180" s="17">
        <v>0.21811577289319101</v>
      </c>
      <c r="F180" s="17"/>
      <c r="G180" s="17">
        <v>0.163983792253829</v>
      </c>
      <c r="H180" s="17"/>
      <c r="I180" s="17">
        <v>0.196286504578364</v>
      </c>
      <c r="J180" s="17">
        <v>0.35332578519475699</v>
      </c>
      <c r="K180" s="17">
        <v>0.210480458918932</v>
      </c>
      <c r="L180" s="17"/>
      <c r="M180" s="17">
        <v>0.245061878109362</v>
      </c>
      <c r="N180" s="17">
        <v>0.28126704959305698</v>
      </c>
      <c r="O180" s="17">
        <v>0.19923896802695201</v>
      </c>
      <c r="P180" s="17">
        <v>0.245337200500057</v>
      </c>
      <c r="Q180" s="17"/>
      <c r="R180" s="17">
        <v>0.16780503089065801</v>
      </c>
      <c r="S180" s="17">
        <v>0.24759603838632899</v>
      </c>
    </row>
    <row r="181" spans="2:19" x14ac:dyDescent="0.35">
      <c r="B181" t="s">
        <v>141</v>
      </c>
      <c r="C181" s="17">
        <v>0.124541253056638</v>
      </c>
      <c r="D181" s="17">
        <v>9.9509828348960799E-2</v>
      </c>
      <c r="E181" s="17">
        <v>0.17114254634328399</v>
      </c>
      <c r="F181" s="17"/>
      <c r="G181" s="17">
        <v>1.9022594446268599E-2</v>
      </c>
      <c r="H181" s="17"/>
      <c r="I181" s="17">
        <v>5.4176193108420402E-2</v>
      </c>
      <c r="J181" s="17">
        <v>0.27178359483196901</v>
      </c>
      <c r="K181" s="17">
        <v>7.9922308076108894E-2</v>
      </c>
      <c r="L181" s="17"/>
      <c r="M181" s="17">
        <v>0.12844032114291501</v>
      </c>
      <c r="N181" s="17">
        <v>9.8748828513456399E-2</v>
      </c>
      <c r="O181" s="17">
        <v>0.13850850588413799</v>
      </c>
      <c r="P181" s="17">
        <v>0.14110202008341599</v>
      </c>
      <c r="Q181" s="17"/>
      <c r="R181" s="17">
        <v>3.4997419839908603E-2</v>
      </c>
      <c r="S181" s="17">
        <v>8.52309110181598E-2</v>
      </c>
    </row>
    <row r="182" spans="2:19" x14ac:dyDescent="0.35">
      <c r="B182" t="s">
        <v>53</v>
      </c>
      <c r="C182" s="17">
        <v>1.8288403929572799E-2</v>
      </c>
      <c r="D182" s="17">
        <v>1.9385016862339899E-2</v>
      </c>
      <c r="E182" s="17">
        <v>3.90744391596827E-3</v>
      </c>
      <c r="F182" s="17"/>
      <c r="G182" s="17">
        <v>0</v>
      </c>
      <c r="H182" s="17"/>
      <c r="I182" s="17">
        <v>1.9173998313026401E-2</v>
      </c>
      <c r="J182" s="17">
        <v>2.0719468838565298E-2</v>
      </c>
      <c r="K182" s="17">
        <v>1.42853146232299E-2</v>
      </c>
      <c r="L182" s="17"/>
      <c r="M182" s="17">
        <v>2.99437663501111E-2</v>
      </c>
      <c r="N182" s="17">
        <v>8.06204143361142E-3</v>
      </c>
      <c r="O182" s="17">
        <v>7.9940943524447403E-3</v>
      </c>
      <c r="P182" s="17">
        <v>1.4459009474281199E-2</v>
      </c>
      <c r="Q182" s="17"/>
      <c r="R182" s="17">
        <v>0</v>
      </c>
      <c r="S182" s="17">
        <v>0</v>
      </c>
    </row>
    <row r="183" spans="2:19" x14ac:dyDescent="0.35">
      <c r="C183" s="17"/>
      <c r="D183" s="17"/>
      <c r="E183" s="17"/>
      <c r="F183" s="17"/>
      <c r="G183" s="17"/>
      <c r="H183" s="17"/>
      <c r="I183" s="17"/>
      <c r="J183" s="17"/>
      <c r="K183" s="17"/>
      <c r="L183" s="17"/>
      <c r="M183" s="17"/>
      <c r="N183" s="17"/>
      <c r="O183" s="17"/>
      <c r="P183" s="17"/>
      <c r="Q183" s="17"/>
      <c r="R183" s="17"/>
      <c r="S183" s="17"/>
    </row>
    <row r="184" spans="2:19" x14ac:dyDescent="0.35">
      <c r="B184" s="6" t="s">
        <v>143</v>
      </c>
      <c r="C184" s="17"/>
      <c r="D184" s="17"/>
      <c r="E184" s="17"/>
      <c r="F184" s="17"/>
      <c r="G184" s="17"/>
      <c r="H184" s="17"/>
      <c r="I184" s="17"/>
      <c r="J184" s="17"/>
      <c r="K184" s="17"/>
      <c r="L184" s="17"/>
      <c r="M184" s="17"/>
      <c r="N184" s="17"/>
      <c r="O184" s="17"/>
      <c r="P184" s="17"/>
      <c r="Q184" s="17"/>
      <c r="R184" s="17"/>
      <c r="S184" s="17"/>
    </row>
    <row r="185" spans="2:19" x14ac:dyDescent="0.35">
      <c r="B185" s="24" t="s">
        <v>13</v>
      </c>
      <c r="C185" s="17"/>
      <c r="D185" s="17"/>
      <c r="E185" s="17"/>
      <c r="F185" s="17"/>
      <c r="G185" s="17"/>
      <c r="H185" s="17"/>
      <c r="I185" s="17"/>
      <c r="J185" s="17"/>
      <c r="K185" s="17"/>
      <c r="L185" s="17"/>
      <c r="M185" s="17"/>
      <c r="N185" s="17"/>
      <c r="O185" s="17"/>
      <c r="P185" s="17"/>
      <c r="Q185" s="17"/>
      <c r="R185" s="17"/>
      <c r="S185" s="17"/>
    </row>
    <row r="186" spans="2:19" x14ac:dyDescent="0.35">
      <c r="B186" t="s">
        <v>138</v>
      </c>
      <c r="C186" s="17">
        <v>0.33318127571016298</v>
      </c>
      <c r="D186" s="17">
        <v>0.33903084089316199</v>
      </c>
      <c r="E186" s="17">
        <v>0.31484433322986399</v>
      </c>
      <c r="F186" s="17"/>
      <c r="G186" s="17">
        <v>0.601269215967705</v>
      </c>
      <c r="H186" s="17"/>
      <c r="I186" s="17">
        <v>0.36592336537264902</v>
      </c>
      <c r="J186" s="17">
        <v>0.19749299946037399</v>
      </c>
      <c r="K186" s="17">
        <v>0.43660393976347001</v>
      </c>
      <c r="L186" s="17"/>
      <c r="M186" s="17">
        <v>0.296551666796667</v>
      </c>
      <c r="N186" s="17">
        <v>0.37896610852788598</v>
      </c>
      <c r="O186" s="17">
        <v>0.40324918042944702</v>
      </c>
      <c r="P186" s="17">
        <v>0.26373018873597598</v>
      </c>
      <c r="Q186" s="17"/>
      <c r="R186" s="17">
        <v>0.42373062608484802</v>
      </c>
      <c r="S186" s="17">
        <v>0.353794070146002</v>
      </c>
    </row>
    <row r="187" spans="2:19" x14ac:dyDescent="0.35">
      <c r="B187" t="s">
        <v>139</v>
      </c>
      <c r="C187" s="17">
        <v>0.30527385808062502</v>
      </c>
      <c r="D187" s="17">
        <v>0.28586995401023102</v>
      </c>
      <c r="E187" s="17">
        <v>0.29611630182424098</v>
      </c>
      <c r="F187" s="17"/>
      <c r="G187" s="17">
        <v>0.28608613012165501</v>
      </c>
      <c r="H187" s="17"/>
      <c r="I187" s="17">
        <v>0.39382482316301898</v>
      </c>
      <c r="J187" s="17">
        <v>0.21707675958928299</v>
      </c>
      <c r="K187" s="17">
        <v>0.24040052812189799</v>
      </c>
      <c r="L187" s="17"/>
      <c r="M187" s="17">
        <v>0.35058543307842099</v>
      </c>
      <c r="N187" s="17">
        <v>0.25750329682734802</v>
      </c>
      <c r="O187" s="17">
        <v>0.227682229349425</v>
      </c>
      <c r="P187" s="17">
        <v>0.36076787500956897</v>
      </c>
      <c r="Q187" s="17"/>
      <c r="R187" s="17">
        <v>0.39820722032153999</v>
      </c>
      <c r="S187" s="17">
        <v>0.36821773941321401</v>
      </c>
    </row>
    <row r="188" spans="2:19" x14ac:dyDescent="0.35">
      <c r="B188" t="s">
        <v>140</v>
      </c>
      <c r="C188" s="17">
        <v>0.226964852099378</v>
      </c>
      <c r="D188" s="17">
        <v>0.272096020739033</v>
      </c>
      <c r="E188" s="17">
        <v>0.212167943094273</v>
      </c>
      <c r="F188" s="17"/>
      <c r="G188" s="17">
        <v>9.1834313100647699E-2</v>
      </c>
      <c r="H188" s="17"/>
      <c r="I188" s="17">
        <v>0.16187177005829601</v>
      </c>
      <c r="J188" s="17">
        <v>0.300407197677105</v>
      </c>
      <c r="K188" s="17">
        <v>0.26426615659124902</v>
      </c>
      <c r="L188" s="17"/>
      <c r="M188" s="17">
        <v>0.21562411635383399</v>
      </c>
      <c r="N188" s="17">
        <v>0.20296155462937801</v>
      </c>
      <c r="O188" s="17">
        <v>0.26707142537314399</v>
      </c>
      <c r="P188" s="17">
        <v>0.25241643851547402</v>
      </c>
      <c r="Q188" s="17"/>
      <c r="R188" s="17">
        <v>0.14636220155250701</v>
      </c>
      <c r="S188" s="17">
        <v>0.21833190405950001</v>
      </c>
    </row>
    <row r="189" spans="2:19" x14ac:dyDescent="0.35">
      <c r="B189" t="s">
        <v>141</v>
      </c>
      <c r="C189" s="17">
        <v>0.12338271916949201</v>
      </c>
      <c r="D189" s="17">
        <v>9.2130274220267205E-2</v>
      </c>
      <c r="E189" s="17">
        <v>0.17296397793565299</v>
      </c>
      <c r="F189" s="17"/>
      <c r="G189" s="17">
        <v>2.0810340809992198E-2</v>
      </c>
      <c r="H189" s="17"/>
      <c r="I189" s="17">
        <v>6.4863079204248206E-2</v>
      </c>
      <c r="J189" s="17">
        <v>0.28221050494232103</v>
      </c>
      <c r="K189" s="17">
        <v>4.1409815548789197E-2</v>
      </c>
      <c r="L189" s="17"/>
      <c r="M189" s="17">
        <v>0.123785130287381</v>
      </c>
      <c r="N189" s="17">
        <v>0.15250699858177599</v>
      </c>
      <c r="O189" s="17">
        <v>9.4003070495539395E-2</v>
      </c>
      <c r="P189" s="17">
        <v>0.10862648826470001</v>
      </c>
      <c r="Q189" s="17"/>
      <c r="R189" s="17">
        <v>3.1699952041104699E-2</v>
      </c>
      <c r="S189" s="17">
        <v>5.9656286381283903E-2</v>
      </c>
    </row>
    <row r="190" spans="2:19" x14ac:dyDescent="0.35">
      <c r="B190" t="s">
        <v>53</v>
      </c>
      <c r="C190" s="17">
        <v>1.1197294940343E-2</v>
      </c>
      <c r="D190" s="17">
        <v>1.08729101373061E-2</v>
      </c>
      <c r="E190" s="17">
        <v>3.90744391596827E-3</v>
      </c>
      <c r="F190" s="17"/>
      <c r="G190" s="17">
        <v>0</v>
      </c>
      <c r="H190" s="17"/>
      <c r="I190" s="17">
        <v>1.3516962201787899E-2</v>
      </c>
      <c r="J190" s="17">
        <v>2.8125383309162201E-3</v>
      </c>
      <c r="K190" s="17">
        <v>1.7319559974593599E-2</v>
      </c>
      <c r="L190" s="17"/>
      <c r="M190" s="17">
        <v>1.34536534836966E-2</v>
      </c>
      <c r="N190" s="17">
        <v>8.06204143361142E-3</v>
      </c>
      <c r="O190" s="17">
        <v>7.9940943524447403E-3</v>
      </c>
      <c r="P190" s="17">
        <v>1.4459009474281199E-2</v>
      </c>
      <c r="Q190" s="17"/>
      <c r="R190" s="17">
        <v>0</v>
      </c>
      <c r="S190" s="17">
        <v>0</v>
      </c>
    </row>
    <row r="191" spans="2:19" x14ac:dyDescent="0.35">
      <c r="C191" s="17"/>
      <c r="D191" s="17"/>
      <c r="E191" s="17"/>
      <c r="F191" s="17"/>
      <c r="G191" s="17"/>
      <c r="H191" s="17"/>
      <c r="I191" s="17"/>
      <c r="J191" s="17"/>
      <c r="K191" s="17"/>
      <c r="L191" s="17"/>
      <c r="M191" s="17"/>
      <c r="N191" s="17"/>
      <c r="O191" s="17"/>
      <c r="P191" s="17"/>
      <c r="Q191" s="17"/>
      <c r="R191" s="17"/>
      <c r="S191" s="17"/>
    </row>
    <row r="192" spans="2:19" x14ac:dyDescent="0.35">
      <c r="B192" s="6" t="s">
        <v>144</v>
      </c>
      <c r="C192" s="17"/>
      <c r="D192" s="17"/>
      <c r="E192" s="17"/>
      <c r="F192" s="17"/>
      <c r="G192" s="17"/>
      <c r="H192" s="17"/>
      <c r="I192" s="17"/>
      <c r="J192" s="17"/>
      <c r="K192" s="17"/>
      <c r="L192" s="17"/>
      <c r="M192" s="17"/>
      <c r="N192" s="17"/>
      <c r="O192" s="17"/>
      <c r="P192" s="17"/>
      <c r="Q192" s="17"/>
      <c r="R192" s="17"/>
      <c r="S192" s="17"/>
    </row>
    <row r="193" spans="2:19" x14ac:dyDescent="0.35">
      <c r="B193" s="24" t="s">
        <v>13</v>
      </c>
      <c r="C193" s="17"/>
      <c r="D193" s="17"/>
      <c r="E193" s="17"/>
      <c r="F193" s="17"/>
      <c r="G193" s="17"/>
      <c r="H193" s="17"/>
      <c r="I193" s="17"/>
      <c r="J193" s="17"/>
      <c r="K193" s="17"/>
      <c r="L193" s="17"/>
      <c r="M193" s="17"/>
      <c r="N193" s="17"/>
      <c r="O193" s="17"/>
      <c r="P193" s="17"/>
      <c r="Q193" s="17"/>
      <c r="R193" s="17"/>
      <c r="S193" s="17"/>
    </row>
    <row r="194" spans="2:19" x14ac:dyDescent="0.35">
      <c r="B194" t="s">
        <v>145</v>
      </c>
      <c r="C194" s="17">
        <v>0.357734072259762</v>
      </c>
      <c r="D194" s="17">
        <v>0.35873194779955597</v>
      </c>
      <c r="E194" s="17">
        <v>0.34813461806869</v>
      </c>
      <c r="F194" s="17"/>
      <c r="G194" s="17">
        <v>0.45550857754770002</v>
      </c>
      <c r="H194" s="17"/>
      <c r="I194" s="17">
        <v>0.39716027260811199</v>
      </c>
      <c r="J194" s="17">
        <v>0.21583709259040601</v>
      </c>
      <c r="K194" s="17">
        <v>0.46012273619654298</v>
      </c>
      <c r="L194" s="17"/>
      <c r="M194" s="17">
        <v>0.33357544515530202</v>
      </c>
      <c r="N194" s="17">
        <v>0.39554854915156001</v>
      </c>
      <c r="O194" s="17">
        <v>0.36921808360383801</v>
      </c>
      <c r="P194" s="17">
        <v>0.34791994823296801</v>
      </c>
      <c r="Q194" s="17"/>
      <c r="R194" s="17">
        <v>0.45484308364273202</v>
      </c>
      <c r="S194" s="17">
        <v>0.37109152224783498</v>
      </c>
    </row>
    <row r="195" spans="2:19" x14ac:dyDescent="0.35">
      <c r="B195" t="s">
        <v>146</v>
      </c>
      <c r="C195" s="17">
        <v>0.56725056688224795</v>
      </c>
      <c r="D195" s="17">
        <v>0.56315376292613395</v>
      </c>
      <c r="E195" s="17">
        <v>0.59576174352583799</v>
      </c>
      <c r="F195" s="17"/>
      <c r="G195" s="17">
        <v>0.490408295923355</v>
      </c>
      <c r="H195" s="17"/>
      <c r="I195" s="17">
        <v>0.52173477182797101</v>
      </c>
      <c r="J195" s="17">
        <v>0.68958481648581305</v>
      </c>
      <c r="K195" s="17">
        <v>0.49779343120406999</v>
      </c>
      <c r="L195" s="17"/>
      <c r="M195" s="17">
        <v>0.57329933328490401</v>
      </c>
      <c r="N195" s="17">
        <v>0.55525781756632897</v>
      </c>
      <c r="O195" s="17">
        <v>0.56357671480098903</v>
      </c>
      <c r="P195" s="17">
        <v>0.57575806180266398</v>
      </c>
      <c r="Q195" s="17"/>
      <c r="R195" s="17">
        <v>0.51148975692315302</v>
      </c>
      <c r="S195" s="17">
        <v>0.59938545413829603</v>
      </c>
    </row>
    <row r="196" spans="2:19" x14ac:dyDescent="0.35">
      <c r="B196" t="s">
        <v>53</v>
      </c>
      <c r="C196" s="17">
        <v>7.5015360857990807E-2</v>
      </c>
      <c r="D196" s="17">
        <v>7.81142892743103E-2</v>
      </c>
      <c r="E196" s="17">
        <v>5.61036384054725E-2</v>
      </c>
      <c r="F196" s="17"/>
      <c r="G196" s="17">
        <v>5.4083126528945598E-2</v>
      </c>
      <c r="H196" s="17"/>
      <c r="I196" s="17">
        <v>8.1104955563916795E-2</v>
      </c>
      <c r="J196" s="17">
        <v>9.4578090923781097E-2</v>
      </c>
      <c r="K196" s="17">
        <v>4.2083832599387298E-2</v>
      </c>
      <c r="L196" s="17"/>
      <c r="M196" s="17">
        <v>9.3125221559794205E-2</v>
      </c>
      <c r="N196" s="17">
        <v>4.9193633282111501E-2</v>
      </c>
      <c r="O196" s="17">
        <v>6.7205201595172903E-2</v>
      </c>
      <c r="P196" s="17">
        <v>7.6321989964367995E-2</v>
      </c>
      <c r="Q196" s="17"/>
      <c r="R196" s="17">
        <v>3.3667159434114802E-2</v>
      </c>
      <c r="S196" s="17">
        <v>2.95230236138685E-2</v>
      </c>
    </row>
    <row r="197" spans="2:19" x14ac:dyDescent="0.35">
      <c r="C197" s="17"/>
      <c r="D197" s="17"/>
      <c r="E197" s="17"/>
      <c r="F197" s="17"/>
      <c r="G197" s="17"/>
      <c r="H197" s="17"/>
      <c r="I197" s="17"/>
      <c r="J197" s="17"/>
      <c r="K197" s="17"/>
      <c r="L197" s="17"/>
      <c r="M197" s="17"/>
      <c r="N197" s="17"/>
      <c r="O197" s="17"/>
      <c r="P197" s="17"/>
      <c r="Q197" s="17"/>
      <c r="R197" s="17"/>
      <c r="S197" s="17"/>
    </row>
    <row r="198" spans="2:19" x14ac:dyDescent="0.35">
      <c r="B198" s="6" t="s">
        <v>144</v>
      </c>
      <c r="C198" s="17"/>
      <c r="D198" s="17"/>
      <c r="E198" s="17"/>
      <c r="F198" s="17"/>
      <c r="G198" s="17"/>
      <c r="H198" s="17"/>
      <c r="I198" s="17"/>
      <c r="J198" s="17"/>
      <c r="K198" s="17"/>
      <c r="L198" s="17"/>
      <c r="M198" s="17"/>
      <c r="N198" s="17"/>
      <c r="O198" s="17"/>
      <c r="P198" s="17"/>
      <c r="Q198" s="17"/>
      <c r="R198" s="17"/>
      <c r="S198" s="17"/>
    </row>
    <row r="199" spans="2:19" x14ac:dyDescent="0.35">
      <c r="B199" s="24" t="s">
        <v>13</v>
      </c>
      <c r="C199" s="17"/>
      <c r="D199" s="17"/>
      <c r="E199" s="17"/>
      <c r="F199" s="17"/>
      <c r="G199" s="17"/>
      <c r="H199" s="17"/>
      <c r="I199" s="17"/>
      <c r="J199" s="17"/>
      <c r="K199" s="17"/>
      <c r="L199" s="17"/>
      <c r="M199" s="17"/>
      <c r="N199" s="17"/>
      <c r="O199" s="17"/>
      <c r="P199" s="17"/>
      <c r="Q199" s="17"/>
      <c r="R199" s="17"/>
      <c r="S199" s="17"/>
    </row>
    <row r="200" spans="2:19" x14ac:dyDescent="0.35">
      <c r="B200" t="s">
        <v>147</v>
      </c>
      <c r="C200" s="17">
        <v>0.60567812977282398</v>
      </c>
      <c r="D200" s="17">
        <v>0.58378514208927701</v>
      </c>
      <c r="E200" s="17">
        <v>0.61071841940276705</v>
      </c>
      <c r="F200" s="17"/>
      <c r="G200" s="17">
        <v>0.57479348815417597</v>
      </c>
      <c r="H200" s="17"/>
      <c r="I200" s="17">
        <v>0.70494370020994401</v>
      </c>
      <c r="J200" s="17">
        <v>0.52746270084274804</v>
      </c>
      <c r="K200" s="17">
        <v>0.50277894001430301</v>
      </c>
      <c r="L200" s="17"/>
      <c r="M200" s="17">
        <v>0.63779278413184204</v>
      </c>
      <c r="N200" s="17">
        <v>0.56092580320802599</v>
      </c>
      <c r="O200" s="17">
        <v>0.60701088129151504</v>
      </c>
      <c r="P200" s="17">
        <v>0.583810705024431</v>
      </c>
      <c r="Q200" s="17"/>
      <c r="R200" s="17">
        <v>0.71161299022195201</v>
      </c>
      <c r="S200" s="17">
        <v>0.564595481928853</v>
      </c>
    </row>
    <row r="201" spans="2:19" x14ac:dyDescent="0.35">
      <c r="B201" t="s">
        <v>148</v>
      </c>
      <c r="C201" s="17">
        <v>0.31148377285425599</v>
      </c>
      <c r="D201" s="17">
        <v>0.31762929486020502</v>
      </c>
      <c r="E201" s="17">
        <v>0.31875982246468998</v>
      </c>
      <c r="F201" s="17"/>
      <c r="G201" s="17">
        <v>0.415220560050788</v>
      </c>
      <c r="H201" s="17"/>
      <c r="I201" s="17">
        <v>0.24127040400923799</v>
      </c>
      <c r="J201" s="17">
        <v>0.34142187747250302</v>
      </c>
      <c r="K201" s="17">
        <v>0.424143271461079</v>
      </c>
      <c r="L201" s="17"/>
      <c r="M201" s="17">
        <v>0.28275447407254201</v>
      </c>
      <c r="N201" s="17">
        <v>0.36600531347530801</v>
      </c>
      <c r="O201" s="17">
        <v>0.28640379822450401</v>
      </c>
      <c r="P201" s="17">
        <v>0.33791587266119599</v>
      </c>
      <c r="Q201" s="17"/>
      <c r="R201" s="17">
        <v>0.27297788583023203</v>
      </c>
      <c r="S201" s="17">
        <v>0.38096070863195802</v>
      </c>
    </row>
    <row r="202" spans="2:19" x14ac:dyDescent="0.35">
      <c r="B202" t="s">
        <v>53</v>
      </c>
      <c r="C202" s="17">
        <v>8.2838097372919597E-2</v>
      </c>
      <c r="D202" s="17">
        <v>9.8585563050517397E-2</v>
      </c>
      <c r="E202" s="17">
        <v>7.05217581325433E-2</v>
      </c>
      <c r="F202" s="17"/>
      <c r="G202" s="17">
        <v>9.9859517950365798E-3</v>
      </c>
      <c r="H202" s="17"/>
      <c r="I202" s="17">
        <v>5.3785895780817897E-2</v>
      </c>
      <c r="J202" s="17">
        <v>0.13111542168474899</v>
      </c>
      <c r="K202" s="17">
        <v>7.3077788524618006E-2</v>
      </c>
      <c r="L202" s="17"/>
      <c r="M202" s="17">
        <v>7.9452741795615803E-2</v>
      </c>
      <c r="N202" s="17">
        <v>7.3068883316666305E-2</v>
      </c>
      <c r="O202" s="17">
        <v>0.106585320483982</v>
      </c>
      <c r="P202" s="17">
        <v>7.8273422314373495E-2</v>
      </c>
      <c r="Q202" s="17"/>
      <c r="R202" s="17">
        <v>1.54091239478164E-2</v>
      </c>
      <c r="S202" s="17">
        <v>5.4443809439189299E-2</v>
      </c>
    </row>
    <row r="203" spans="2:19" x14ac:dyDescent="0.35">
      <c r="C203" s="17"/>
      <c r="D203" s="17"/>
      <c r="E203" s="17"/>
      <c r="F203" s="17"/>
      <c r="G203" s="17"/>
      <c r="H203" s="17"/>
      <c r="I203" s="17"/>
      <c r="J203" s="17"/>
      <c r="K203" s="17"/>
      <c r="L203" s="17"/>
      <c r="M203" s="17"/>
      <c r="N203" s="17"/>
      <c r="O203" s="17"/>
      <c r="P203" s="17"/>
      <c r="Q203" s="17"/>
      <c r="R203" s="17"/>
      <c r="S203" s="17"/>
    </row>
    <row r="204" spans="2:19" x14ac:dyDescent="0.35">
      <c r="B204" s="6" t="s">
        <v>144</v>
      </c>
      <c r="C204" s="17"/>
      <c r="D204" s="17"/>
      <c r="E204" s="17"/>
      <c r="F204" s="17"/>
      <c r="G204" s="17"/>
      <c r="H204" s="17"/>
      <c r="I204" s="17"/>
      <c r="J204" s="17"/>
      <c r="K204" s="17"/>
      <c r="L204" s="17"/>
      <c r="M204" s="17"/>
      <c r="N204" s="17"/>
      <c r="O204" s="17"/>
      <c r="P204" s="17"/>
      <c r="Q204" s="17"/>
      <c r="R204" s="17"/>
      <c r="S204" s="17"/>
    </row>
    <row r="205" spans="2:19" x14ac:dyDescent="0.35">
      <c r="B205" s="24" t="s">
        <v>13</v>
      </c>
      <c r="C205" s="17"/>
      <c r="D205" s="17"/>
      <c r="E205" s="17"/>
      <c r="F205" s="17"/>
      <c r="G205" s="17"/>
      <c r="H205" s="17"/>
      <c r="I205" s="17"/>
      <c r="J205" s="17"/>
      <c r="K205" s="17"/>
      <c r="L205" s="17"/>
      <c r="M205" s="17"/>
      <c r="N205" s="17"/>
      <c r="O205" s="17"/>
      <c r="P205" s="17"/>
      <c r="Q205" s="17"/>
      <c r="R205" s="17"/>
      <c r="S205" s="17"/>
    </row>
    <row r="206" spans="2:19" x14ac:dyDescent="0.35">
      <c r="B206" t="s">
        <v>149</v>
      </c>
      <c r="C206" s="17">
        <v>0.18373320361043299</v>
      </c>
      <c r="D206" s="17">
        <v>0.16350536700798099</v>
      </c>
      <c r="E206" s="17">
        <v>0.16539722274381599</v>
      </c>
      <c r="F206" s="17"/>
      <c r="G206" s="17">
        <v>0.48851450675476599</v>
      </c>
      <c r="H206" s="17"/>
      <c r="I206" s="17">
        <v>0.246797534279381</v>
      </c>
      <c r="J206" s="17">
        <v>9.6567268298775294E-2</v>
      </c>
      <c r="K206" s="17">
        <v>0.17375484359843801</v>
      </c>
      <c r="L206" s="17"/>
      <c r="M206" s="17">
        <v>0.19905856148877399</v>
      </c>
      <c r="N206" s="17">
        <v>0.14373040653143199</v>
      </c>
      <c r="O206" s="17">
        <v>0.215425895690323</v>
      </c>
      <c r="P206" s="17">
        <v>0.164003169556906</v>
      </c>
      <c r="Q206" s="17"/>
      <c r="R206" s="17">
        <v>0.33533390759936399</v>
      </c>
      <c r="S206" s="17">
        <v>0.20630871944551599</v>
      </c>
    </row>
    <row r="207" spans="2:19" x14ac:dyDescent="0.35">
      <c r="B207" t="s">
        <v>150</v>
      </c>
      <c r="C207" s="17">
        <v>0.42821163314123001</v>
      </c>
      <c r="D207" s="17">
        <v>0.44747002820835102</v>
      </c>
      <c r="E207" s="17">
        <v>0.41904202416647501</v>
      </c>
      <c r="F207" s="17"/>
      <c r="G207" s="17">
        <v>0.40874593955371702</v>
      </c>
      <c r="H207" s="17"/>
      <c r="I207" s="17">
        <v>0.47011773717926503</v>
      </c>
      <c r="J207" s="17">
        <v>0.256624765227282</v>
      </c>
      <c r="K207" s="17">
        <v>0.55021257674782797</v>
      </c>
      <c r="L207" s="17"/>
      <c r="M207" s="17">
        <v>0.45826874737367101</v>
      </c>
      <c r="N207" s="17">
        <v>0.422243955098909</v>
      </c>
      <c r="O207" s="17">
        <v>0.39562524744616301</v>
      </c>
      <c r="P207" s="17">
        <v>0.38768912877058198</v>
      </c>
      <c r="Q207" s="17"/>
      <c r="R207" s="17">
        <v>0.48885514597221502</v>
      </c>
      <c r="S207" s="17">
        <v>0.44836353812272101</v>
      </c>
    </row>
    <row r="208" spans="2:19" x14ac:dyDescent="0.35">
      <c r="B208" t="s">
        <v>151</v>
      </c>
      <c r="C208" s="17">
        <v>0.35057805017965599</v>
      </c>
      <c r="D208" s="17">
        <v>0.342725373676661</v>
      </c>
      <c r="E208" s="17">
        <v>0.38768856739266899</v>
      </c>
      <c r="F208" s="17"/>
      <c r="G208" s="17">
        <v>0.10273955369151699</v>
      </c>
      <c r="H208" s="17"/>
      <c r="I208" s="17">
        <v>0.24951424250809301</v>
      </c>
      <c r="J208" s="17">
        <v>0.59802339326158704</v>
      </c>
      <c r="K208" s="17">
        <v>0.24328767258970199</v>
      </c>
      <c r="L208" s="17"/>
      <c r="M208" s="17">
        <v>0.28979682174571603</v>
      </c>
      <c r="N208" s="17">
        <v>0.405230880221634</v>
      </c>
      <c r="O208" s="17">
        <v>0.36436565505749302</v>
      </c>
      <c r="P208" s="17">
        <v>0.42626180840765499</v>
      </c>
      <c r="Q208" s="17"/>
      <c r="R208" s="17">
        <v>0.172001552094185</v>
      </c>
      <c r="S208" s="17">
        <v>0.33486504243314902</v>
      </c>
    </row>
    <row r="209" spans="2:19" x14ac:dyDescent="0.35">
      <c r="B209" t="s">
        <v>53</v>
      </c>
      <c r="C209" s="17">
        <v>3.7477113068681102E-2</v>
      </c>
      <c r="D209" s="17">
        <v>4.6299231107006601E-2</v>
      </c>
      <c r="E209" s="17">
        <v>2.7872185697039999E-2</v>
      </c>
      <c r="F209" s="17"/>
      <c r="G209" s="17">
        <v>0</v>
      </c>
      <c r="H209" s="17"/>
      <c r="I209" s="17">
        <v>3.3570486033261002E-2</v>
      </c>
      <c r="J209" s="17">
        <v>4.8784573212355402E-2</v>
      </c>
      <c r="K209" s="17">
        <v>3.2744907064031999E-2</v>
      </c>
      <c r="L209" s="17"/>
      <c r="M209" s="17">
        <v>5.2875869391838498E-2</v>
      </c>
      <c r="N209" s="17">
        <v>2.8794758148025099E-2</v>
      </c>
      <c r="O209" s="17">
        <v>2.4583201806020499E-2</v>
      </c>
      <c r="P209" s="17">
        <v>2.2045893264856301E-2</v>
      </c>
      <c r="Q209" s="17"/>
      <c r="R209" s="17">
        <v>3.8093943342359798E-3</v>
      </c>
      <c r="S209" s="17">
        <v>1.0462699998613699E-2</v>
      </c>
    </row>
    <row r="210" spans="2:19" x14ac:dyDescent="0.35">
      <c r="C210" s="17">
        <f>SUM(C206:C207)</f>
        <v>0.611944836751663</v>
      </c>
      <c r="D210" s="17"/>
      <c r="E210" s="17"/>
      <c r="F210" s="17"/>
      <c r="G210" s="17"/>
      <c r="H210" s="17"/>
      <c r="I210" s="17"/>
      <c r="J210" s="17"/>
      <c r="K210" s="17"/>
      <c r="L210" s="17"/>
      <c r="M210" s="17"/>
      <c r="N210" s="17"/>
      <c r="O210" s="17"/>
      <c r="P210" s="17"/>
      <c r="Q210" s="17"/>
      <c r="R210" s="17"/>
      <c r="S210" s="17"/>
    </row>
    <row r="211" spans="2:19" x14ac:dyDescent="0.35">
      <c r="B211" s="6" t="s">
        <v>144</v>
      </c>
      <c r="C211" s="17"/>
      <c r="D211" s="17"/>
      <c r="E211" s="17"/>
      <c r="F211" s="17"/>
      <c r="G211" s="17"/>
      <c r="H211" s="17"/>
      <c r="I211" s="17"/>
      <c r="J211" s="17"/>
      <c r="K211" s="17"/>
      <c r="L211" s="17"/>
      <c r="M211" s="17"/>
      <c r="N211" s="17"/>
      <c r="O211" s="17"/>
      <c r="P211" s="17"/>
      <c r="Q211" s="17"/>
      <c r="R211" s="17"/>
      <c r="S211" s="17"/>
    </row>
    <row r="212" spans="2:19" x14ac:dyDescent="0.35">
      <c r="B212" s="24" t="s">
        <v>13</v>
      </c>
      <c r="C212" s="17"/>
      <c r="D212" s="17"/>
      <c r="E212" s="17"/>
      <c r="F212" s="17"/>
      <c r="G212" s="17"/>
      <c r="H212" s="17"/>
      <c r="I212" s="17"/>
      <c r="J212" s="17"/>
      <c r="K212" s="17"/>
      <c r="L212" s="17"/>
      <c r="M212" s="17"/>
      <c r="N212" s="17"/>
      <c r="O212" s="17"/>
      <c r="P212" s="17"/>
      <c r="Q212" s="17"/>
      <c r="R212" s="17"/>
      <c r="S212" s="17"/>
    </row>
    <row r="213" spans="2:19" x14ac:dyDescent="0.35">
      <c r="B213" t="s">
        <v>152</v>
      </c>
      <c r="C213" s="17">
        <v>0.59137736569692101</v>
      </c>
      <c r="D213" s="17">
        <v>0.552944963330254</v>
      </c>
      <c r="E213" s="17">
        <v>0.62203173269441403</v>
      </c>
      <c r="F213" s="17"/>
      <c r="G213" s="17">
        <v>0.69524001281050096</v>
      </c>
      <c r="H213" s="17"/>
      <c r="I213" s="17">
        <v>0.689942021968729</v>
      </c>
      <c r="J213" s="17">
        <v>0.35663357203979801</v>
      </c>
      <c r="K213" s="17">
        <v>0.68045073748813001</v>
      </c>
      <c r="L213" s="17"/>
      <c r="M213" s="17">
        <v>0.62930160811365998</v>
      </c>
      <c r="N213" s="17">
        <v>0.56771575474015501</v>
      </c>
      <c r="O213" s="17">
        <v>0.57944122449817004</v>
      </c>
      <c r="P213" s="17">
        <v>0.52883170445782401</v>
      </c>
      <c r="Q213" s="17"/>
      <c r="R213" s="17">
        <v>0.75770165566387804</v>
      </c>
      <c r="S213" s="17">
        <v>0.58540059108360798</v>
      </c>
    </row>
    <row r="214" spans="2:19" x14ac:dyDescent="0.35">
      <c r="B214" t="s">
        <v>153</v>
      </c>
      <c r="C214" s="17">
        <v>0.34029949043161001</v>
      </c>
      <c r="D214" s="17">
        <v>0.36533609303736803</v>
      </c>
      <c r="E214" s="17">
        <v>0.31767818432281297</v>
      </c>
      <c r="F214" s="17"/>
      <c r="G214" s="17">
        <v>0.28593721772907998</v>
      </c>
      <c r="H214" s="17"/>
      <c r="I214" s="17">
        <v>0.25367560169726899</v>
      </c>
      <c r="J214" s="17">
        <v>0.54400894551788703</v>
      </c>
      <c r="K214" s="17">
        <v>0.26314504563652302</v>
      </c>
      <c r="L214" s="17"/>
      <c r="M214" s="17">
        <v>0.30255230480309597</v>
      </c>
      <c r="N214" s="17">
        <v>0.359246727046314</v>
      </c>
      <c r="O214" s="17">
        <v>0.36657035752577199</v>
      </c>
      <c r="P214" s="17">
        <v>0.39043900885706201</v>
      </c>
      <c r="Q214" s="17"/>
      <c r="R214" s="17">
        <v>0.218690947223597</v>
      </c>
      <c r="S214" s="17">
        <v>0.366795883251396</v>
      </c>
    </row>
    <row r="215" spans="2:19" x14ac:dyDescent="0.35">
      <c r="B215" t="s">
        <v>53</v>
      </c>
      <c r="C215" s="17">
        <v>6.8323143871468997E-2</v>
      </c>
      <c r="D215" s="17">
        <v>8.1718943632377694E-2</v>
      </c>
      <c r="E215" s="17">
        <v>6.0290082982772698E-2</v>
      </c>
      <c r="F215" s="17"/>
      <c r="G215" s="17">
        <v>1.88227694604188E-2</v>
      </c>
      <c r="H215" s="17"/>
      <c r="I215" s="17">
        <v>5.6382376334001401E-2</v>
      </c>
      <c r="J215" s="17">
        <v>9.9357482442315001E-2</v>
      </c>
      <c r="K215" s="17">
        <v>5.6404216875347399E-2</v>
      </c>
      <c r="L215" s="17"/>
      <c r="M215" s="17">
        <v>6.8146087083243698E-2</v>
      </c>
      <c r="N215" s="17">
        <v>7.3037518213530897E-2</v>
      </c>
      <c r="O215" s="17">
        <v>5.3988417976057503E-2</v>
      </c>
      <c r="P215" s="17">
        <v>8.0729286685114005E-2</v>
      </c>
      <c r="Q215" s="17"/>
      <c r="R215" s="17">
        <v>2.3607397112525099E-2</v>
      </c>
      <c r="S215" s="17">
        <v>4.7803525664996002E-2</v>
      </c>
    </row>
    <row r="216" spans="2:19" x14ac:dyDescent="0.35">
      <c r="C216" s="17"/>
      <c r="D216" s="17"/>
      <c r="E216" s="17"/>
      <c r="F216" s="17"/>
      <c r="G216" s="17"/>
      <c r="H216" s="17"/>
      <c r="I216" s="17"/>
      <c r="J216" s="17"/>
      <c r="K216" s="17"/>
      <c r="L216" s="17"/>
      <c r="M216" s="17"/>
      <c r="N216" s="17"/>
      <c r="O216" s="17"/>
      <c r="P216" s="17"/>
      <c r="Q216" s="17"/>
      <c r="R216" s="17"/>
      <c r="S216" s="17"/>
    </row>
    <row r="217" spans="2:19" x14ac:dyDescent="0.35">
      <c r="B217" s="6" t="s">
        <v>154</v>
      </c>
      <c r="C217" s="17"/>
      <c r="D217" s="17"/>
      <c r="E217" s="17"/>
      <c r="F217" s="17"/>
      <c r="G217" s="17"/>
      <c r="H217" s="17"/>
      <c r="I217" s="17"/>
      <c r="J217" s="17"/>
      <c r="K217" s="17"/>
      <c r="L217" s="17"/>
      <c r="M217" s="17"/>
      <c r="N217" s="17"/>
      <c r="O217" s="17"/>
      <c r="P217" s="17"/>
      <c r="Q217" s="17"/>
      <c r="R217" s="17"/>
      <c r="S217" s="17"/>
    </row>
    <row r="218" spans="2:19" x14ac:dyDescent="0.35">
      <c r="B218" s="24" t="s">
        <v>13</v>
      </c>
      <c r="C218" s="17"/>
      <c r="D218" s="17"/>
      <c r="E218" s="17"/>
      <c r="F218" s="17"/>
      <c r="G218" s="17"/>
      <c r="H218" s="17"/>
      <c r="I218" s="17"/>
      <c r="J218" s="17"/>
      <c r="K218" s="17"/>
      <c r="L218" s="17"/>
      <c r="M218" s="17"/>
      <c r="N218" s="17"/>
      <c r="O218" s="17"/>
      <c r="P218" s="17"/>
      <c r="Q218" s="17"/>
      <c r="R218" s="17"/>
      <c r="S218" s="17"/>
    </row>
    <row r="219" spans="2:19" x14ac:dyDescent="0.35">
      <c r="B219" t="s">
        <v>155</v>
      </c>
      <c r="C219" s="17">
        <v>0.23432808472788599</v>
      </c>
      <c r="D219" s="17">
        <v>0.197180497060682</v>
      </c>
      <c r="E219" s="17">
        <v>0.21579092099404401</v>
      </c>
      <c r="F219" s="17"/>
      <c r="G219" s="17">
        <v>0.410122165356269</v>
      </c>
      <c r="H219" s="17"/>
      <c r="I219" s="17">
        <v>0.30167461117577299</v>
      </c>
      <c r="J219" s="17">
        <v>9.8660196965483199E-2</v>
      </c>
      <c r="K219" s="17">
        <v>0.27709495117650901</v>
      </c>
      <c r="L219" s="17"/>
      <c r="M219" s="17">
        <v>0.26771013246132402</v>
      </c>
      <c r="N219" s="17">
        <v>0.195926102949769</v>
      </c>
      <c r="O219" s="17">
        <v>0.234258819439913</v>
      </c>
      <c r="P219" s="17">
        <v>0.198022526280203</v>
      </c>
      <c r="Q219" s="17"/>
      <c r="R219" s="17">
        <v>0.32318596308654302</v>
      </c>
      <c r="S219" s="17">
        <v>0.30280994055377503</v>
      </c>
    </row>
    <row r="220" spans="2:19" x14ac:dyDescent="0.35">
      <c r="B220" t="s">
        <v>156</v>
      </c>
      <c r="C220" s="17">
        <v>0.46883447611420598</v>
      </c>
      <c r="D220" s="17">
        <v>0.48573267908110701</v>
      </c>
      <c r="E220" s="17">
        <v>0.472468021466802</v>
      </c>
      <c r="F220" s="17"/>
      <c r="G220" s="17">
        <v>0.45187472648483501</v>
      </c>
      <c r="H220" s="17"/>
      <c r="I220" s="17">
        <v>0.48213249962939397</v>
      </c>
      <c r="J220" s="17">
        <v>0.44607169861283003</v>
      </c>
      <c r="K220" s="17">
        <v>0.47752484752461499</v>
      </c>
      <c r="L220" s="17"/>
      <c r="M220" s="17">
        <v>0.48418983003396798</v>
      </c>
      <c r="N220" s="17">
        <v>0.48097011524537397</v>
      </c>
      <c r="O220" s="17">
        <v>0.47376667148643797</v>
      </c>
      <c r="P220" s="17">
        <v>0.38724072092187201</v>
      </c>
      <c r="Q220" s="17"/>
      <c r="R220" s="17">
        <v>0.55257894463067103</v>
      </c>
      <c r="S220" s="17">
        <v>0.38060600875684403</v>
      </c>
    </row>
    <row r="221" spans="2:19" x14ac:dyDescent="0.35">
      <c r="B221" t="s">
        <v>157</v>
      </c>
      <c r="C221" s="17">
        <v>0.20883729279450999</v>
      </c>
      <c r="D221" s="17">
        <v>0.203430225461985</v>
      </c>
      <c r="E221" s="17">
        <v>0.24565242249586799</v>
      </c>
      <c r="F221" s="17"/>
      <c r="G221" s="17">
        <v>0.12664254517339399</v>
      </c>
      <c r="H221" s="17"/>
      <c r="I221" s="17">
        <v>0.157331322145256</v>
      </c>
      <c r="J221" s="17">
        <v>0.30007203618205702</v>
      </c>
      <c r="K221" s="17">
        <v>0.18633636366454701</v>
      </c>
      <c r="L221" s="17"/>
      <c r="M221" s="17">
        <v>0.19108616296398201</v>
      </c>
      <c r="N221" s="17">
        <v>0.21776506149387501</v>
      </c>
      <c r="O221" s="17">
        <v>0.17371614037403599</v>
      </c>
      <c r="P221" s="17">
        <v>0.30172745368522502</v>
      </c>
      <c r="Q221" s="17"/>
      <c r="R221" s="17">
        <v>0.10530606636495</v>
      </c>
      <c r="S221" s="17">
        <v>0.24052984713044701</v>
      </c>
    </row>
    <row r="222" spans="2:19" x14ac:dyDescent="0.35">
      <c r="B222" t="s">
        <v>158</v>
      </c>
      <c r="C222" s="17">
        <v>7.2128756128829102E-2</v>
      </c>
      <c r="D222" s="17">
        <v>9.5470895567290104E-2</v>
      </c>
      <c r="E222" s="17">
        <v>5.4952060799215802E-2</v>
      </c>
      <c r="F222" s="17"/>
      <c r="G222" s="17">
        <v>1.1360562985502301E-2</v>
      </c>
      <c r="H222" s="17"/>
      <c r="I222" s="17">
        <v>4.3590548158748597E-2</v>
      </c>
      <c r="J222" s="17">
        <v>0.14245172720535201</v>
      </c>
      <c r="K222" s="17">
        <v>3.7577413290360101E-2</v>
      </c>
      <c r="L222" s="17"/>
      <c r="M222" s="17">
        <v>3.75308233067774E-2</v>
      </c>
      <c r="N222" s="17">
        <v>0.100523381641071</v>
      </c>
      <c r="O222" s="17">
        <v>0.100171650422232</v>
      </c>
      <c r="P222" s="17">
        <v>9.0963405847843695E-2</v>
      </c>
      <c r="Q222" s="17"/>
      <c r="R222" s="17">
        <v>1.8929025917835698E-2</v>
      </c>
      <c r="S222" s="17">
        <v>7.4269715427970104E-2</v>
      </c>
    </row>
    <row r="223" spans="2:19" x14ac:dyDescent="0.35">
      <c r="B223" t="s">
        <v>53</v>
      </c>
      <c r="C223" s="17">
        <v>1.5871390234568999E-2</v>
      </c>
      <c r="D223" s="17">
        <v>1.8185702828936501E-2</v>
      </c>
      <c r="E223" s="17">
        <v>1.1136574244070401E-2</v>
      </c>
      <c r="F223" s="17"/>
      <c r="G223" s="17">
        <v>0</v>
      </c>
      <c r="H223" s="17"/>
      <c r="I223" s="17">
        <v>1.52710188908285E-2</v>
      </c>
      <c r="J223" s="17">
        <v>1.2744341034277899E-2</v>
      </c>
      <c r="K223" s="17">
        <v>2.1466424343969101E-2</v>
      </c>
      <c r="L223" s="17"/>
      <c r="M223" s="17">
        <v>1.94830512339484E-2</v>
      </c>
      <c r="N223" s="17">
        <v>4.8153386699109901E-3</v>
      </c>
      <c r="O223" s="17">
        <v>1.8086718277381699E-2</v>
      </c>
      <c r="P223" s="17">
        <v>2.2045893264856301E-2</v>
      </c>
      <c r="Q223" s="17"/>
      <c r="R223" s="17">
        <v>0</v>
      </c>
      <c r="S223" s="17">
        <v>1.7844881309651999E-3</v>
      </c>
    </row>
    <row r="224" spans="2:19" x14ac:dyDescent="0.35">
      <c r="B224" t="s">
        <v>159</v>
      </c>
      <c r="C224" s="17">
        <v>0.28096604892333898</v>
      </c>
      <c r="D224" s="17">
        <v>0.29890112102927502</v>
      </c>
      <c r="E224" s="17">
        <v>0.30060448329508399</v>
      </c>
      <c r="F224" s="17"/>
      <c r="G224" s="17">
        <v>0.13800310815889599</v>
      </c>
      <c r="H224" s="17"/>
      <c r="I224" s="17">
        <v>0.20092187030400399</v>
      </c>
      <c r="J224" s="17">
        <v>0.44252376338740901</v>
      </c>
      <c r="K224" s="17">
        <v>0.223913776954907</v>
      </c>
      <c r="L224" s="17"/>
      <c r="M224" s="17">
        <v>0.22861698627075899</v>
      </c>
      <c r="N224" s="17">
        <v>0.31828844313494598</v>
      </c>
      <c r="O224" s="17">
        <v>0.27388779079626702</v>
      </c>
      <c r="P224" s="17">
        <v>0.39269085953306898</v>
      </c>
      <c r="Q224" s="17"/>
      <c r="R224" s="17">
        <v>0.12423509228278599</v>
      </c>
      <c r="S224" s="17">
        <v>0.31479956255841701</v>
      </c>
    </row>
    <row r="225" spans="2:19" x14ac:dyDescent="0.35">
      <c r="B225" t="s">
        <v>160</v>
      </c>
      <c r="C225" s="17">
        <v>0.70316256084209205</v>
      </c>
      <c r="D225" s="17">
        <v>0.68291317614178904</v>
      </c>
      <c r="E225" s="17">
        <v>0.68825894246084596</v>
      </c>
      <c r="F225" s="17"/>
      <c r="G225" s="17">
        <v>0.86199689184110395</v>
      </c>
      <c r="H225" s="17"/>
      <c r="I225" s="17">
        <v>0.78380711080516696</v>
      </c>
      <c r="J225" s="17">
        <v>0.54473189557831303</v>
      </c>
      <c r="K225" s="17">
        <v>0.75461979870112394</v>
      </c>
      <c r="L225" s="17"/>
      <c r="M225" s="17">
        <v>0.75189996249529201</v>
      </c>
      <c r="N225" s="17">
        <v>0.67689621819514301</v>
      </c>
      <c r="O225" s="17">
        <v>0.70802549092635103</v>
      </c>
      <c r="P225" s="17">
        <v>0.58526324720207501</v>
      </c>
      <c r="Q225" s="17"/>
      <c r="R225" s="17">
        <v>0.87576490771721405</v>
      </c>
      <c r="S225" s="17">
        <v>0.683415949310618</v>
      </c>
    </row>
    <row r="226" spans="2:19" x14ac:dyDescent="0.35">
      <c r="C226" s="17"/>
      <c r="D226" s="17"/>
      <c r="E226" s="17"/>
      <c r="F226" s="17"/>
      <c r="G226" s="17"/>
      <c r="H226" s="17"/>
      <c r="I226" s="17"/>
      <c r="J226" s="17"/>
      <c r="K226" s="17"/>
      <c r="L226" s="17"/>
      <c r="M226" s="17"/>
      <c r="N226" s="17"/>
      <c r="O226" s="17"/>
      <c r="P226" s="17"/>
      <c r="Q226" s="17"/>
      <c r="R226" s="17"/>
      <c r="S226" s="17"/>
    </row>
    <row r="227" spans="2:19" x14ac:dyDescent="0.35">
      <c r="B227" s="6" t="s">
        <v>161</v>
      </c>
      <c r="C227" s="17"/>
      <c r="D227" s="17"/>
      <c r="E227" s="17"/>
      <c r="F227" s="17"/>
      <c r="G227" s="17"/>
      <c r="H227" s="17"/>
      <c r="I227" s="17"/>
      <c r="J227" s="17"/>
      <c r="K227" s="17"/>
      <c r="L227" s="17"/>
      <c r="M227" s="17"/>
      <c r="N227" s="17"/>
      <c r="O227" s="17"/>
      <c r="P227" s="17"/>
      <c r="Q227" s="17"/>
      <c r="R227" s="17"/>
      <c r="S227" s="17"/>
    </row>
    <row r="228" spans="2:19" x14ac:dyDescent="0.35">
      <c r="B228" s="24" t="s">
        <v>13</v>
      </c>
      <c r="C228" s="17"/>
      <c r="D228" s="17"/>
      <c r="E228" s="17"/>
      <c r="F228" s="17"/>
      <c r="G228" s="17"/>
      <c r="H228" s="17"/>
      <c r="I228" s="17"/>
      <c r="J228" s="17"/>
      <c r="K228" s="17"/>
      <c r="L228" s="17"/>
      <c r="M228" s="17"/>
      <c r="N228" s="17"/>
      <c r="O228" s="17"/>
      <c r="P228" s="17"/>
      <c r="Q228" s="17"/>
      <c r="R228" s="17"/>
      <c r="S228" s="17"/>
    </row>
    <row r="229" spans="2:19" x14ac:dyDescent="0.35">
      <c r="B229" t="s">
        <v>162</v>
      </c>
      <c r="C229" s="17">
        <v>5.5120371592006202E-2</v>
      </c>
      <c r="D229" s="17">
        <v>2.8690338558061999E-2</v>
      </c>
      <c r="E229" s="17">
        <v>7.2486181811805106E-2</v>
      </c>
      <c r="F229" s="17"/>
      <c r="G229" s="17">
        <v>7.1343099402048096E-2</v>
      </c>
      <c r="H229" s="17"/>
      <c r="I229" s="17">
        <v>5.7965638702623397E-2</v>
      </c>
      <c r="J229" s="17">
        <v>5.8724701870876798E-2</v>
      </c>
      <c r="K229" s="17">
        <v>4.7254291942777998E-2</v>
      </c>
      <c r="L229" s="17"/>
      <c r="M229" s="17">
        <v>5.7866928512756301E-2</v>
      </c>
      <c r="N229" s="17">
        <v>3.4910417558428102E-2</v>
      </c>
      <c r="O229" s="17">
        <v>7.4917453328701603E-2</v>
      </c>
      <c r="P229" s="17">
        <v>5.6188982956241501E-2</v>
      </c>
      <c r="Q229" s="17"/>
      <c r="R229" s="17">
        <v>5.9294905130370099E-2</v>
      </c>
      <c r="S229" s="17">
        <v>8.6100227861346093E-2</v>
      </c>
    </row>
    <row r="230" spans="2:19" x14ac:dyDescent="0.35">
      <c r="B230" t="s">
        <v>163</v>
      </c>
      <c r="C230" s="17">
        <v>0.172114167901771</v>
      </c>
      <c r="D230" s="17">
        <v>0.17638886203203799</v>
      </c>
      <c r="E230" s="17">
        <v>0.17878353622068699</v>
      </c>
      <c r="F230" s="17"/>
      <c r="G230" s="17">
        <v>0.22285427627347101</v>
      </c>
      <c r="H230" s="17"/>
      <c r="I230" s="17">
        <v>0.19051329689534299</v>
      </c>
      <c r="J230" s="17">
        <v>0.14671674117254699</v>
      </c>
      <c r="K230" s="17">
        <v>0.16274628331257601</v>
      </c>
      <c r="L230" s="17"/>
      <c r="M230" s="17">
        <v>0.17109844253669801</v>
      </c>
      <c r="N230" s="17">
        <v>0.173386382802101</v>
      </c>
      <c r="O230" s="17">
        <v>0.19452687539136701</v>
      </c>
      <c r="P230" s="17">
        <v>0.14028392194908901</v>
      </c>
      <c r="Q230" s="17"/>
      <c r="R230" s="17">
        <v>0.16576702116665401</v>
      </c>
      <c r="S230" s="17">
        <v>0.23021247573959999</v>
      </c>
    </row>
    <row r="231" spans="2:19" x14ac:dyDescent="0.35">
      <c r="B231" t="s">
        <v>164</v>
      </c>
      <c r="C231" s="17">
        <v>0.43790026247888603</v>
      </c>
      <c r="D231" s="17">
        <v>0.45011542050409697</v>
      </c>
      <c r="E231" s="17">
        <v>0.45202240296593899</v>
      </c>
      <c r="F231" s="17"/>
      <c r="G231" s="17">
        <v>0.30230291658562503</v>
      </c>
      <c r="H231" s="17"/>
      <c r="I231" s="17">
        <v>0.347121178197147</v>
      </c>
      <c r="J231" s="17">
        <v>0.58919720589212898</v>
      </c>
      <c r="K231" s="17">
        <v>0.42763509999267701</v>
      </c>
      <c r="L231" s="17"/>
      <c r="M231" s="17">
        <v>0.39054227182179302</v>
      </c>
      <c r="N231" s="17">
        <v>0.50925662761639701</v>
      </c>
      <c r="O231" s="17">
        <v>0.38209647820522402</v>
      </c>
      <c r="P231" s="17">
        <v>0.53841458110665397</v>
      </c>
      <c r="Q231" s="17"/>
      <c r="R231" s="17">
        <v>0.35169623903636898</v>
      </c>
      <c r="S231" s="17">
        <v>0.41322402957204901</v>
      </c>
    </row>
    <row r="232" spans="2:19" x14ac:dyDescent="0.35">
      <c r="B232" t="s">
        <v>165</v>
      </c>
      <c r="C232" s="17">
        <v>0.23387522249053</v>
      </c>
      <c r="D232" s="17">
        <v>0.21678946879097599</v>
      </c>
      <c r="E232" s="17">
        <v>0.24201084176416399</v>
      </c>
      <c r="F232" s="17"/>
      <c r="G232" s="17">
        <v>0.23744145228963601</v>
      </c>
      <c r="H232" s="17"/>
      <c r="I232" s="17">
        <v>0.25985528279728998</v>
      </c>
      <c r="J232" s="17">
        <v>0.16788677588324699</v>
      </c>
      <c r="K232" s="17">
        <v>0.27249756432536698</v>
      </c>
      <c r="L232" s="17"/>
      <c r="M232" s="17">
        <v>0.263671856912571</v>
      </c>
      <c r="N232" s="17">
        <v>0.23649964150466299</v>
      </c>
      <c r="O232" s="17">
        <v>0.220790653741604</v>
      </c>
      <c r="P232" s="17">
        <v>0.14911107827643899</v>
      </c>
      <c r="Q232" s="17"/>
      <c r="R232" s="17">
        <v>0.287592688678451</v>
      </c>
      <c r="S232" s="17">
        <v>0.17682733346514201</v>
      </c>
    </row>
    <row r="233" spans="2:19" x14ac:dyDescent="0.35">
      <c r="B233" t="s">
        <v>166</v>
      </c>
      <c r="C233" s="17">
        <v>8.6133236837671906E-2</v>
      </c>
      <c r="D233" s="17">
        <v>0.114196266977741</v>
      </c>
      <c r="E233" s="17">
        <v>4.0930115104041001E-2</v>
      </c>
      <c r="F233" s="17"/>
      <c r="G233" s="17">
        <v>0.16605825544922001</v>
      </c>
      <c r="H233" s="17"/>
      <c r="I233" s="17">
        <v>0.13102764120580901</v>
      </c>
      <c r="J233" s="17">
        <v>2.5680651544205398E-2</v>
      </c>
      <c r="K233" s="17">
        <v>6.8085702602496107E-2</v>
      </c>
      <c r="L233" s="17"/>
      <c r="M233" s="17">
        <v>9.70988347087203E-2</v>
      </c>
      <c r="N233" s="17">
        <v>4.1131591848500099E-2</v>
      </c>
      <c r="O233" s="17">
        <v>0.115479810142721</v>
      </c>
      <c r="P233" s="17">
        <v>9.3955542446719803E-2</v>
      </c>
      <c r="Q233" s="17"/>
      <c r="R233" s="17">
        <v>0.135649145988156</v>
      </c>
      <c r="S233" s="17">
        <v>9.3635933361864002E-2</v>
      </c>
    </row>
    <row r="234" spans="2:19" x14ac:dyDescent="0.35">
      <c r="B234" t="s">
        <v>53</v>
      </c>
      <c r="C234" s="17">
        <v>1.4856738699134699E-2</v>
      </c>
      <c r="D234" s="17">
        <v>1.3819643137085899E-2</v>
      </c>
      <c r="E234" s="17">
        <v>1.37669221333641E-2</v>
      </c>
      <c r="F234" s="17"/>
      <c r="G234" s="17">
        <v>0</v>
      </c>
      <c r="H234" s="17"/>
      <c r="I234" s="17">
        <v>1.3516962201787899E-2</v>
      </c>
      <c r="J234" s="17">
        <v>1.17939236369948E-2</v>
      </c>
      <c r="K234" s="17">
        <v>2.1781057824106199E-2</v>
      </c>
      <c r="L234" s="17"/>
      <c r="M234" s="17">
        <v>1.9721665507462099E-2</v>
      </c>
      <c r="N234" s="17">
        <v>4.8153386699109901E-3</v>
      </c>
      <c r="O234" s="17">
        <v>1.21887291903824E-2</v>
      </c>
      <c r="P234" s="17">
        <v>2.2045893264856301E-2</v>
      </c>
      <c r="Q234" s="17"/>
      <c r="R234" s="17">
        <v>0</v>
      </c>
      <c r="S234" s="17">
        <v>0</v>
      </c>
    </row>
    <row r="235" spans="2:19" x14ac:dyDescent="0.35">
      <c r="B235" t="s">
        <v>167</v>
      </c>
      <c r="C235" s="17">
        <v>0.227234539493777</v>
      </c>
      <c r="D235" s="17">
        <v>0.20507920059010001</v>
      </c>
      <c r="E235" s="17">
        <v>0.25126971803249198</v>
      </c>
      <c r="F235" s="17"/>
      <c r="G235" s="17">
        <v>0.29419737567551901</v>
      </c>
      <c r="H235" s="17"/>
      <c r="I235" s="17">
        <v>0.24847893559796699</v>
      </c>
      <c r="J235" s="17">
        <v>0.20544144304342399</v>
      </c>
      <c r="K235" s="17">
        <v>0.21000057525535401</v>
      </c>
      <c r="L235" s="17"/>
      <c r="M235" s="17">
        <v>0.228965371049454</v>
      </c>
      <c r="N235" s="17">
        <v>0.208296800360529</v>
      </c>
      <c r="O235" s="17">
        <v>0.26944432872006802</v>
      </c>
      <c r="P235" s="17">
        <v>0.19647290490533101</v>
      </c>
      <c r="Q235" s="17"/>
      <c r="R235" s="17">
        <v>0.22506192629702401</v>
      </c>
      <c r="S235" s="17">
        <v>0.31631270360094599</v>
      </c>
    </row>
    <row r="236" spans="2:19" x14ac:dyDescent="0.35">
      <c r="B236" t="s">
        <v>168</v>
      </c>
      <c r="C236" s="17">
        <v>0.32000845932820199</v>
      </c>
      <c r="D236" s="17">
        <v>0.33098573576871698</v>
      </c>
      <c r="E236" s="17">
        <v>0.28294095686820497</v>
      </c>
      <c r="F236" s="17"/>
      <c r="G236" s="17">
        <v>0.40349970773885502</v>
      </c>
      <c r="H236" s="17"/>
      <c r="I236" s="17">
        <v>0.39088292400309799</v>
      </c>
      <c r="J236" s="17">
        <v>0.193567427427452</v>
      </c>
      <c r="K236" s="17">
        <v>0.340583266927863</v>
      </c>
      <c r="L236" s="17"/>
      <c r="M236" s="17">
        <v>0.360770691621291</v>
      </c>
      <c r="N236" s="17">
        <v>0.27763123335316298</v>
      </c>
      <c r="O236" s="17">
        <v>0.33627046388432502</v>
      </c>
      <c r="P236" s="17">
        <v>0.24306662072315899</v>
      </c>
      <c r="Q236" s="17"/>
      <c r="R236" s="17">
        <v>0.42324183466660698</v>
      </c>
      <c r="S236" s="17">
        <v>0.270463266827005</v>
      </c>
    </row>
    <row r="237" spans="2:19" x14ac:dyDescent="0.35">
      <c r="C237" s="17"/>
      <c r="D237" s="17"/>
      <c r="E237" s="17"/>
      <c r="F237" s="17"/>
      <c r="G237" s="17"/>
      <c r="H237" s="17"/>
      <c r="I237" s="17"/>
      <c r="J237" s="17"/>
      <c r="K237" s="17"/>
      <c r="L237" s="17"/>
      <c r="M237" s="17"/>
      <c r="N237" s="17"/>
      <c r="O237" s="17"/>
      <c r="P237" s="17"/>
      <c r="Q237" s="17"/>
      <c r="R237" s="17"/>
      <c r="S237" s="17"/>
    </row>
    <row r="238" spans="2:19" x14ac:dyDescent="0.35">
      <c r="B238" s="6" t="s">
        <v>169</v>
      </c>
      <c r="C238" s="17"/>
      <c r="D238" s="17"/>
      <c r="E238" s="17"/>
      <c r="F238" s="17"/>
      <c r="G238" s="17"/>
      <c r="H238" s="17"/>
      <c r="I238" s="17"/>
      <c r="J238" s="17"/>
      <c r="K238" s="17"/>
      <c r="L238" s="17"/>
      <c r="M238" s="17"/>
      <c r="N238" s="17"/>
      <c r="O238" s="17"/>
      <c r="P238" s="17"/>
      <c r="Q238" s="17"/>
      <c r="R238" s="17"/>
      <c r="S238" s="17"/>
    </row>
    <row r="239" spans="2:19" x14ac:dyDescent="0.35">
      <c r="B239" s="24" t="s">
        <v>13</v>
      </c>
      <c r="C239" s="17"/>
      <c r="D239" s="17"/>
      <c r="E239" s="17"/>
      <c r="F239" s="17"/>
      <c r="G239" s="17"/>
      <c r="H239" s="17"/>
      <c r="I239" s="17"/>
      <c r="J239" s="17"/>
      <c r="K239" s="17"/>
      <c r="L239" s="17"/>
      <c r="M239" s="17"/>
      <c r="N239" s="17"/>
      <c r="O239" s="17"/>
      <c r="P239" s="17"/>
      <c r="Q239" s="17"/>
      <c r="R239" s="17"/>
      <c r="S239" s="17"/>
    </row>
    <row r="240" spans="2:19" x14ac:dyDescent="0.35">
      <c r="B240" t="s">
        <v>170</v>
      </c>
      <c r="C240" s="17">
        <v>0.133319640616617</v>
      </c>
      <c r="D240" s="17">
        <v>0.119487889328016</v>
      </c>
      <c r="E240" s="17">
        <v>0.14063304675344701</v>
      </c>
      <c r="F240" s="17"/>
      <c r="G240" s="17">
        <v>0.219428352805142</v>
      </c>
      <c r="H240" s="17"/>
      <c r="I240" s="17">
        <v>0.159839120363545</v>
      </c>
      <c r="J240" s="17">
        <v>9.5212332984567299E-2</v>
      </c>
      <c r="K240" s="17">
        <v>0.12573876938414399</v>
      </c>
      <c r="L240" s="17"/>
      <c r="M240" s="17">
        <v>0.16847761784641699</v>
      </c>
      <c r="N240" s="17">
        <v>0.10374850002828601</v>
      </c>
      <c r="O240" s="17">
        <v>0.13885290563741101</v>
      </c>
      <c r="P240" s="17">
        <v>6.5860422535231403E-2</v>
      </c>
      <c r="Q240" s="17"/>
      <c r="R240" s="17">
        <v>0.16260828190625901</v>
      </c>
      <c r="S240" s="17">
        <v>0.14881682561915599</v>
      </c>
    </row>
    <row r="241" spans="2:19" x14ac:dyDescent="0.35">
      <c r="B241" t="s">
        <v>171</v>
      </c>
      <c r="C241" s="17">
        <v>0.38155595500997402</v>
      </c>
      <c r="D241" s="17">
        <v>0.39750225210756501</v>
      </c>
      <c r="E241" s="17">
        <v>0.34890347981904501</v>
      </c>
      <c r="F241" s="17"/>
      <c r="G241" s="17">
        <v>0.38077748616050699</v>
      </c>
      <c r="H241" s="17"/>
      <c r="I241" s="17">
        <v>0.31877919316959602</v>
      </c>
      <c r="J241" s="17">
        <v>0.43852110478116701</v>
      </c>
      <c r="K241" s="17">
        <v>0.43842348401233899</v>
      </c>
      <c r="L241" s="17"/>
      <c r="M241" s="17">
        <v>0.39988362355516199</v>
      </c>
      <c r="N241" s="17">
        <v>0.37852992312366002</v>
      </c>
      <c r="O241" s="17">
        <v>0.40207054233253497</v>
      </c>
      <c r="P241" s="17">
        <v>0.29667349228235401</v>
      </c>
      <c r="Q241" s="17"/>
      <c r="R241" s="17">
        <v>0.41189224119586398</v>
      </c>
      <c r="S241" s="17">
        <v>0.36872985137229802</v>
      </c>
    </row>
    <row r="242" spans="2:19" x14ac:dyDescent="0.35">
      <c r="B242" t="s">
        <v>172</v>
      </c>
      <c r="C242" s="17">
        <v>0.304926566640085</v>
      </c>
      <c r="D242" s="17">
        <v>0.29783148797884001</v>
      </c>
      <c r="E242" s="17">
        <v>0.327854226821991</v>
      </c>
      <c r="F242" s="17"/>
      <c r="G242" s="17">
        <v>0.27191884350239698</v>
      </c>
      <c r="H242" s="17"/>
      <c r="I242" s="17">
        <v>0.28791796390946101</v>
      </c>
      <c r="J242" s="17">
        <v>0.35648808655133801</v>
      </c>
      <c r="K242" s="17">
        <v>0.27784546037206298</v>
      </c>
      <c r="L242" s="17"/>
      <c r="M242" s="17">
        <v>0.27886668542735998</v>
      </c>
      <c r="N242" s="17">
        <v>0.34486140063325699</v>
      </c>
      <c r="O242" s="17">
        <v>0.227220171353158</v>
      </c>
      <c r="P242" s="17">
        <v>0.42759196744543099</v>
      </c>
      <c r="Q242" s="17"/>
      <c r="R242" s="17">
        <v>0.26007005525430199</v>
      </c>
      <c r="S242" s="17">
        <v>0.31936773421534898</v>
      </c>
    </row>
    <row r="243" spans="2:19" x14ac:dyDescent="0.35">
      <c r="B243" t="s">
        <v>173</v>
      </c>
      <c r="C243" s="17">
        <v>8.4940560757879896E-2</v>
      </c>
      <c r="D243" s="17">
        <v>8.9373290796221805E-2</v>
      </c>
      <c r="E243" s="17">
        <v>8.3517551914566002E-2</v>
      </c>
      <c r="F243" s="17"/>
      <c r="G243" s="17">
        <v>6.5504397798122296E-2</v>
      </c>
      <c r="H243" s="17"/>
      <c r="I243" s="17">
        <v>0.11073401179390099</v>
      </c>
      <c r="J243" s="17">
        <v>5.4794271591586598E-2</v>
      </c>
      <c r="K243" s="17">
        <v>7.4513786145570707E-2</v>
      </c>
      <c r="L243" s="17"/>
      <c r="M243" s="17">
        <v>7.9162121187142595E-2</v>
      </c>
      <c r="N243" s="17">
        <v>5.14831291594351E-2</v>
      </c>
      <c r="O243" s="17">
        <v>0.15719031576499701</v>
      </c>
      <c r="P243" s="17">
        <v>6.3285719971128196E-2</v>
      </c>
      <c r="Q243" s="17"/>
      <c r="R243" s="17">
        <v>7.7851573003486996E-2</v>
      </c>
      <c r="S243" s="17">
        <v>0.10649054127511701</v>
      </c>
    </row>
    <row r="244" spans="2:19" x14ac:dyDescent="0.35">
      <c r="B244" t="s">
        <v>174</v>
      </c>
      <c r="C244" s="17">
        <v>6.0599513503650303E-2</v>
      </c>
      <c r="D244" s="17">
        <v>6.24162798804676E-2</v>
      </c>
      <c r="E244" s="17">
        <v>6.2214881016698503E-2</v>
      </c>
      <c r="F244" s="17"/>
      <c r="G244" s="17">
        <v>5.8264820501606501E-2</v>
      </c>
      <c r="H244" s="17"/>
      <c r="I244" s="17">
        <v>9.5976374321098498E-2</v>
      </c>
      <c r="J244" s="17">
        <v>2.4295734848451701E-2</v>
      </c>
      <c r="K244" s="17">
        <v>3.8015596586216498E-2</v>
      </c>
      <c r="L244" s="17"/>
      <c r="M244" s="17">
        <v>4.5091939447101E-2</v>
      </c>
      <c r="N244" s="17">
        <v>9.3252025018488699E-2</v>
      </c>
      <c r="O244" s="17">
        <v>4.7654861447241598E-2</v>
      </c>
      <c r="P244" s="17">
        <v>6.7767021614888998E-2</v>
      </c>
      <c r="Q244" s="17"/>
      <c r="R244" s="17">
        <v>7.7557330963942503E-2</v>
      </c>
      <c r="S244" s="17">
        <v>5.6595047518080102E-2</v>
      </c>
    </row>
    <row r="245" spans="2:19" x14ac:dyDescent="0.35">
      <c r="B245" t="s">
        <v>53</v>
      </c>
      <c r="C245" s="17">
        <v>3.4657763471793598E-2</v>
      </c>
      <c r="D245" s="17">
        <v>3.3388799908890703E-2</v>
      </c>
      <c r="E245" s="17">
        <v>3.6876813674252898E-2</v>
      </c>
      <c r="F245" s="17"/>
      <c r="G245" s="17">
        <v>4.1060992322252904E-3</v>
      </c>
      <c r="H245" s="17"/>
      <c r="I245" s="17">
        <v>2.6753336442398402E-2</v>
      </c>
      <c r="J245" s="17">
        <v>3.0688469242889298E-2</v>
      </c>
      <c r="K245" s="17">
        <v>4.5462903499666502E-2</v>
      </c>
      <c r="L245" s="17"/>
      <c r="M245" s="17">
        <v>2.8518012536817398E-2</v>
      </c>
      <c r="N245" s="17">
        <v>2.81250220368729E-2</v>
      </c>
      <c r="O245" s="17">
        <v>2.7011203464656901E-2</v>
      </c>
      <c r="P245" s="17">
        <v>7.8821376150967001E-2</v>
      </c>
      <c r="Q245" s="17"/>
      <c r="R245" s="17">
        <v>1.0020517676144799E-2</v>
      </c>
      <c r="S245" s="17">
        <v>0</v>
      </c>
    </row>
    <row r="246" spans="2:19" x14ac:dyDescent="0.35">
      <c r="B246" t="s">
        <v>175</v>
      </c>
      <c r="C246" s="17">
        <v>0.51487559562659102</v>
      </c>
      <c r="D246" s="17">
        <v>0.51699014143557998</v>
      </c>
      <c r="E246" s="17">
        <v>0.48953652657249103</v>
      </c>
      <c r="F246" s="17"/>
      <c r="G246" s="17">
        <v>0.60020583896564905</v>
      </c>
      <c r="H246" s="17"/>
      <c r="I246" s="17">
        <v>0.47861831353314099</v>
      </c>
      <c r="J246" s="17">
        <v>0.53373343776573501</v>
      </c>
      <c r="K246" s="17">
        <v>0.56416225339648296</v>
      </c>
      <c r="L246" s="17"/>
      <c r="M246" s="17">
        <v>0.56836124140157895</v>
      </c>
      <c r="N246" s="17">
        <v>0.48227842315194602</v>
      </c>
      <c r="O246" s="17">
        <v>0.54092344796994596</v>
      </c>
      <c r="P246" s="17">
        <v>0.36253391481758501</v>
      </c>
      <c r="Q246" s="17"/>
      <c r="R246" s="17">
        <v>0.57450052310212296</v>
      </c>
      <c r="S246" s="17">
        <v>0.51754667699145396</v>
      </c>
    </row>
    <row r="247" spans="2:19" x14ac:dyDescent="0.35">
      <c r="B247" t="s">
        <v>176</v>
      </c>
      <c r="C247" s="17">
        <v>0.14554007426153001</v>
      </c>
      <c r="D247" s="17">
        <v>0.151789570676689</v>
      </c>
      <c r="E247" s="17">
        <v>0.145732432931265</v>
      </c>
      <c r="F247" s="17"/>
      <c r="G247" s="17">
        <v>0.12376921829972901</v>
      </c>
      <c r="H247" s="17"/>
      <c r="I247" s="17">
        <v>0.20671038611499901</v>
      </c>
      <c r="J247" s="17">
        <v>7.9090006440038302E-2</v>
      </c>
      <c r="K247" s="17">
        <v>0.112529382731787</v>
      </c>
      <c r="L247" s="17"/>
      <c r="M247" s="17">
        <v>0.124254060634244</v>
      </c>
      <c r="N247" s="17">
        <v>0.14473515417792401</v>
      </c>
      <c r="O247" s="17">
        <v>0.20484517721223899</v>
      </c>
      <c r="P247" s="17">
        <v>0.13105274158601701</v>
      </c>
      <c r="Q247" s="17"/>
      <c r="R247" s="17">
        <v>0.15540890396742901</v>
      </c>
      <c r="S247" s="17">
        <v>0.16308558879319701</v>
      </c>
    </row>
    <row r="248" spans="2:19" x14ac:dyDescent="0.35">
      <c r="C248" s="17"/>
      <c r="D248" s="17"/>
      <c r="E248" s="17"/>
      <c r="F248" s="17"/>
      <c r="G248" s="17"/>
      <c r="H248" s="17"/>
      <c r="I248" s="17"/>
      <c r="J248" s="17"/>
      <c r="K248" s="17"/>
      <c r="L248" s="17"/>
      <c r="M248" s="17"/>
      <c r="N248" s="17"/>
      <c r="O248" s="17"/>
      <c r="P248" s="17"/>
      <c r="Q248" s="17"/>
      <c r="R248" s="17"/>
      <c r="S248" s="17"/>
    </row>
    <row r="249" spans="2:19" x14ac:dyDescent="0.35">
      <c r="B249" s="6" t="s">
        <v>177</v>
      </c>
      <c r="C249" s="17"/>
      <c r="D249" s="17"/>
      <c r="E249" s="17"/>
      <c r="F249" s="17"/>
      <c r="G249" s="17"/>
      <c r="H249" s="17"/>
      <c r="I249" s="17"/>
      <c r="J249" s="17"/>
      <c r="K249" s="17"/>
      <c r="L249" s="17"/>
      <c r="M249" s="17"/>
      <c r="N249" s="17"/>
      <c r="O249" s="17"/>
      <c r="P249" s="17"/>
      <c r="Q249" s="17"/>
      <c r="R249" s="17"/>
      <c r="S249" s="17"/>
    </row>
    <row r="250" spans="2:19" x14ac:dyDescent="0.35">
      <c r="B250" s="24" t="s">
        <v>13</v>
      </c>
      <c r="C250" s="17"/>
      <c r="D250" s="17"/>
      <c r="E250" s="17"/>
      <c r="F250" s="17"/>
      <c r="G250" s="17"/>
      <c r="H250" s="17"/>
      <c r="I250" s="17"/>
      <c r="J250" s="17"/>
      <c r="K250" s="17"/>
      <c r="L250" s="17"/>
      <c r="M250" s="17"/>
      <c r="N250" s="17"/>
      <c r="O250" s="17"/>
      <c r="P250" s="17"/>
      <c r="Q250" s="17"/>
      <c r="R250" s="17"/>
      <c r="S250" s="17"/>
    </row>
    <row r="251" spans="2:19" x14ac:dyDescent="0.35">
      <c r="B251" t="s">
        <v>170</v>
      </c>
      <c r="C251" s="17">
        <v>9.3292793909384705E-2</v>
      </c>
      <c r="D251" s="17">
        <v>9.1999002050258197E-2</v>
      </c>
      <c r="E251" s="17">
        <v>7.9149179579323103E-2</v>
      </c>
      <c r="F251" s="17"/>
      <c r="G251" s="17">
        <v>0.17321612039595899</v>
      </c>
      <c r="H251" s="17"/>
      <c r="I251" s="17">
        <v>9.4594626042962995E-2</v>
      </c>
      <c r="J251" s="17">
        <v>6.8320430845924901E-2</v>
      </c>
      <c r="K251" s="17">
        <v>0.11748409052321999</v>
      </c>
      <c r="L251" s="17"/>
      <c r="M251" s="17">
        <v>0.107880780691731</v>
      </c>
      <c r="N251" s="17">
        <v>7.4534828820856505E-2</v>
      </c>
      <c r="O251" s="17">
        <v>0.127856688625895</v>
      </c>
      <c r="P251" s="17">
        <v>3.07196656381102E-2</v>
      </c>
      <c r="Q251" s="17"/>
      <c r="R251" s="17">
        <v>0.140206409670627</v>
      </c>
      <c r="S251" s="17">
        <v>0.112690304776457</v>
      </c>
    </row>
    <row r="252" spans="2:19" x14ac:dyDescent="0.35">
      <c r="B252" t="s">
        <v>171</v>
      </c>
      <c r="C252" s="17">
        <v>0.33007744392723998</v>
      </c>
      <c r="D252" s="17">
        <v>0.30932800274151301</v>
      </c>
      <c r="E252" s="17">
        <v>0.33660510910181801</v>
      </c>
      <c r="F252" s="17"/>
      <c r="G252" s="17">
        <v>0.42178702278484098</v>
      </c>
      <c r="H252" s="17"/>
      <c r="I252" s="17">
        <v>0.33704367705792398</v>
      </c>
      <c r="J252" s="17">
        <v>0.27957769884209199</v>
      </c>
      <c r="K252" s="17">
        <v>0.37972294872638401</v>
      </c>
      <c r="L252" s="17"/>
      <c r="M252" s="17">
        <v>0.34457089699072302</v>
      </c>
      <c r="N252" s="17">
        <v>0.33605721884469297</v>
      </c>
      <c r="O252" s="17">
        <v>0.38420201155857497</v>
      </c>
      <c r="P252" s="17">
        <v>0.19139568334806401</v>
      </c>
      <c r="Q252" s="17"/>
      <c r="R252" s="17">
        <v>0.425301794407002</v>
      </c>
      <c r="S252" s="17">
        <v>0.309891970332691</v>
      </c>
    </row>
    <row r="253" spans="2:19" x14ac:dyDescent="0.35">
      <c r="B253" t="s">
        <v>172</v>
      </c>
      <c r="C253" s="17">
        <v>0.36511035863887298</v>
      </c>
      <c r="D253" s="17">
        <v>0.40522300915190101</v>
      </c>
      <c r="E253" s="17">
        <v>0.34733781295243998</v>
      </c>
      <c r="F253" s="17"/>
      <c r="G253" s="17">
        <v>0.21591133103202201</v>
      </c>
      <c r="H253" s="17"/>
      <c r="I253" s="17">
        <v>0.31159594614582098</v>
      </c>
      <c r="J253" s="17">
        <v>0.48264059077594601</v>
      </c>
      <c r="K253" s="17">
        <v>0.32039424150326401</v>
      </c>
      <c r="L253" s="17"/>
      <c r="M253" s="17">
        <v>0.35879336394490302</v>
      </c>
      <c r="N253" s="17">
        <v>0.38115567301488401</v>
      </c>
      <c r="O253" s="17">
        <v>0.24989316009255799</v>
      </c>
      <c r="P253" s="17">
        <v>0.52331261132198603</v>
      </c>
      <c r="Q253" s="17"/>
      <c r="R253" s="17">
        <v>0.230003167162453</v>
      </c>
      <c r="S253" s="17">
        <v>0.38385294737636999</v>
      </c>
    </row>
    <row r="254" spans="2:19" x14ac:dyDescent="0.35">
      <c r="B254" t="s">
        <v>173</v>
      </c>
      <c r="C254" s="17">
        <v>0.10128861881769199</v>
      </c>
      <c r="D254" s="17">
        <v>8.96140303052117E-2</v>
      </c>
      <c r="E254" s="17">
        <v>0.11137265086848799</v>
      </c>
      <c r="F254" s="17"/>
      <c r="G254" s="17">
        <v>0.10535329755727101</v>
      </c>
      <c r="H254" s="17"/>
      <c r="I254" s="17">
        <v>0.12942531637139601</v>
      </c>
      <c r="J254" s="17">
        <v>7.5035494906197903E-2</v>
      </c>
      <c r="K254" s="17">
        <v>8.2149206164734201E-2</v>
      </c>
      <c r="L254" s="17"/>
      <c r="M254" s="17">
        <v>0.108536287533248</v>
      </c>
      <c r="N254" s="17">
        <v>0.114655314827303</v>
      </c>
      <c r="O254" s="17">
        <v>6.57415797246233E-2</v>
      </c>
      <c r="P254" s="17">
        <v>0.10332346382749</v>
      </c>
      <c r="Q254" s="17"/>
      <c r="R254" s="17">
        <v>0.129088190037218</v>
      </c>
      <c r="S254" s="17">
        <v>0.138717920543526</v>
      </c>
    </row>
    <row r="255" spans="2:19" x14ac:dyDescent="0.35">
      <c r="B255" t="s">
        <v>174</v>
      </c>
      <c r="C255" s="17">
        <v>6.2912221725483802E-2</v>
      </c>
      <c r="D255" s="17">
        <v>5.8012793671417498E-2</v>
      </c>
      <c r="E255" s="17">
        <v>6.8335882267928999E-2</v>
      </c>
      <c r="F255" s="17"/>
      <c r="G255" s="17">
        <v>6.8917493071607994E-2</v>
      </c>
      <c r="H255" s="17"/>
      <c r="I255" s="17">
        <v>9.1408324067370206E-2</v>
      </c>
      <c r="J255" s="17">
        <v>2.50509562218783E-2</v>
      </c>
      <c r="K255" s="17">
        <v>5.5776269828331601E-2</v>
      </c>
      <c r="L255" s="17"/>
      <c r="M255" s="17">
        <v>3.8589735917092499E-2</v>
      </c>
      <c r="N255" s="17">
        <v>5.3498445216000903E-2</v>
      </c>
      <c r="O255" s="17">
        <v>0.11076482386386501</v>
      </c>
      <c r="P255" s="17">
        <v>9.1873684491618604E-2</v>
      </c>
      <c r="Q255" s="17"/>
      <c r="R255" s="17">
        <v>5.7287662284938097E-2</v>
      </c>
      <c r="S255" s="17">
        <v>4.57985343353252E-2</v>
      </c>
    </row>
    <row r="256" spans="2:19" x14ac:dyDescent="0.35">
      <c r="B256" t="s">
        <v>53</v>
      </c>
      <c r="C256" s="17">
        <v>4.7318562981326702E-2</v>
      </c>
      <c r="D256" s="17">
        <v>4.58231620796987E-2</v>
      </c>
      <c r="E256" s="17">
        <v>5.7199365230002297E-2</v>
      </c>
      <c r="F256" s="17"/>
      <c r="G256" s="17">
        <v>1.48147351582997E-2</v>
      </c>
      <c r="H256" s="17"/>
      <c r="I256" s="17">
        <v>3.5932110314524798E-2</v>
      </c>
      <c r="J256" s="17">
        <v>6.9374828407961206E-2</v>
      </c>
      <c r="K256" s="17">
        <v>4.4473243254065799E-2</v>
      </c>
      <c r="L256" s="17"/>
      <c r="M256" s="17">
        <v>4.1628934922302303E-2</v>
      </c>
      <c r="N256" s="17">
        <v>4.00985192762634E-2</v>
      </c>
      <c r="O256" s="17">
        <v>6.1541736134483799E-2</v>
      </c>
      <c r="P256" s="17">
        <v>5.93748913727307E-2</v>
      </c>
      <c r="Q256" s="17"/>
      <c r="R256" s="17">
        <v>1.8112776437762799E-2</v>
      </c>
      <c r="S256" s="17">
        <v>9.0483226356300201E-3</v>
      </c>
    </row>
    <row r="257" spans="2:19" x14ac:dyDescent="0.35">
      <c r="B257" t="s">
        <v>175</v>
      </c>
      <c r="C257" s="17">
        <v>0.42337023783662497</v>
      </c>
      <c r="D257" s="17">
        <v>0.40132700479177202</v>
      </c>
      <c r="E257" s="17">
        <v>0.415754288681141</v>
      </c>
      <c r="F257" s="17"/>
      <c r="G257" s="17">
        <v>0.59500314318080005</v>
      </c>
      <c r="H257" s="17"/>
      <c r="I257" s="17">
        <v>0.43163830310088702</v>
      </c>
      <c r="J257" s="17">
        <v>0.34789812968801698</v>
      </c>
      <c r="K257" s="17">
        <v>0.49720703924960402</v>
      </c>
      <c r="L257" s="17"/>
      <c r="M257" s="17">
        <v>0.45245167768245398</v>
      </c>
      <c r="N257" s="17">
        <v>0.41059204766554902</v>
      </c>
      <c r="O257" s="17">
        <v>0.51205870018446997</v>
      </c>
      <c r="P257" s="17">
        <v>0.22211534898617399</v>
      </c>
      <c r="Q257" s="17"/>
      <c r="R257" s="17">
        <v>0.56550820407762803</v>
      </c>
      <c r="S257" s="17">
        <v>0.42258227510914798</v>
      </c>
    </row>
    <row r="258" spans="2:19" x14ac:dyDescent="0.35">
      <c r="B258" t="s">
        <v>176</v>
      </c>
      <c r="C258" s="17">
        <v>0.16420084054317599</v>
      </c>
      <c r="D258" s="17">
        <v>0.14762682397662899</v>
      </c>
      <c r="E258" s="17">
        <v>0.17970853313641699</v>
      </c>
      <c r="F258" s="17"/>
      <c r="G258" s="17">
        <v>0.17427079062887901</v>
      </c>
      <c r="H258" s="17"/>
      <c r="I258" s="17">
        <v>0.22083364043876599</v>
      </c>
      <c r="J258" s="17">
        <v>0.100086451128076</v>
      </c>
      <c r="K258" s="17">
        <v>0.13792547599306601</v>
      </c>
      <c r="L258" s="17"/>
      <c r="M258" s="17">
        <v>0.14712602345034101</v>
      </c>
      <c r="N258" s="17">
        <v>0.16815376004330301</v>
      </c>
      <c r="O258" s="17">
        <v>0.17650640358848799</v>
      </c>
      <c r="P258" s="17">
        <v>0.195197148319109</v>
      </c>
      <c r="Q258" s="17"/>
      <c r="R258" s="17">
        <v>0.186375852322156</v>
      </c>
      <c r="S258" s="17">
        <v>0.18451645487885099</v>
      </c>
    </row>
    <row r="259" spans="2:19" x14ac:dyDescent="0.35">
      <c r="C259" s="17"/>
      <c r="D259" s="17"/>
      <c r="E259" s="17"/>
      <c r="F259" s="17"/>
      <c r="G259" s="17"/>
      <c r="H259" s="17"/>
      <c r="I259" s="17"/>
      <c r="J259" s="17"/>
      <c r="K259" s="17"/>
      <c r="L259" s="17"/>
      <c r="M259" s="17"/>
      <c r="N259" s="17"/>
      <c r="O259" s="17"/>
      <c r="P259" s="17"/>
      <c r="Q259" s="17"/>
      <c r="R259" s="17"/>
      <c r="S259" s="17"/>
    </row>
    <row r="260" spans="2:19" x14ac:dyDescent="0.35">
      <c r="B260" s="6" t="s">
        <v>178</v>
      </c>
      <c r="C260" s="17"/>
      <c r="D260" s="17"/>
      <c r="E260" s="17"/>
      <c r="F260" s="17"/>
      <c r="G260" s="17"/>
      <c r="H260" s="17"/>
      <c r="I260" s="17"/>
      <c r="J260" s="17"/>
      <c r="K260" s="17"/>
      <c r="L260" s="17"/>
      <c r="M260" s="17"/>
      <c r="N260" s="17"/>
      <c r="O260" s="17"/>
      <c r="P260" s="17"/>
      <c r="Q260" s="17"/>
      <c r="R260" s="17"/>
      <c r="S260" s="17"/>
    </row>
    <row r="261" spans="2:19" x14ac:dyDescent="0.35">
      <c r="B261" s="24" t="s">
        <v>13</v>
      </c>
      <c r="C261" s="17"/>
      <c r="D261" s="17"/>
      <c r="E261" s="17"/>
      <c r="F261" s="17"/>
      <c r="G261" s="17"/>
      <c r="H261" s="17"/>
      <c r="I261" s="17"/>
      <c r="J261" s="17"/>
      <c r="K261" s="17"/>
      <c r="L261" s="17"/>
      <c r="M261" s="17"/>
      <c r="N261" s="17"/>
      <c r="O261" s="17"/>
      <c r="P261" s="17"/>
      <c r="Q261" s="17"/>
      <c r="R261" s="17"/>
      <c r="S261" s="17"/>
    </row>
    <row r="262" spans="2:19" x14ac:dyDescent="0.35">
      <c r="B262" t="s">
        <v>179</v>
      </c>
      <c r="C262" s="17">
        <v>0.31217152844664697</v>
      </c>
      <c r="D262" s="17">
        <v>0.34138790309071898</v>
      </c>
      <c r="E262" s="17">
        <v>0.20382921073817301</v>
      </c>
      <c r="F262" s="17"/>
      <c r="G262" s="17">
        <v>0.44867787283889499</v>
      </c>
      <c r="H262" s="17"/>
      <c r="I262" s="17">
        <v>0.35567690735335999</v>
      </c>
      <c r="J262" s="17">
        <v>0.21515866921994101</v>
      </c>
      <c r="K262" s="17">
        <v>0.35735869717382202</v>
      </c>
      <c r="L262" s="17"/>
      <c r="M262" s="17">
        <v>0.43720139753614601</v>
      </c>
      <c r="N262" s="17">
        <v>0.17549276180175599</v>
      </c>
      <c r="O262" s="17">
        <v>0.28241691576086098</v>
      </c>
      <c r="P262" s="17">
        <v>0.20543836394371301</v>
      </c>
      <c r="Q262" s="17"/>
      <c r="R262" s="17">
        <v>0.464055121121623</v>
      </c>
      <c r="S262" s="17">
        <v>0.24546922922349099</v>
      </c>
    </row>
    <row r="263" spans="2:19" x14ac:dyDescent="0.35">
      <c r="B263" t="s">
        <v>180</v>
      </c>
      <c r="C263" s="17">
        <v>0.25450706131283402</v>
      </c>
      <c r="D263" s="17">
        <v>0.253517349366991</v>
      </c>
      <c r="E263" s="17">
        <v>0.22845414922131699</v>
      </c>
      <c r="F263" s="17"/>
      <c r="G263" s="17">
        <v>0.27948396161335898</v>
      </c>
      <c r="H263" s="17"/>
      <c r="I263" s="17">
        <v>0.28241053745036099</v>
      </c>
      <c r="J263" s="17">
        <v>0.25713619615921801</v>
      </c>
      <c r="K263" s="17">
        <v>0.206406687460986</v>
      </c>
      <c r="L263" s="17"/>
      <c r="M263" s="17">
        <v>0.307164296109117</v>
      </c>
      <c r="N263" s="17">
        <v>0.14417846109701499</v>
      </c>
      <c r="O263" s="17">
        <v>0.23369877671247399</v>
      </c>
      <c r="P263" s="17">
        <v>0.32371023527144299</v>
      </c>
      <c r="Q263" s="17"/>
      <c r="R263" s="17">
        <v>0.28406165904605102</v>
      </c>
      <c r="S263" s="17">
        <v>0.22831994810919901</v>
      </c>
    </row>
    <row r="264" spans="2:19" x14ac:dyDescent="0.35">
      <c r="B264" t="s">
        <v>181</v>
      </c>
      <c r="C264" s="17">
        <v>0.188394496015232</v>
      </c>
      <c r="D264" s="17">
        <v>0.21966234609295501</v>
      </c>
      <c r="E264" s="17">
        <v>0.159469047225682</v>
      </c>
      <c r="F264" s="17"/>
      <c r="G264" s="17">
        <v>0.18851106743520701</v>
      </c>
      <c r="H264" s="17"/>
      <c r="I264" s="17">
        <v>0.164188860823027</v>
      </c>
      <c r="J264" s="17">
        <v>0.21138001125661299</v>
      </c>
      <c r="K264" s="17">
        <v>0.214860509203432</v>
      </c>
      <c r="L264" s="17"/>
      <c r="M264" s="17">
        <v>0.240714204660889</v>
      </c>
      <c r="N264" s="17">
        <v>0.12400963264232</v>
      </c>
      <c r="O264" s="17">
        <v>0.149303057406319</v>
      </c>
      <c r="P264" s="17">
        <v>0.19655257980775001</v>
      </c>
      <c r="Q264" s="17"/>
      <c r="R264" s="17">
        <v>0.201713811030239</v>
      </c>
      <c r="S264" s="17">
        <v>0.20412074387072399</v>
      </c>
    </row>
    <row r="265" spans="2:19" x14ac:dyDescent="0.35">
      <c r="B265" t="s">
        <v>182</v>
      </c>
      <c r="C265" s="17">
        <v>0.154728874177846</v>
      </c>
      <c r="D265" s="17">
        <v>0.162480789670752</v>
      </c>
      <c r="E265" s="17">
        <v>0.14098809185403499</v>
      </c>
      <c r="F265" s="17"/>
      <c r="G265" s="17">
        <v>0.184141514971875</v>
      </c>
      <c r="H265" s="17"/>
      <c r="I265" s="17">
        <v>0.200965632198852</v>
      </c>
      <c r="J265" s="17">
        <v>8.7582042614784097E-2</v>
      </c>
      <c r="K265" s="17">
        <v>0.15212903037137701</v>
      </c>
      <c r="L265" s="17"/>
      <c r="M265" s="17">
        <v>0.10130658776483099</v>
      </c>
      <c r="N265" s="17">
        <v>0.287849132996849</v>
      </c>
      <c r="O265" s="17">
        <v>8.3057027480507598E-2</v>
      </c>
      <c r="P265" s="17">
        <v>0.17905813311428101</v>
      </c>
      <c r="Q265" s="17"/>
      <c r="R265" s="17">
        <v>0.21029361024784099</v>
      </c>
      <c r="S265" s="17">
        <v>0.14563874297464099</v>
      </c>
    </row>
    <row r="266" spans="2:19" x14ac:dyDescent="0.35">
      <c r="B266" t="s">
        <v>183</v>
      </c>
      <c r="C266" s="17">
        <v>0.15250303936989501</v>
      </c>
      <c r="D266" s="17">
        <v>0.15654020551709999</v>
      </c>
      <c r="E266" s="17">
        <v>0.15529130788205101</v>
      </c>
      <c r="F266" s="17"/>
      <c r="G266" s="17">
        <v>0.17745441923215199</v>
      </c>
      <c r="H266" s="17"/>
      <c r="I266" s="17">
        <v>0.16606399350301901</v>
      </c>
      <c r="J266" s="17">
        <v>8.0233691711472793E-2</v>
      </c>
      <c r="K266" s="17">
        <v>0.219985597992574</v>
      </c>
      <c r="L266" s="17"/>
      <c r="M266" s="17">
        <v>0.13039300804193599</v>
      </c>
      <c r="N266" s="17">
        <v>0.28425437081141203</v>
      </c>
      <c r="O266" s="17">
        <v>5.76161236520416E-2</v>
      </c>
      <c r="P266" s="17">
        <v>0.10956425631097901</v>
      </c>
      <c r="Q266" s="17"/>
      <c r="R266" s="17">
        <v>0.21302037111756</v>
      </c>
      <c r="S266" s="17">
        <v>0.124828034852225</v>
      </c>
    </row>
    <row r="267" spans="2:19" x14ac:dyDescent="0.35">
      <c r="B267" t="s">
        <v>53</v>
      </c>
      <c r="C267" s="17">
        <v>0.130014550381856</v>
      </c>
      <c r="D267" s="17">
        <v>0.10357145171084201</v>
      </c>
      <c r="E267" s="17">
        <v>0.165563488372092</v>
      </c>
      <c r="F267" s="17"/>
      <c r="G267" s="17">
        <v>2.75525391710752E-2</v>
      </c>
      <c r="H267" s="17"/>
      <c r="I267" s="17">
        <v>9.3292184811732404E-2</v>
      </c>
      <c r="J267" s="17">
        <v>0.218170733192595</v>
      </c>
      <c r="K267" s="17">
        <v>9.9202358597936399E-2</v>
      </c>
      <c r="L267" s="17"/>
      <c r="M267" s="17">
        <v>0.120702621314112</v>
      </c>
      <c r="N267" s="17">
        <v>0.175633182548315</v>
      </c>
      <c r="O267" s="17">
        <v>8.8754418297805601E-2</v>
      </c>
      <c r="P267" s="17">
        <v>0.132917204082864</v>
      </c>
      <c r="Q267" s="17"/>
      <c r="R267" s="17">
        <v>2.8735724358826601E-2</v>
      </c>
      <c r="S267" s="17">
        <v>0.12429154946498799</v>
      </c>
    </row>
    <row r="268" spans="2:19" x14ac:dyDescent="0.35">
      <c r="B268" t="s">
        <v>184</v>
      </c>
      <c r="C268" s="17">
        <v>0.12333289886361801</v>
      </c>
      <c r="D268" s="17">
        <v>0.11281593286876899</v>
      </c>
      <c r="E268" s="17">
        <v>0.12505222657743501</v>
      </c>
      <c r="F268" s="17"/>
      <c r="G268" s="17">
        <v>0.131614309224657</v>
      </c>
      <c r="H268" s="17"/>
      <c r="I268" s="17">
        <v>0.15945032483834101</v>
      </c>
      <c r="J268" s="17">
        <v>8.38612343960176E-2</v>
      </c>
      <c r="K268" s="17">
        <v>0.105554909191012</v>
      </c>
      <c r="L268" s="17"/>
      <c r="M268" s="17">
        <v>0.13403500906556101</v>
      </c>
      <c r="N268" s="17">
        <v>0.172498178088556</v>
      </c>
      <c r="O268" s="17">
        <v>6.6202433056055998E-2</v>
      </c>
      <c r="P268" s="17">
        <v>7.6193743250274198E-2</v>
      </c>
      <c r="Q268" s="17"/>
      <c r="R268" s="17">
        <v>0.12062349456943799</v>
      </c>
      <c r="S268" s="17">
        <v>0.16604425105648199</v>
      </c>
    </row>
    <row r="269" spans="2:19" x14ac:dyDescent="0.35">
      <c r="B269" t="s">
        <v>185</v>
      </c>
      <c r="C269" s="17">
        <v>0.110164946217696</v>
      </c>
      <c r="D269" s="17">
        <v>0.122739873381409</v>
      </c>
      <c r="E269" s="17">
        <v>0.1130331728844</v>
      </c>
      <c r="F269" s="17"/>
      <c r="G269" s="17">
        <v>0.10071555233377</v>
      </c>
      <c r="H269" s="17"/>
      <c r="I269" s="17">
        <v>0.13247359996805</v>
      </c>
      <c r="J269" s="17">
        <v>8.7453078493568204E-2</v>
      </c>
      <c r="K269" s="17">
        <v>9.8441338608745294E-2</v>
      </c>
      <c r="L269" s="17"/>
      <c r="M269" s="17">
        <v>6.19169221156365E-2</v>
      </c>
      <c r="N269" s="17">
        <v>0.105072678889384</v>
      </c>
      <c r="O269" s="17">
        <v>0.27170039406721802</v>
      </c>
      <c r="P269" s="17">
        <v>4.4047739837484799E-2</v>
      </c>
      <c r="Q269" s="17"/>
      <c r="R269" s="17">
        <v>0.107238533158506</v>
      </c>
      <c r="S269" s="17">
        <v>9.8655957077973602E-2</v>
      </c>
    </row>
    <row r="270" spans="2:19" x14ac:dyDescent="0.35">
      <c r="B270" t="s">
        <v>186</v>
      </c>
      <c r="C270" s="17">
        <v>9.0884346063516405E-2</v>
      </c>
      <c r="D270" s="17">
        <v>0.11009065564977</v>
      </c>
      <c r="E270" s="17">
        <v>6.8356769461165104E-2</v>
      </c>
      <c r="F270" s="17"/>
      <c r="G270" s="17">
        <v>0.110249005416777</v>
      </c>
      <c r="H270" s="17"/>
      <c r="I270" s="17">
        <v>0.10083838660592399</v>
      </c>
      <c r="J270" s="17">
        <v>6.2595716015046696E-2</v>
      </c>
      <c r="K270" s="17">
        <v>0.102107284291339</v>
      </c>
      <c r="L270" s="17"/>
      <c r="M270" s="17">
        <v>6.5361222505657096E-2</v>
      </c>
      <c r="N270" s="17">
        <v>2.8055904711345302E-2</v>
      </c>
      <c r="O270" s="17">
        <v>0.25173708652747701</v>
      </c>
      <c r="P270" s="17">
        <v>6.2093058250631598E-2</v>
      </c>
      <c r="Q270" s="17"/>
      <c r="R270" s="17">
        <v>0.10511660688564201</v>
      </c>
      <c r="S270" s="17">
        <v>0.109223314724937</v>
      </c>
    </row>
    <row r="271" spans="2:19" x14ac:dyDescent="0.35">
      <c r="B271" t="s">
        <v>187</v>
      </c>
      <c r="C271" s="17">
        <v>8.4123681106273399E-2</v>
      </c>
      <c r="D271" s="17">
        <v>6.8354027805661896E-2</v>
      </c>
      <c r="E271" s="17">
        <v>0.102186543174434</v>
      </c>
      <c r="F271" s="17"/>
      <c r="G271" s="17">
        <v>0.117337356427129</v>
      </c>
      <c r="H271" s="17"/>
      <c r="I271" s="17">
        <v>7.2777989856156799E-2</v>
      </c>
      <c r="J271" s="17">
        <v>6.0546715514342E-2</v>
      </c>
      <c r="K271" s="17">
        <v>0.12926442031802901</v>
      </c>
      <c r="L271" s="17"/>
      <c r="M271" s="17">
        <v>5.53399160189934E-2</v>
      </c>
      <c r="N271" s="17">
        <v>8.7988240906963805E-2</v>
      </c>
      <c r="O271" s="17">
        <v>9.1012216343917707E-2</v>
      </c>
      <c r="P271" s="17">
        <v>0.16202790548733001</v>
      </c>
      <c r="Q271" s="17"/>
      <c r="R271" s="17">
        <v>0.107946917059523</v>
      </c>
      <c r="S271" s="17">
        <v>6.4591369926934997E-2</v>
      </c>
    </row>
    <row r="272" spans="2:19" x14ac:dyDescent="0.35">
      <c r="B272" t="s">
        <v>188</v>
      </c>
      <c r="C272" s="17">
        <v>6.5291451004719198E-2</v>
      </c>
      <c r="D272" s="17">
        <v>8.0081556371302806E-2</v>
      </c>
      <c r="E272" s="17">
        <v>4.4978906404182499E-2</v>
      </c>
      <c r="F272" s="17"/>
      <c r="G272" s="17">
        <v>9.08163665592127E-2</v>
      </c>
      <c r="H272" s="17"/>
      <c r="I272" s="17">
        <v>8.1054692806153503E-2</v>
      </c>
      <c r="J272" s="17">
        <v>3.8284789673401702E-2</v>
      </c>
      <c r="K272" s="17">
        <v>5.9084293590923001E-2</v>
      </c>
      <c r="L272" s="17"/>
      <c r="M272" s="17">
        <v>7.4363115726942E-2</v>
      </c>
      <c r="N272" s="17">
        <v>2.9864523046456301E-2</v>
      </c>
      <c r="O272" s="17">
        <v>3.7796489846744601E-2</v>
      </c>
      <c r="P272" s="17">
        <v>0.14389924188014799</v>
      </c>
      <c r="Q272" s="17"/>
      <c r="R272" s="17">
        <v>9.5099093371991295E-2</v>
      </c>
      <c r="S272" s="17">
        <v>7.7179411158883701E-2</v>
      </c>
    </row>
    <row r="273" spans="2:19" x14ac:dyDescent="0.35">
      <c r="B273" t="s">
        <v>189</v>
      </c>
      <c r="C273" s="17">
        <v>5.8910361686599001E-2</v>
      </c>
      <c r="D273" s="17">
        <v>7.4544596845843303E-2</v>
      </c>
      <c r="E273" s="17">
        <v>4.8251420873544802E-2</v>
      </c>
      <c r="F273" s="17"/>
      <c r="G273" s="17">
        <v>5.8374511280727397E-2</v>
      </c>
      <c r="H273" s="17"/>
      <c r="I273" s="17">
        <v>7.5118613026399106E-2</v>
      </c>
      <c r="J273" s="17">
        <v>5.0874952794013502E-2</v>
      </c>
      <c r="K273" s="17">
        <v>3.9255983095229999E-2</v>
      </c>
      <c r="L273" s="17"/>
      <c r="M273" s="17">
        <v>4.9639601226977699E-2</v>
      </c>
      <c r="N273" s="17">
        <v>5.8049617465906297E-2</v>
      </c>
      <c r="O273" s="17">
        <v>9.6680128370684501E-2</v>
      </c>
      <c r="P273" s="17">
        <v>3.6146578264498901E-2</v>
      </c>
      <c r="Q273" s="17"/>
      <c r="R273" s="17">
        <v>5.8886296243206598E-2</v>
      </c>
      <c r="S273" s="17">
        <v>8.8407633875889804E-2</v>
      </c>
    </row>
    <row r="274" spans="2:19" x14ac:dyDescent="0.35">
      <c r="B274" t="s">
        <v>190</v>
      </c>
      <c r="C274" s="17">
        <v>4.0765595823743998E-2</v>
      </c>
      <c r="D274" s="17">
        <v>3.54269688063715E-2</v>
      </c>
      <c r="E274" s="17">
        <v>5.4447673159383599E-2</v>
      </c>
      <c r="F274" s="17"/>
      <c r="G274" s="17">
        <v>3.49967215244101E-2</v>
      </c>
      <c r="H274" s="17"/>
      <c r="I274" s="17">
        <v>4.4467158494253499E-2</v>
      </c>
      <c r="J274" s="17">
        <v>2.5138963572812301E-2</v>
      </c>
      <c r="K274" s="17">
        <v>4.3221498088026902E-2</v>
      </c>
      <c r="L274" s="17"/>
      <c r="M274" s="17">
        <v>4.1054674832845098E-2</v>
      </c>
      <c r="N274" s="17">
        <v>1.2204053081451199E-2</v>
      </c>
      <c r="O274" s="17">
        <v>6.2664739023050794E-2</v>
      </c>
      <c r="P274" s="17">
        <v>6.3066939279826206E-2</v>
      </c>
      <c r="Q274" s="17"/>
      <c r="R274" s="17">
        <v>2.6537728179502999E-2</v>
      </c>
      <c r="S274" s="17">
        <v>2.6300778373559101E-2</v>
      </c>
    </row>
    <row r="275" spans="2:19" x14ac:dyDescent="0.35">
      <c r="B275" t="s">
        <v>191</v>
      </c>
      <c r="C275" s="17">
        <v>3.08781278152718E-2</v>
      </c>
      <c r="D275" s="17">
        <v>2.0410266561675699E-2</v>
      </c>
      <c r="E275" s="17">
        <v>3.6466840307522501E-2</v>
      </c>
      <c r="F275" s="17"/>
      <c r="G275" s="17">
        <v>6.9128619469398606E-2</v>
      </c>
      <c r="H275" s="17"/>
      <c r="I275" s="17">
        <v>4.5651446422879403E-2</v>
      </c>
      <c r="J275" s="17">
        <v>5.9669934787538502E-3</v>
      </c>
      <c r="K275" s="17">
        <v>3.3559740548260102E-2</v>
      </c>
      <c r="L275" s="17"/>
      <c r="M275" s="17">
        <v>2.4801553752996901E-2</v>
      </c>
      <c r="N275" s="17">
        <v>4.0575805907556897E-2</v>
      </c>
      <c r="O275" s="17">
        <v>3.3032921846021003E-2</v>
      </c>
      <c r="P275" s="17">
        <v>2.9121057163791202E-2</v>
      </c>
      <c r="Q275" s="17"/>
      <c r="R275" s="17">
        <v>4.88586171407763E-2</v>
      </c>
      <c r="S275" s="17">
        <v>3.7573305492688898E-2</v>
      </c>
    </row>
    <row r="276" spans="2:19" x14ac:dyDescent="0.35">
      <c r="C276" s="17"/>
      <c r="D276" s="17"/>
      <c r="E276" s="17"/>
      <c r="F276" s="17"/>
      <c r="G276" s="17"/>
      <c r="H276" s="17"/>
      <c r="I276" s="17"/>
      <c r="J276" s="17"/>
      <c r="K276" s="17"/>
      <c r="L276" s="17"/>
      <c r="M276" s="17"/>
      <c r="N276" s="17"/>
      <c r="O276" s="17"/>
      <c r="P276" s="17"/>
      <c r="Q276" s="17"/>
      <c r="R276" s="17"/>
      <c r="S276" s="17"/>
    </row>
    <row r="277" spans="2:19" x14ac:dyDescent="0.35">
      <c r="B277" s="6" t="s">
        <v>192</v>
      </c>
      <c r="C277" s="17"/>
      <c r="D277" s="17"/>
      <c r="E277" s="17"/>
      <c r="F277" s="17"/>
      <c r="G277" s="17"/>
      <c r="H277" s="17"/>
      <c r="I277" s="17"/>
      <c r="J277" s="17"/>
      <c r="K277" s="17"/>
      <c r="L277" s="17"/>
      <c r="M277" s="17"/>
      <c r="N277" s="17"/>
      <c r="O277" s="17"/>
      <c r="P277" s="17"/>
      <c r="Q277" s="17"/>
      <c r="R277" s="17"/>
      <c r="S277" s="17"/>
    </row>
    <row r="278" spans="2:19" x14ac:dyDescent="0.35">
      <c r="B278" s="24" t="s">
        <v>13</v>
      </c>
      <c r="C278" s="17"/>
      <c r="D278" s="17"/>
      <c r="E278" s="17"/>
      <c r="F278" s="17"/>
      <c r="G278" s="17"/>
      <c r="H278" s="17"/>
      <c r="I278" s="17"/>
      <c r="J278" s="17"/>
      <c r="K278" s="17"/>
      <c r="L278" s="17"/>
      <c r="M278" s="17"/>
      <c r="N278" s="17"/>
      <c r="O278" s="17"/>
      <c r="P278" s="17"/>
      <c r="Q278" s="17"/>
      <c r="R278" s="17"/>
      <c r="S278" s="17"/>
    </row>
    <row r="279" spans="2:19" x14ac:dyDescent="0.35">
      <c r="B279" t="s">
        <v>188</v>
      </c>
      <c r="C279" s="17">
        <v>0.346462121441872</v>
      </c>
      <c r="D279" s="17">
        <v>0.35626769312946599</v>
      </c>
      <c r="E279" s="17">
        <v>0.32306430923361401</v>
      </c>
      <c r="F279" s="17"/>
      <c r="G279" s="17">
        <v>0.38687611132273497</v>
      </c>
      <c r="H279" s="17"/>
      <c r="I279" s="17">
        <v>0.374133459483103</v>
      </c>
      <c r="J279" s="17">
        <v>0.29592318210371199</v>
      </c>
      <c r="K279" s="17">
        <v>0.35627915047772002</v>
      </c>
      <c r="L279" s="17"/>
      <c r="M279" s="17">
        <v>0.275128748320912</v>
      </c>
      <c r="N279" s="17">
        <v>0.311828889583108</v>
      </c>
      <c r="O279" s="17">
        <v>0.36686545870950199</v>
      </c>
      <c r="P279" s="17">
        <v>0.62017886674586997</v>
      </c>
      <c r="Q279" s="17"/>
      <c r="R279" s="17">
        <v>0.36905844306765001</v>
      </c>
      <c r="S279" s="17">
        <v>0.36391850820634403</v>
      </c>
    </row>
    <row r="280" spans="2:19" x14ac:dyDescent="0.35">
      <c r="B280" t="s">
        <v>179</v>
      </c>
      <c r="C280" s="17">
        <v>0.24392199864899999</v>
      </c>
      <c r="D280" s="17">
        <v>0.21348068110473001</v>
      </c>
      <c r="E280" s="17">
        <v>0.25641014307762799</v>
      </c>
      <c r="F280" s="17"/>
      <c r="G280" s="17">
        <v>0.31029028035216599</v>
      </c>
      <c r="H280" s="17"/>
      <c r="I280" s="17">
        <v>0.29298926423850102</v>
      </c>
      <c r="J280" s="17">
        <v>0.14477943644145</v>
      </c>
      <c r="K280" s="17">
        <v>0.26730348958231398</v>
      </c>
      <c r="L280" s="17"/>
      <c r="M280" s="17">
        <v>0.36026747654204899</v>
      </c>
      <c r="N280" s="17">
        <v>0.189140692651626</v>
      </c>
      <c r="O280" s="17">
        <v>0.17857251269192201</v>
      </c>
      <c r="P280" s="17">
        <v>5.9560956610635499E-2</v>
      </c>
      <c r="Q280" s="17"/>
      <c r="R280" s="17">
        <v>0.35273468851892698</v>
      </c>
      <c r="S280" s="17">
        <v>0.24777117251577399</v>
      </c>
    </row>
    <row r="281" spans="2:19" x14ac:dyDescent="0.35">
      <c r="B281" t="s">
        <v>187</v>
      </c>
      <c r="C281" s="17">
        <v>0.231206816297826</v>
      </c>
      <c r="D281" s="17">
        <v>0.25642994321038498</v>
      </c>
      <c r="E281" s="17">
        <v>0.18070409163908599</v>
      </c>
      <c r="F281" s="17"/>
      <c r="G281" s="17">
        <v>0.21282027516217999</v>
      </c>
      <c r="H281" s="17"/>
      <c r="I281" s="17">
        <v>0.22953521212873099</v>
      </c>
      <c r="J281" s="17">
        <v>0.19871266309258301</v>
      </c>
      <c r="K281" s="17">
        <v>0.273907098354228</v>
      </c>
      <c r="L281" s="17"/>
      <c r="M281" s="17">
        <v>0.19865334101349599</v>
      </c>
      <c r="N281" s="17">
        <v>0.245100526089256</v>
      </c>
      <c r="O281" s="17">
        <v>0.18497174722873999</v>
      </c>
      <c r="P281" s="17">
        <v>0.37980658826087599</v>
      </c>
      <c r="Q281" s="17"/>
      <c r="R281" s="17">
        <v>0.24623504365444401</v>
      </c>
      <c r="S281" s="17">
        <v>0.21743086280233001</v>
      </c>
    </row>
    <row r="282" spans="2:19" x14ac:dyDescent="0.35">
      <c r="B282" t="s">
        <v>186</v>
      </c>
      <c r="C282" s="17">
        <v>0.18318851181204099</v>
      </c>
      <c r="D282" s="17">
        <v>0.22609020185127099</v>
      </c>
      <c r="E282" s="17">
        <v>0.13102061532453099</v>
      </c>
      <c r="F282" s="17"/>
      <c r="G282" s="17">
        <v>0.23719377508553499</v>
      </c>
      <c r="H282" s="17"/>
      <c r="I282" s="17">
        <v>0.207791103662503</v>
      </c>
      <c r="J282" s="17">
        <v>0.124627454583758</v>
      </c>
      <c r="K282" s="17">
        <v>0.20621884025303699</v>
      </c>
      <c r="L282" s="17"/>
      <c r="M282" s="17">
        <v>0.145312346253338</v>
      </c>
      <c r="N282" s="17">
        <v>0.17173021141500799</v>
      </c>
      <c r="O282" s="17">
        <v>0.34039066724151501</v>
      </c>
      <c r="P282" s="17">
        <v>0.101323645545993</v>
      </c>
      <c r="Q282" s="17"/>
      <c r="R282" s="17">
        <v>0.25523601765085102</v>
      </c>
      <c r="S282" s="17">
        <v>0.21585290832677001</v>
      </c>
    </row>
    <row r="283" spans="2:19" x14ac:dyDescent="0.35">
      <c r="B283" t="s">
        <v>185</v>
      </c>
      <c r="C283" s="17">
        <v>0.13695266241801801</v>
      </c>
      <c r="D283" s="17">
        <v>0.123589903884299</v>
      </c>
      <c r="E283" s="17">
        <v>0.16719839045169099</v>
      </c>
      <c r="F283" s="17"/>
      <c r="G283" s="17">
        <v>0.148199758356372</v>
      </c>
      <c r="H283" s="17"/>
      <c r="I283" s="17">
        <v>0.13111778726941101</v>
      </c>
      <c r="J283" s="17">
        <v>0.14067903453588401</v>
      </c>
      <c r="K283" s="17">
        <v>0.14903161746648599</v>
      </c>
      <c r="L283" s="17"/>
      <c r="M283" s="17">
        <v>0.13959976188908199</v>
      </c>
      <c r="N283" s="17">
        <v>0.14105735713050099</v>
      </c>
      <c r="O283" s="17">
        <v>0.19039206929616501</v>
      </c>
      <c r="P283" s="17">
        <v>4.2178866103395003E-2</v>
      </c>
      <c r="Q283" s="17"/>
      <c r="R283" s="17">
        <v>0.14120204095929501</v>
      </c>
      <c r="S283" s="17">
        <v>0.12783558954131</v>
      </c>
    </row>
    <row r="284" spans="2:19" x14ac:dyDescent="0.35">
      <c r="B284" t="s">
        <v>53</v>
      </c>
      <c r="C284" s="17">
        <v>0.13537744507153601</v>
      </c>
      <c r="D284" s="17">
        <v>0.133646820572069</v>
      </c>
      <c r="E284" s="17">
        <v>0.16704359964532101</v>
      </c>
      <c r="F284" s="17"/>
      <c r="G284" s="17">
        <v>4.0599524139702997E-2</v>
      </c>
      <c r="H284" s="17"/>
      <c r="I284" s="17">
        <v>9.6322007208591798E-2</v>
      </c>
      <c r="J284" s="17">
        <v>0.25507173757399498</v>
      </c>
      <c r="K284" s="17">
        <v>6.0021561495544502E-2</v>
      </c>
      <c r="L284" s="17"/>
      <c r="M284" s="17">
        <v>0.13596002468093701</v>
      </c>
      <c r="N284" s="17">
        <v>0.17241334754667401</v>
      </c>
      <c r="O284" s="17">
        <v>0.123509547973793</v>
      </c>
      <c r="P284" s="17">
        <v>7.9141530205750293E-2</v>
      </c>
      <c r="Q284" s="17"/>
      <c r="R284" s="17">
        <v>3.4133220941528597E-2</v>
      </c>
      <c r="S284" s="17">
        <v>5.3235941099820203E-2</v>
      </c>
    </row>
    <row r="285" spans="2:19" x14ac:dyDescent="0.35">
      <c r="B285" t="s">
        <v>183</v>
      </c>
      <c r="C285" s="17">
        <v>0.113341197331859</v>
      </c>
      <c r="D285" s="17">
        <v>0.115281701202902</v>
      </c>
      <c r="E285" s="17">
        <v>0.11305956476302501</v>
      </c>
      <c r="F285" s="17"/>
      <c r="G285" s="17">
        <v>0.15036070896235401</v>
      </c>
      <c r="H285" s="17"/>
      <c r="I285" s="17">
        <v>0.120363206217546</v>
      </c>
      <c r="J285" s="17">
        <v>7.6491139347198797E-2</v>
      </c>
      <c r="K285" s="17">
        <v>0.14889509755365499</v>
      </c>
      <c r="L285" s="17"/>
      <c r="M285" s="17">
        <v>0.101478614778944</v>
      </c>
      <c r="N285" s="17">
        <v>0.179719155867018</v>
      </c>
      <c r="O285" s="17">
        <v>9.6381890930976197E-2</v>
      </c>
      <c r="P285" s="17">
        <v>4.9050991787101102E-2</v>
      </c>
      <c r="Q285" s="17"/>
      <c r="R285" s="17">
        <v>0.14318845123280299</v>
      </c>
      <c r="S285" s="17">
        <v>0.105179515156461</v>
      </c>
    </row>
    <row r="286" spans="2:19" x14ac:dyDescent="0.35">
      <c r="B286" t="s">
        <v>189</v>
      </c>
      <c r="C286" s="17">
        <v>0.111566727862837</v>
      </c>
      <c r="D286" s="17">
        <v>0.13100433273458301</v>
      </c>
      <c r="E286" s="17">
        <v>9.18132061599993E-2</v>
      </c>
      <c r="F286" s="17"/>
      <c r="G286" s="17">
        <v>0.13080224182070399</v>
      </c>
      <c r="H286" s="17"/>
      <c r="I286" s="17">
        <v>0.12974104184681701</v>
      </c>
      <c r="J286" s="17">
        <v>6.8600831211538899E-2</v>
      </c>
      <c r="K286" s="17">
        <v>0.13270291007693499</v>
      </c>
      <c r="L286" s="17"/>
      <c r="M286" s="17">
        <v>8.8032452753683293E-2</v>
      </c>
      <c r="N286" s="17">
        <v>0.10513992599253399</v>
      </c>
      <c r="O286" s="17">
        <v>0.18167332690066901</v>
      </c>
      <c r="P286" s="17">
        <v>9.9631381750806797E-2</v>
      </c>
      <c r="Q286" s="17"/>
      <c r="R286" s="17">
        <v>0.159079059392849</v>
      </c>
      <c r="S286" s="17">
        <v>0.111892891501226</v>
      </c>
    </row>
    <row r="287" spans="2:19" x14ac:dyDescent="0.35">
      <c r="B287" t="s">
        <v>180</v>
      </c>
      <c r="C287" s="17">
        <v>0.105249274527875</v>
      </c>
      <c r="D287" s="17">
        <v>0.10915282450696299</v>
      </c>
      <c r="E287" s="17">
        <v>0.11714107254563701</v>
      </c>
      <c r="F287" s="17"/>
      <c r="G287" s="17">
        <v>0.10965428957286</v>
      </c>
      <c r="H287" s="17"/>
      <c r="I287" s="17">
        <v>0.140688018925992</v>
      </c>
      <c r="J287" s="17">
        <v>9.3979119491924404E-2</v>
      </c>
      <c r="K287" s="17">
        <v>5.3691228625220397E-2</v>
      </c>
      <c r="L287" s="17"/>
      <c r="M287" s="17">
        <v>0.18176632959826899</v>
      </c>
      <c r="N287" s="17">
        <v>6.5222207569152202E-2</v>
      </c>
      <c r="O287" s="17">
        <v>4.0903015602230697E-2</v>
      </c>
      <c r="P287" s="17">
        <v>2.2946716609630199E-2</v>
      </c>
      <c r="Q287" s="17"/>
      <c r="R287" s="17">
        <v>9.6598304047117903E-2</v>
      </c>
      <c r="S287" s="17">
        <v>0.12798622067641299</v>
      </c>
    </row>
    <row r="288" spans="2:19" x14ac:dyDescent="0.35">
      <c r="B288" t="s">
        <v>181</v>
      </c>
      <c r="C288" s="17">
        <v>0.104371886953063</v>
      </c>
      <c r="D288" s="17">
        <v>0.1251711285348</v>
      </c>
      <c r="E288" s="17">
        <v>9.1187154015313701E-2</v>
      </c>
      <c r="F288" s="17"/>
      <c r="G288" s="17">
        <v>0.13582361156407</v>
      </c>
      <c r="H288" s="17"/>
      <c r="I288" s="17">
        <v>0.110676173008738</v>
      </c>
      <c r="J288" s="17">
        <v>5.8237814801906401E-2</v>
      </c>
      <c r="K288" s="17">
        <v>0.141391657893251</v>
      </c>
      <c r="L288" s="17"/>
      <c r="M288" s="17">
        <v>0.17453148710466701</v>
      </c>
      <c r="N288" s="17">
        <v>8.7397778100420306E-2</v>
      </c>
      <c r="O288" s="17">
        <v>3.3716654061596102E-2</v>
      </c>
      <c r="P288" s="17">
        <v>7.7729490284799696E-3</v>
      </c>
      <c r="Q288" s="17"/>
      <c r="R288" s="17">
        <v>0.142994427581804</v>
      </c>
      <c r="S288" s="17">
        <v>7.2396644951846903E-2</v>
      </c>
    </row>
    <row r="289" spans="2:19" x14ac:dyDescent="0.35">
      <c r="B289" t="s">
        <v>182</v>
      </c>
      <c r="C289" s="17">
        <v>8.7737423618640398E-2</v>
      </c>
      <c r="D289" s="17">
        <v>8.3013499625224696E-2</v>
      </c>
      <c r="E289" s="17">
        <v>9.3636553958273902E-2</v>
      </c>
      <c r="F289" s="17"/>
      <c r="G289" s="17">
        <v>8.9442601626580201E-2</v>
      </c>
      <c r="H289" s="17"/>
      <c r="I289" s="17">
        <v>0.111907324450674</v>
      </c>
      <c r="J289" s="17">
        <v>5.3553234809031798E-2</v>
      </c>
      <c r="K289" s="17">
        <v>8.5520999864756503E-2</v>
      </c>
      <c r="L289" s="17"/>
      <c r="M289" s="17">
        <v>0.104583612976684</v>
      </c>
      <c r="N289" s="17">
        <v>9.9749021456808598E-2</v>
      </c>
      <c r="O289" s="17">
        <v>7.6411569207592595E-2</v>
      </c>
      <c r="P289" s="17">
        <v>2.5187754989117701E-2</v>
      </c>
      <c r="Q289" s="17"/>
      <c r="R289" s="17">
        <v>0.105520444549399</v>
      </c>
      <c r="S289" s="17">
        <v>0.11433518516944099</v>
      </c>
    </row>
    <row r="290" spans="2:19" x14ac:dyDescent="0.35">
      <c r="B290" t="s">
        <v>191</v>
      </c>
      <c r="C290" s="17">
        <v>8.1184664389142597E-2</v>
      </c>
      <c r="D290" s="17">
        <v>9.6117644075369296E-2</v>
      </c>
      <c r="E290" s="17">
        <v>7.7978376494598406E-2</v>
      </c>
      <c r="F290" s="17"/>
      <c r="G290" s="17">
        <v>0.110049047874051</v>
      </c>
      <c r="H290" s="17"/>
      <c r="I290" s="17">
        <v>9.8136008357405297E-2</v>
      </c>
      <c r="J290" s="17">
        <v>6.1632642821910902E-2</v>
      </c>
      <c r="K290" s="17">
        <v>7.4980429774050797E-2</v>
      </c>
      <c r="L290" s="17"/>
      <c r="M290" s="17">
        <v>4.7119464455463098E-2</v>
      </c>
      <c r="N290" s="17">
        <v>9.8852062434105895E-2</v>
      </c>
      <c r="O290" s="17">
        <v>7.5224284672602698E-2</v>
      </c>
      <c r="P290" s="17">
        <v>0.16866991924090399</v>
      </c>
      <c r="Q290" s="17"/>
      <c r="R290" s="17">
        <v>7.3952779815766007E-2</v>
      </c>
      <c r="S290" s="17">
        <v>9.4549264166574706E-2</v>
      </c>
    </row>
    <row r="291" spans="2:19" x14ac:dyDescent="0.35">
      <c r="B291" t="s">
        <v>184</v>
      </c>
      <c r="C291" s="17">
        <v>4.72208954620899E-2</v>
      </c>
      <c r="D291" s="17">
        <v>6.3543468856562799E-2</v>
      </c>
      <c r="E291" s="17">
        <v>4.0775903378065498E-2</v>
      </c>
      <c r="F291" s="17"/>
      <c r="G291" s="17">
        <v>5.8052420026166202E-2</v>
      </c>
      <c r="H291" s="17"/>
      <c r="I291" s="17">
        <v>4.30189281683818E-2</v>
      </c>
      <c r="J291" s="17">
        <v>3.5042648058054598E-2</v>
      </c>
      <c r="K291" s="17">
        <v>7.2100979379210103E-2</v>
      </c>
      <c r="L291" s="17"/>
      <c r="M291" s="17">
        <v>5.1955986591539903E-2</v>
      </c>
      <c r="N291" s="17">
        <v>6.3488542235489401E-2</v>
      </c>
      <c r="O291" s="17">
        <v>3.52075651891176E-2</v>
      </c>
      <c r="P291" s="17">
        <v>1.7600871198542499E-2</v>
      </c>
      <c r="Q291" s="17"/>
      <c r="R291" s="17">
        <v>4.3905664872922197E-2</v>
      </c>
      <c r="S291" s="17">
        <v>9.6154172121511505E-2</v>
      </c>
    </row>
    <row r="292" spans="2:19" x14ac:dyDescent="0.35">
      <c r="C292" s="17"/>
      <c r="D292" s="17"/>
      <c r="E292" s="17"/>
      <c r="F292" s="17"/>
      <c r="G292" s="17"/>
      <c r="H292" s="17"/>
      <c r="I292" s="17"/>
      <c r="J292" s="17"/>
      <c r="K292" s="17"/>
      <c r="L292" s="17"/>
      <c r="M292" s="17"/>
      <c r="N292" s="17"/>
      <c r="O292" s="17"/>
      <c r="P292" s="17"/>
      <c r="Q292" s="17"/>
      <c r="R292" s="17"/>
      <c r="S292" s="17"/>
    </row>
    <row r="293" spans="2:19" x14ac:dyDescent="0.35">
      <c r="B293" s="6" t="s">
        <v>193</v>
      </c>
      <c r="C293" s="17"/>
      <c r="D293" s="17"/>
      <c r="E293" s="17"/>
      <c r="F293" s="17"/>
      <c r="G293" s="17"/>
      <c r="H293" s="17"/>
      <c r="I293" s="17"/>
      <c r="J293" s="17"/>
      <c r="K293" s="17"/>
      <c r="L293" s="17"/>
      <c r="M293" s="17"/>
      <c r="N293" s="17"/>
      <c r="O293" s="17"/>
      <c r="P293" s="17"/>
      <c r="Q293" s="17"/>
      <c r="R293" s="17"/>
      <c r="S293" s="17"/>
    </row>
    <row r="294" spans="2:19" x14ac:dyDescent="0.35">
      <c r="B294" s="24" t="s">
        <v>13</v>
      </c>
      <c r="C294" s="17"/>
      <c r="D294" s="17"/>
      <c r="E294" s="17"/>
      <c r="F294" s="17"/>
      <c r="G294" s="17"/>
      <c r="H294" s="17"/>
      <c r="I294" s="17"/>
      <c r="J294" s="17"/>
      <c r="K294" s="17"/>
      <c r="L294" s="17"/>
      <c r="M294" s="17"/>
      <c r="N294" s="17"/>
      <c r="O294" s="17"/>
      <c r="P294" s="17"/>
      <c r="Q294" s="17"/>
      <c r="R294" s="17"/>
      <c r="S294" s="17"/>
    </row>
    <row r="295" spans="2:19" x14ac:dyDescent="0.35">
      <c r="B295" t="s">
        <v>194</v>
      </c>
      <c r="C295" s="17">
        <v>0.19527314121054901</v>
      </c>
      <c r="D295" s="17">
        <v>0.196052702986097</v>
      </c>
      <c r="E295" s="17">
        <v>0.174745880527166</v>
      </c>
      <c r="F295" s="17"/>
      <c r="G295" s="17">
        <v>0.39568211437962802</v>
      </c>
      <c r="H295" s="17"/>
      <c r="I295" s="17">
        <v>0.223208418849839</v>
      </c>
      <c r="J295" s="17">
        <v>0.109316931470697</v>
      </c>
      <c r="K295" s="17">
        <v>0.25297156300183399</v>
      </c>
      <c r="L295" s="17"/>
      <c r="M295" s="17">
        <v>0.21082165829187899</v>
      </c>
      <c r="N295" s="17">
        <v>0.18654485579373201</v>
      </c>
      <c r="O295" s="17">
        <v>0.221982350628433</v>
      </c>
      <c r="P295" s="17">
        <v>0.121587528762351</v>
      </c>
      <c r="Q295" s="17"/>
      <c r="R295" s="17">
        <v>0.30104638592401001</v>
      </c>
      <c r="S295" s="17">
        <v>0.21433174477936601</v>
      </c>
    </row>
    <row r="296" spans="2:19" x14ac:dyDescent="0.35">
      <c r="B296" t="s">
        <v>195</v>
      </c>
      <c r="C296" s="17">
        <v>0.42254309454139</v>
      </c>
      <c r="D296" s="17">
        <v>0.42347044800463801</v>
      </c>
      <c r="E296" s="17">
        <v>0.43790522776933</v>
      </c>
      <c r="F296" s="17"/>
      <c r="G296" s="17">
        <v>0.37492458425340303</v>
      </c>
      <c r="H296" s="17"/>
      <c r="I296" s="17">
        <v>0.44556419257243202</v>
      </c>
      <c r="J296" s="17">
        <v>0.32656340405909401</v>
      </c>
      <c r="K296" s="17">
        <v>0.479962201773587</v>
      </c>
      <c r="L296" s="17"/>
      <c r="M296" s="17">
        <v>0.46348183641586899</v>
      </c>
      <c r="N296" s="17">
        <v>0.39800274858583601</v>
      </c>
      <c r="O296" s="17">
        <v>0.39632583315610798</v>
      </c>
      <c r="P296" s="17">
        <v>0.37256154552324</v>
      </c>
      <c r="Q296" s="17"/>
      <c r="R296" s="17">
        <v>0.43051109307994101</v>
      </c>
      <c r="S296" s="17">
        <v>0.46566628565761398</v>
      </c>
    </row>
    <row r="297" spans="2:19" x14ac:dyDescent="0.35">
      <c r="B297" t="s">
        <v>196</v>
      </c>
      <c r="C297" s="17">
        <v>0.27482436374467001</v>
      </c>
      <c r="D297" s="17">
        <v>0.26739222661506901</v>
      </c>
      <c r="E297" s="17">
        <v>0.28362363875741298</v>
      </c>
      <c r="F297" s="17"/>
      <c r="G297" s="17">
        <v>0.192696948269302</v>
      </c>
      <c r="H297" s="17"/>
      <c r="I297" s="17">
        <v>0.260121497750118</v>
      </c>
      <c r="J297" s="17">
        <v>0.379408792413441</v>
      </c>
      <c r="K297" s="17">
        <v>0.17911173173830999</v>
      </c>
      <c r="L297" s="17"/>
      <c r="M297" s="17">
        <v>0.23896698155988599</v>
      </c>
      <c r="N297" s="17">
        <v>0.321769675005323</v>
      </c>
      <c r="O297" s="17">
        <v>0.210266816834175</v>
      </c>
      <c r="P297" s="17">
        <v>0.39720988652239703</v>
      </c>
      <c r="Q297" s="17"/>
      <c r="R297" s="17">
        <v>0.22071866933714299</v>
      </c>
      <c r="S297" s="17">
        <v>0.25848422251078401</v>
      </c>
    </row>
    <row r="298" spans="2:19" x14ac:dyDescent="0.35">
      <c r="B298" t="s">
        <v>197</v>
      </c>
      <c r="C298" s="17">
        <v>6.5498536784682607E-2</v>
      </c>
      <c r="D298" s="17">
        <v>6.0030008181897201E-2</v>
      </c>
      <c r="E298" s="17">
        <v>7.5400956694406301E-2</v>
      </c>
      <c r="F298" s="17"/>
      <c r="G298" s="17">
        <v>3.3299072399500002E-2</v>
      </c>
      <c r="H298" s="17"/>
      <c r="I298" s="17">
        <v>3.4763034948721599E-2</v>
      </c>
      <c r="J298" s="17">
        <v>0.14804295789684099</v>
      </c>
      <c r="K298" s="17">
        <v>2.73687384190382E-2</v>
      </c>
      <c r="L298" s="17"/>
      <c r="M298" s="17">
        <v>4.7921500163484197E-2</v>
      </c>
      <c r="N298" s="17">
        <v>6.7729653374430501E-2</v>
      </c>
      <c r="O298" s="17">
        <v>9.9435100901779899E-2</v>
      </c>
      <c r="P298" s="17">
        <v>6.9895098073386203E-2</v>
      </c>
      <c r="Q298" s="17"/>
      <c r="R298" s="17">
        <v>3.8000141928874902E-2</v>
      </c>
      <c r="S298" s="17">
        <v>5.9177148978586197E-2</v>
      </c>
    </row>
    <row r="299" spans="2:19" x14ac:dyDescent="0.35">
      <c r="B299" t="s">
        <v>53</v>
      </c>
      <c r="C299" s="17">
        <v>4.1860863718708501E-2</v>
      </c>
      <c r="D299" s="17">
        <v>5.30546142122994E-2</v>
      </c>
      <c r="E299" s="17">
        <v>2.8324296251684599E-2</v>
      </c>
      <c r="F299" s="17"/>
      <c r="G299" s="17">
        <v>3.39728069816797E-3</v>
      </c>
      <c r="H299" s="17"/>
      <c r="I299" s="17">
        <v>3.63428558788896E-2</v>
      </c>
      <c r="J299" s="17">
        <v>3.6667914159927997E-2</v>
      </c>
      <c r="K299" s="17">
        <v>6.0585765067231102E-2</v>
      </c>
      <c r="L299" s="17"/>
      <c r="M299" s="17">
        <v>3.8808023568880697E-2</v>
      </c>
      <c r="N299" s="17">
        <v>2.5953067240677301E-2</v>
      </c>
      <c r="O299" s="17">
        <v>7.1989898479503794E-2</v>
      </c>
      <c r="P299" s="17">
        <v>3.8745941118624998E-2</v>
      </c>
      <c r="Q299" s="17"/>
      <c r="R299" s="17">
        <v>9.7237097300310708E-3</v>
      </c>
      <c r="S299" s="17">
        <v>2.3405980736508599E-3</v>
      </c>
    </row>
    <row r="300" spans="2:19" x14ac:dyDescent="0.35">
      <c r="B300" t="s">
        <v>198</v>
      </c>
      <c r="C300" s="17">
        <v>0.617816235751939</v>
      </c>
      <c r="D300" s="17">
        <v>0.61952315099073496</v>
      </c>
      <c r="E300" s="17">
        <v>0.61265110829649605</v>
      </c>
      <c r="F300" s="17"/>
      <c r="G300" s="17">
        <v>0.77060669863303</v>
      </c>
      <c r="H300" s="17"/>
      <c r="I300" s="17">
        <v>0.66877261142227096</v>
      </c>
      <c r="J300" s="17">
        <v>0.43588033552979</v>
      </c>
      <c r="K300" s="17">
        <v>0.73293376477542105</v>
      </c>
      <c r="L300" s="17"/>
      <c r="M300" s="17">
        <v>0.67430349470774897</v>
      </c>
      <c r="N300" s="17">
        <v>0.58454760437956899</v>
      </c>
      <c r="O300" s="17">
        <v>0.618308183784541</v>
      </c>
      <c r="P300" s="17">
        <v>0.49414907428559202</v>
      </c>
      <c r="Q300" s="17"/>
      <c r="R300" s="17">
        <v>0.73155747900395096</v>
      </c>
      <c r="S300" s="17">
        <v>0.67999803043697904</v>
      </c>
    </row>
    <row r="301" spans="2:19" x14ac:dyDescent="0.35">
      <c r="B301" t="s">
        <v>199</v>
      </c>
      <c r="C301" s="17">
        <v>0.34032290052935199</v>
      </c>
      <c r="D301" s="17">
        <v>0.32742223479696603</v>
      </c>
      <c r="E301" s="17">
        <v>0.35902459545181997</v>
      </c>
      <c r="F301" s="17"/>
      <c r="G301" s="17">
        <v>0.22599602066880201</v>
      </c>
      <c r="H301" s="17"/>
      <c r="I301" s="17">
        <v>0.29488453269883902</v>
      </c>
      <c r="J301" s="17">
        <v>0.52745175031028202</v>
      </c>
      <c r="K301" s="17">
        <v>0.206480470157348</v>
      </c>
      <c r="L301" s="17"/>
      <c r="M301" s="17">
        <v>0.286888481723371</v>
      </c>
      <c r="N301" s="17">
        <v>0.38949932837975398</v>
      </c>
      <c r="O301" s="17">
        <v>0.30970191773595501</v>
      </c>
      <c r="P301" s="17">
        <v>0.46710498459578298</v>
      </c>
      <c r="Q301" s="17"/>
      <c r="R301" s="17">
        <v>0.25871881126601798</v>
      </c>
      <c r="S301" s="17">
        <v>0.31766137148937001</v>
      </c>
    </row>
    <row r="302" spans="2:19" x14ac:dyDescent="0.35">
      <c r="C302" s="17"/>
      <c r="D302" s="17"/>
      <c r="E302" s="17"/>
      <c r="F302" s="17"/>
      <c r="G302" s="17"/>
      <c r="H302" s="17"/>
      <c r="I302" s="17"/>
      <c r="J302" s="17"/>
      <c r="K302" s="17"/>
      <c r="L302" s="17"/>
      <c r="M302" s="17"/>
      <c r="N302" s="17"/>
      <c r="O302" s="17"/>
      <c r="P302" s="17"/>
      <c r="Q302" s="17"/>
      <c r="R302" s="17"/>
      <c r="S302" s="17"/>
    </row>
    <row r="303" spans="2:19" x14ac:dyDescent="0.35">
      <c r="B303" s="6" t="s">
        <v>200</v>
      </c>
      <c r="C303" s="17"/>
      <c r="D303" s="17"/>
      <c r="E303" s="17"/>
      <c r="F303" s="17"/>
      <c r="G303" s="17"/>
      <c r="H303" s="17"/>
      <c r="I303" s="17"/>
      <c r="J303" s="17"/>
      <c r="K303" s="17"/>
      <c r="L303" s="17"/>
      <c r="M303" s="17"/>
      <c r="N303" s="17"/>
      <c r="O303" s="17"/>
      <c r="P303" s="17"/>
      <c r="Q303" s="17"/>
      <c r="R303" s="17"/>
      <c r="S303" s="17"/>
    </row>
    <row r="304" spans="2:19" x14ac:dyDescent="0.35">
      <c r="B304" s="24" t="s">
        <v>13</v>
      </c>
      <c r="C304" s="17"/>
      <c r="D304" s="17"/>
      <c r="E304" s="17"/>
      <c r="F304" s="17"/>
      <c r="G304" s="17"/>
      <c r="H304" s="17"/>
      <c r="I304" s="17"/>
      <c r="J304" s="17"/>
      <c r="K304" s="17"/>
      <c r="L304" s="17"/>
      <c r="M304" s="17"/>
      <c r="N304" s="17"/>
      <c r="O304" s="17"/>
      <c r="P304" s="17"/>
      <c r="Q304" s="17"/>
      <c r="R304" s="17"/>
      <c r="S304" s="17"/>
    </row>
    <row r="305" spans="2:19" x14ac:dyDescent="0.35">
      <c r="B305" t="s">
        <v>194</v>
      </c>
      <c r="C305" s="17">
        <v>0.179837506692692</v>
      </c>
      <c r="D305" s="17">
        <v>0.19524598858765399</v>
      </c>
      <c r="E305" s="17">
        <v>0.16432995660233099</v>
      </c>
      <c r="F305" s="17"/>
      <c r="G305" s="17">
        <v>0.30956464311785198</v>
      </c>
      <c r="H305" s="17"/>
      <c r="I305" s="17">
        <v>0.24735561323104899</v>
      </c>
      <c r="J305" s="17">
        <v>0.10890148200415201</v>
      </c>
      <c r="K305" s="17">
        <v>0.141190911219781</v>
      </c>
      <c r="L305" s="17"/>
      <c r="M305" s="17">
        <v>0.18275398482265701</v>
      </c>
      <c r="N305" s="17">
        <v>0.144824494110421</v>
      </c>
      <c r="O305" s="17">
        <v>0.23116390991649</v>
      </c>
      <c r="P305" s="17">
        <v>0.162922898192226</v>
      </c>
      <c r="Q305" s="17"/>
      <c r="R305" s="17">
        <v>0.263947665487065</v>
      </c>
      <c r="S305" s="17">
        <v>0.18220816485359501</v>
      </c>
    </row>
    <row r="306" spans="2:19" x14ac:dyDescent="0.35">
      <c r="B306" t="s">
        <v>195</v>
      </c>
      <c r="C306" s="17">
        <v>0.45921176324708002</v>
      </c>
      <c r="D306" s="17">
        <v>0.42025806810216498</v>
      </c>
      <c r="E306" s="17">
        <v>0.46822734576104802</v>
      </c>
      <c r="F306" s="17"/>
      <c r="G306" s="17">
        <v>0.48362764296317301</v>
      </c>
      <c r="H306" s="17"/>
      <c r="I306" s="17">
        <v>0.46148732579963597</v>
      </c>
      <c r="J306" s="17">
        <v>0.38043416824255699</v>
      </c>
      <c r="K306" s="17">
        <v>0.53761126205308396</v>
      </c>
      <c r="L306" s="17"/>
      <c r="M306" s="17">
        <v>0.48232720519266298</v>
      </c>
      <c r="N306" s="17">
        <v>0.41495153686886599</v>
      </c>
      <c r="O306" s="17">
        <v>0.41452429612865499</v>
      </c>
      <c r="P306" s="17">
        <v>0.53345193268725399</v>
      </c>
      <c r="Q306" s="17"/>
      <c r="R306" s="17">
        <v>0.49828589552385499</v>
      </c>
      <c r="S306" s="17">
        <v>0.51380349682231397</v>
      </c>
    </row>
    <row r="307" spans="2:19" x14ac:dyDescent="0.35">
      <c r="B307" t="s">
        <v>196</v>
      </c>
      <c r="C307" s="17">
        <v>0.28921017745203298</v>
      </c>
      <c r="D307" s="17">
        <v>0.32773072095347899</v>
      </c>
      <c r="E307" s="17">
        <v>0.279728740431884</v>
      </c>
      <c r="F307" s="17"/>
      <c r="G307" s="17">
        <v>0.19916829214537499</v>
      </c>
      <c r="H307" s="17"/>
      <c r="I307" s="17">
        <v>0.246282975482253</v>
      </c>
      <c r="J307" s="17">
        <v>0.36977046952423598</v>
      </c>
      <c r="K307" s="17">
        <v>0.27857398117995003</v>
      </c>
      <c r="L307" s="17"/>
      <c r="M307" s="17">
        <v>0.25978640171371198</v>
      </c>
      <c r="N307" s="17">
        <v>0.35677524463541199</v>
      </c>
      <c r="O307" s="17">
        <v>0.30341032244319899</v>
      </c>
      <c r="P307" s="17">
        <v>0.235339856028487</v>
      </c>
      <c r="Q307" s="17"/>
      <c r="R307" s="17">
        <v>0.21530412770260901</v>
      </c>
      <c r="S307" s="17">
        <v>0.27070958545185603</v>
      </c>
    </row>
    <row r="308" spans="2:19" x14ac:dyDescent="0.35">
      <c r="B308" t="s">
        <v>197</v>
      </c>
      <c r="C308" s="17">
        <v>4.0967077245589401E-2</v>
      </c>
      <c r="D308" s="17">
        <v>3.5632786527986397E-2</v>
      </c>
      <c r="E308" s="17">
        <v>5.6249174047980098E-2</v>
      </c>
      <c r="F308" s="17"/>
      <c r="G308" s="17">
        <v>7.6394217735995798E-3</v>
      </c>
      <c r="H308" s="17"/>
      <c r="I308" s="17">
        <v>2.78748473955471E-2</v>
      </c>
      <c r="J308" s="17">
        <v>8.6641602653189598E-2</v>
      </c>
      <c r="K308" s="17">
        <v>1.2391101738074801E-2</v>
      </c>
      <c r="L308" s="17"/>
      <c r="M308" s="17">
        <v>3.6538445758184802E-2</v>
      </c>
      <c r="N308" s="17">
        <v>5.0103351822164098E-2</v>
      </c>
      <c r="O308" s="17">
        <v>3.01177292201429E-2</v>
      </c>
      <c r="P308" s="17">
        <v>5.3826303617752799E-2</v>
      </c>
      <c r="Q308" s="17"/>
      <c r="R308" s="17">
        <v>1.53058449182662E-2</v>
      </c>
      <c r="S308" s="17">
        <v>2.2508782061634001E-2</v>
      </c>
    </row>
    <row r="309" spans="2:19" x14ac:dyDescent="0.35">
      <c r="B309" t="s">
        <v>53</v>
      </c>
      <c r="C309" s="17">
        <v>3.0773475362605399E-2</v>
      </c>
      <c r="D309" s="17">
        <v>2.1132435828716298E-2</v>
      </c>
      <c r="E309" s="17">
        <v>3.1464783156756902E-2</v>
      </c>
      <c r="F309" s="17"/>
      <c r="G309" s="17">
        <v>0</v>
      </c>
      <c r="H309" s="17"/>
      <c r="I309" s="17">
        <v>1.6999238091515E-2</v>
      </c>
      <c r="J309" s="17">
        <v>5.4252277575865503E-2</v>
      </c>
      <c r="K309" s="17">
        <v>3.0232743809110001E-2</v>
      </c>
      <c r="L309" s="17"/>
      <c r="M309" s="17">
        <v>3.8593962512783402E-2</v>
      </c>
      <c r="N309" s="17">
        <v>3.3345372563136598E-2</v>
      </c>
      <c r="O309" s="17">
        <v>2.0783742291513502E-2</v>
      </c>
      <c r="P309" s="17">
        <v>1.4459009474281199E-2</v>
      </c>
      <c r="Q309" s="17"/>
      <c r="R309" s="17">
        <v>7.1564663682051003E-3</v>
      </c>
      <c r="S309" s="17">
        <v>1.0769970810601E-2</v>
      </c>
    </row>
    <row r="310" spans="2:19" x14ac:dyDescent="0.35">
      <c r="B310" t="s">
        <v>198</v>
      </c>
      <c r="C310" s="17">
        <v>0.63904926993977196</v>
      </c>
      <c r="D310" s="17">
        <v>0.615504056689819</v>
      </c>
      <c r="E310" s="17">
        <v>0.63255730236337904</v>
      </c>
      <c r="F310" s="17"/>
      <c r="G310" s="17">
        <v>0.79319228608102599</v>
      </c>
      <c r="H310" s="17"/>
      <c r="I310" s="17">
        <v>0.70884293903068496</v>
      </c>
      <c r="J310" s="17">
        <v>0.489335650246709</v>
      </c>
      <c r="K310" s="17">
        <v>0.67880217327286496</v>
      </c>
      <c r="L310" s="17"/>
      <c r="M310" s="17">
        <v>0.66508119001531896</v>
      </c>
      <c r="N310" s="17">
        <v>0.55977603097928696</v>
      </c>
      <c r="O310" s="17">
        <v>0.64568820604514399</v>
      </c>
      <c r="P310" s="17">
        <v>0.69637483087947905</v>
      </c>
      <c r="Q310" s="17"/>
      <c r="R310" s="17">
        <v>0.76223356101091999</v>
      </c>
      <c r="S310" s="17">
        <v>0.696011661675909</v>
      </c>
    </row>
    <row r="311" spans="2:19" x14ac:dyDescent="0.35">
      <c r="B311" t="s">
        <v>199</v>
      </c>
      <c r="C311" s="17">
        <v>0.33017725469762299</v>
      </c>
      <c r="D311" s="17">
        <v>0.36336350748146501</v>
      </c>
      <c r="E311" s="17">
        <v>0.33597791447986403</v>
      </c>
      <c r="F311" s="17"/>
      <c r="G311" s="17">
        <v>0.20680771391897401</v>
      </c>
      <c r="H311" s="17"/>
      <c r="I311" s="17">
        <v>0.27415782287779999</v>
      </c>
      <c r="J311" s="17">
        <v>0.45641207217742502</v>
      </c>
      <c r="K311" s="17">
        <v>0.29096508291802498</v>
      </c>
      <c r="L311" s="17"/>
      <c r="M311" s="17">
        <v>0.29632484747189702</v>
      </c>
      <c r="N311" s="17">
        <v>0.40687859645757601</v>
      </c>
      <c r="O311" s="17">
        <v>0.33352805166334198</v>
      </c>
      <c r="P311" s="17">
        <v>0.28916615964623998</v>
      </c>
      <c r="Q311" s="17"/>
      <c r="R311" s="17">
        <v>0.23060997262087499</v>
      </c>
      <c r="S311" s="17">
        <v>0.29321836751349001</v>
      </c>
    </row>
    <row r="312" spans="2:19" x14ac:dyDescent="0.35">
      <c r="C312" s="17"/>
      <c r="D312" s="17"/>
      <c r="E312" s="17"/>
      <c r="F312" s="17"/>
      <c r="G312" s="17"/>
      <c r="H312" s="17"/>
      <c r="I312" s="17"/>
      <c r="J312" s="17"/>
      <c r="K312" s="17"/>
      <c r="L312" s="17"/>
      <c r="M312" s="17"/>
      <c r="N312" s="17"/>
      <c r="O312" s="17"/>
      <c r="P312" s="17"/>
      <c r="Q312" s="17"/>
      <c r="R312" s="17"/>
      <c r="S312" s="17"/>
    </row>
    <row r="313" spans="2:19" x14ac:dyDescent="0.35">
      <c r="B313" s="6" t="s">
        <v>201</v>
      </c>
      <c r="C313" s="17"/>
      <c r="D313" s="17"/>
      <c r="E313" s="17"/>
      <c r="F313" s="17"/>
      <c r="G313" s="17"/>
      <c r="H313" s="17"/>
      <c r="I313" s="17"/>
      <c r="J313" s="17"/>
      <c r="K313" s="17"/>
      <c r="L313" s="17"/>
      <c r="M313" s="17"/>
      <c r="N313" s="17"/>
      <c r="O313" s="17"/>
      <c r="P313" s="17"/>
      <c r="Q313" s="17"/>
      <c r="R313" s="17"/>
      <c r="S313" s="17"/>
    </row>
    <row r="314" spans="2:19" x14ac:dyDescent="0.35">
      <c r="B314" s="24" t="s">
        <v>13</v>
      </c>
      <c r="C314" s="17"/>
      <c r="D314" s="17"/>
      <c r="E314" s="17"/>
      <c r="F314" s="17"/>
      <c r="G314" s="17"/>
      <c r="H314" s="17"/>
      <c r="I314" s="17"/>
      <c r="J314" s="17"/>
      <c r="K314" s="17"/>
      <c r="L314" s="17"/>
      <c r="M314" s="17"/>
      <c r="N314" s="17"/>
      <c r="O314" s="17"/>
      <c r="P314" s="17"/>
      <c r="Q314" s="17"/>
      <c r="R314" s="17"/>
      <c r="S314" s="17"/>
    </row>
    <row r="315" spans="2:19" x14ac:dyDescent="0.35">
      <c r="B315" t="s">
        <v>202</v>
      </c>
      <c r="C315" s="17">
        <v>0.72543046123468002</v>
      </c>
      <c r="D315" s="17">
        <v>0.73537160802067503</v>
      </c>
      <c r="E315" s="17">
        <v>0.702287717736363</v>
      </c>
      <c r="F315" s="17"/>
      <c r="G315" s="17">
        <v>0.84010831230556504</v>
      </c>
      <c r="H315" s="17"/>
      <c r="I315" s="17">
        <v>0.80844228849101096</v>
      </c>
      <c r="J315" s="17">
        <v>0.57344933082361604</v>
      </c>
      <c r="K315" s="17">
        <v>0.75620400260693699</v>
      </c>
      <c r="L315" s="17"/>
      <c r="M315" s="17">
        <v>0.77265228903634298</v>
      </c>
      <c r="N315" s="17">
        <v>0.67073781639200802</v>
      </c>
      <c r="O315" s="17">
        <v>0.65698896574919896</v>
      </c>
      <c r="P315" s="17">
        <v>0.77461472845565404</v>
      </c>
      <c r="Q315" s="17"/>
      <c r="R315" s="17">
        <v>0.83798155911171002</v>
      </c>
      <c r="S315" s="17">
        <v>0.72900520477069597</v>
      </c>
    </row>
    <row r="316" spans="2:19" x14ac:dyDescent="0.35">
      <c r="B316" t="s">
        <v>203</v>
      </c>
      <c r="C316" s="17">
        <v>0.20946338851499299</v>
      </c>
      <c r="D316" s="17">
        <v>0.19506612361117301</v>
      </c>
      <c r="E316" s="17">
        <v>0.24300102073673699</v>
      </c>
      <c r="F316" s="17"/>
      <c r="G316" s="17">
        <v>0.13386959227690301</v>
      </c>
      <c r="H316" s="17"/>
      <c r="I316" s="17">
        <v>0.13506576255726299</v>
      </c>
      <c r="J316" s="17">
        <v>0.35081721695707901</v>
      </c>
      <c r="K316" s="17">
        <v>0.18315196683306201</v>
      </c>
      <c r="L316" s="17"/>
      <c r="M316" s="17">
        <v>0.15884696474986901</v>
      </c>
      <c r="N316" s="17">
        <v>0.26217752451881399</v>
      </c>
      <c r="O316" s="17">
        <v>0.26345575192070603</v>
      </c>
      <c r="P316" s="17">
        <v>0.19646725259578399</v>
      </c>
      <c r="Q316" s="17"/>
      <c r="R316" s="17">
        <v>0.139986919014184</v>
      </c>
      <c r="S316" s="17">
        <v>0.21815656288128699</v>
      </c>
    </row>
    <row r="317" spans="2:19" x14ac:dyDescent="0.35">
      <c r="B317" t="s">
        <v>53</v>
      </c>
      <c r="C317" s="17">
        <v>6.5106150250327705E-2</v>
      </c>
      <c r="D317" s="17">
        <v>6.9562268368152297E-2</v>
      </c>
      <c r="E317" s="17">
        <v>5.4711261526899799E-2</v>
      </c>
      <c r="F317" s="17"/>
      <c r="G317" s="17">
        <v>2.60220954175314E-2</v>
      </c>
      <c r="H317" s="17"/>
      <c r="I317" s="17">
        <v>5.6491948951725997E-2</v>
      </c>
      <c r="J317" s="17">
        <v>7.5733452219305206E-2</v>
      </c>
      <c r="K317" s="17">
        <v>6.0644030560001498E-2</v>
      </c>
      <c r="L317" s="17"/>
      <c r="M317" s="17">
        <v>6.8500746213788405E-2</v>
      </c>
      <c r="N317" s="17">
        <v>6.7084659089177406E-2</v>
      </c>
      <c r="O317" s="17">
        <v>7.9555282330095206E-2</v>
      </c>
      <c r="P317" s="17">
        <v>2.89180189485625E-2</v>
      </c>
      <c r="Q317" s="17"/>
      <c r="R317" s="17">
        <v>2.20315218741063E-2</v>
      </c>
      <c r="S317" s="17">
        <v>5.28382323480171E-2</v>
      </c>
    </row>
    <row r="318" spans="2:19" x14ac:dyDescent="0.35">
      <c r="C318" s="17"/>
      <c r="D318" s="17"/>
      <c r="E318" s="17"/>
      <c r="F318" s="17"/>
      <c r="G318" s="17"/>
      <c r="H318" s="17"/>
      <c r="I318" s="17"/>
      <c r="J318" s="17"/>
      <c r="K318" s="17"/>
      <c r="L318" s="17"/>
      <c r="M318" s="17"/>
      <c r="N318" s="17"/>
      <c r="O318" s="17"/>
      <c r="P318" s="17"/>
      <c r="Q318" s="17"/>
      <c r="R318" s="17"/>
      <c r="S318" s="17"/>
    </row>
    <row r="319" spans="2:19" x14ac:dyDescent="0.35">
      <c r="B319" s="6" t="s">
        <v>204</v>
      </c>
      <c r="C319" s="17"/>
      <c r="D319" s="17"/>
      <c r="E319" s="17"/>
      <c r="F319" s="17"/>
      <c r="G319" s="17"/>
      <c r="H319" s="17"/>
      <c r="I319" s="17"/>
      <c r="J319" s="17"/>
      <c r="K319" s="17"/>
      <c r="L319" s="17"/>
      <c r="M319" s="17"/>
      <c r="N319" s="17"/>
      <c r="O319" s="17"/>
      <c r="P319" s="17"/>
      <c r="Q319" s="17"/>
      <c r="R319" s="17"/>
      <c r="S319" s="17"/>
    </row>
    <row r="320" spans="2:19" x14ac:dyDescent="0.35">
      <c r="B320" s="24" t="s">
        <v>13</v>
      </c>
      <c r="C320" s="17"/>
      <c r="D320" s="17"/>
      <c r="E320" s="17"/>
      <c r="F320" s="17"/>
      <c r="G320" s="17"/>
      <c r="H320" s="17"/>
      <c r="I320" s="17"/>
      <c r="J320" s="17"/>
      <c r="K320" s="17"/>
      <c r="L320" s="17"/>
      <c r="M320" s="17"/>
      <c r="N320" s="17"/>
      <c r="O320" s="17"/>
      <c r="P320" s="17"/>
      <c r="Q320" s="17"/>
      <c r="R320" s="17"/>
      <c r="S320" s="17"/>
    </row>
    <row r="321" spans="2:19" x14ac:dyDescent="0.35">
      <c r="B321" t="s">
        <v>202</v>
      </c>
      <c r="C321" s="17">
        <v>0.73672035221602605</v>
      </c>
      <c r="D321" s="17">
        <v>0.72619393400941001</v>
      </c>
      <c r="E321" s="17">
        <v>0.74763022109440602</v>
      </c>
      <c r="F321" s="17"/>
      <c r="G321" s="17">
        <v>0.80519137762769399</v>
      </c>
      <c r="H321" s="17"/>
      <c r="I321" s="17">
        <v>0.79731360023827902</v>
      </c>
      <c r="J321" s="17">
        <v>0.56583040804504303</v>
      </c>
      <c r="K321" s="17">
        <v>0.82403300974868399</v>
      </c>
      <c r="L321" s="17"/>
      <c r="M321" s="17">
        <v>0.788753431842807</v>
      </c>
      <c r="N321" s="17">
        <v>0.70383845347138596</v>
      </c>
      <c r="O321" s="17">
        <v>0.710615907161537</v>
      </c>
      <c r="P321" s="17">
        <v>0.66592257483974504</v>
      </c>
      <c r="Q321" s="17"/>
      <c r="R321" s="17">
        <v>0.83157113239589897</v>
      </c>
      <c r="S321" s="17">
        <v>0.74124179041622296</v>
      </c>
    </row>
    <row r="322" spans="2:19" x14ac:dyDescent="0.35">
      <c r="B322" t="s">
        <v>203</v>
      </c>
      <c r="C322" s="17">
        <v>0.19676275615175501</v>
      </c>
      <c r="D322" s="17">
        <v>0.196715397851743</v>
      </c>
      <c r="E322" s="17">
        <v>0.20337395030913299</v>
      </c>
      <c r="F322" s="17"/>
      <c r="G322" s="17">
        <v>0.16270058573695401</v>
      </c>
      <c r="H322" s="17"/>
      <c r="I322" s="17">
        <v>0.12686945175327999</v>
      </c>
      <c r="J322" s="17">
        <v>0.38048180965969303</v>
      </c>
      <c r="K322" s="17">
        <v>0.10945160632538101</v>
      </c>
      <c r="L322" s="17"/>
      <c r="M322" s="17">
        <v>0.150473965902641</v>
      </c>
      <c r="N322" s="17">
        <v>0.25522826171374602</v>
      </c>
      <c r="O322" s="17">
        <v>0.188806061548523</v>
      </c>
      <c r="P322" s="17">
        <v>0.24877852737766701</v>
      </c>
      <c r="Q322" s="17"/>
      <c r="R322" s="17">
        <v>0.133545076391034</v>
      </c>
      <c r="S322" s="17">
        <v>0.199836389535584</v>
      </c>
    </row>
    <row r="323" spans="2:19" x14ac:dyDescent="0.35">
      <c r="B323" t="s">
        <v>53</v>
      </c>
      <c r="C323" s="17">
        <v>6.6516891632219702E-2</v>
      </c>
      <c r="D323" s="17">
        <v>7.7090668138847199E-2</v>
      </c>
      <c r="E323" s="17">
        <v>4.8995828596460803E-2</v>
      </c>
      <c r="F323" s="17"/>
      <c r="G323" s="17">
        <v>3.2108036635351701E-2</v>
      </c>
      <c r="H323" s="17"/>
      <c r="I323" s="17">
        <v>7.5816948008441104E-2</v>
      </c>
      <c r="J323" s="17">
        <v>5.3687782295264302E-2</v>
      </c>
      <c r="K323" s="17">
        <v>6.6515383925935007E-2</v>
      </c>
      <c r="L323" s="17"/>
      <c r="M323" s="17">
        <v>6.0772602254552499E-2</v>
      </c>
      <c r="N323" s="17">
        <v>4.0933284814867701E-2</v>
      </c>
      <c r="O323" s="17">
        <v>0.10057803128994</v>
      </c>
      <c r="P323" s="17">
        <v>8.5298897782587396E-2</v>
      </c>
      <c r="Q323" s="17"/>
      <c r="R323" s="17">
        <v>3.4883791213066603E-2</v>
      </c>
      <c r="S323" s="17">
        <v>5.8921820048193199E-2</v>
      </c>
    </row>
    <row r="324" spans="2:19" x14ac:dyDescent="0.35">
      <c r="C324" s="17"/>
      <c r="D324" s="17"/>
      <c r="E324" s="17"/>
      <c r="F324" s="17"/>
      <c r="G324" s="17"/>
      <c r="H324" s="17"/>
      <c r="I324" s="17"/>
      <c r="J324" s="17"/>
      <c r="K324" s="17"/>
      <c r="L324" s="17"/>
      <c r="M324" s="17"/>
      <c r="N324" s="17"/>
      <c r="O324" s="17"/>
      <c r="P324" s="17"/>
      <c r="Q324" s="17"/>
      <c r="R324" s="17"/>
      <c r="S324" s="17"/>
    </row>
    <row r="325" spans="2:19" x14ac:dyDescent="0.35">
      <c r="B325" s="6" t="s">
        <v>205</v>
      </c>
      <c r="C325" s="17"/>
      <c r="D325" s="17"/>
      <c r="E325" s="17"/>
      <c r="F325" s="17"/>
      <c r="G325" s="17"/>
      <c r="H325" s="17"/>
      <c r="I325" s="17"/>
      <c r="J325" s="17"/>
      <c r="K325" s="17"/>
      <c r="L325" s="17"/>
      <c r="M325" s="17"/>
      <c r="N325" s="17"/>
      <c r="O325" s="17"/>
      <c r="P325" s="17"/>
      <c r="Q325" s="17"/>
      <c r="R325" s="17"/>
      <c r="S325" s="17"/>
    </row>
    <row r="326" spans="2:19" x14ac:dyDescent="0.35">
      <c r="B326" s="24" t="s">
        <v>13</v>
      </c>
      <c r="C326" s="17"/>
      <c r="D326" s="17"/>
      <c r="E326" s="17"/>
      <c r="F326" s="17"/>
      <c r="G326" s="17"/>
      <c r="H326" s="17"/>
      <c r="I326" s="17"/>
      <c r="J326" s="17"/>
      <c r="K326" s="17"/>
      <c r="L326" s="17"/>
      <c r="M326" s="17"/>
      <c r="N326" s="17"/>
      <c r="O326" s="17"/>
      <c r="P326" s="17"/>
      <c r="Q326" s="17"/>
      <c r="R326" s="17"/>
      <c r="S326" s="17"/>
    </row>
    <row r="327" spans="2:19" x14ac:dyDescent="0.35">
      <c r="B327" t="s">
        <v>202</v>
      </c>
      <c r="C327" s="17">
        <v>0.60257179256706195</v>
      </c>
      <c r="D327" s="17">
        <v>0.61861588572003701</v>
      </c>
      <c r="E327" s="17">
        <v>0.58504371499791497</v>
      </c>
      <c r="F327" s="17"/>
      <c r="G327" s="17">
        <v>0.698840968190098</v>
      </c>
      <c r="H327" s="17"/>
      <c r="I327" s="17">
        <v>0.698320956430733</v>
      </c>
      <c r="J327" s="17">
        <v>0.48989725225860897</v>
      </c>
      <c r="K327" s="17">
        <v>0.54496082695424797</v>
      </c>
      <c r="L327" s="17"/>
      <c r="M327" s="17">
        <v>0.63512287886640295</v>
      </c>
      <c r="N327" s="17">
        <v>0.56495734885257998</v>
      </c>
      <c r="O327" s="17">
        <v>0.61882471361105595</v>
      </c>
      <c r="P327" s="17">
        <v>0.54365704085778999</v>
      </c>
      <c r="Q327" s="17"/>
      <c r="R327" s="17">
        <v>0.70857809220826196</v>
      </c>
      <c r="S327" s="17">
        <v>0.597716447968627</v>
      </c>
    </row>
    <row r="328" spans="2:19" x14ac:dyDescent="0.35">
      <c r="B328" t="s">
        <v>203</v>
      </c>
      <c r="C328" s="17">
        <v>0.29134816880611702</v>
      </c>
      <c r="D328" s="17">
        <v>0.260441503987139</v>
      </c>
      <c r="E328" s="17">
        <v>0.33662256948932001</v>
      </c>
      <c r="F328" s="17"/>
      <c r="G328" s="17">
        <v>0.23369715440892999</v>
      </c>
      <c r="H328" s="17"/>
      <c r="I328" s="17">
        <v>0.21554237887230901</v>
      </c>
      <c r="J328" s="17">
        <v>0.42720047080110501</v>
      </c>
      <c r="K328" s="17">
        <v>0.27762289419702302</v>
      </c>
      <c r="L328" s="17"/>
      <c r="M328" s="17">
        <v>0.23303147771557101</v>
      </c>
      <c r="N328" s="17">
        <v>0.34120347508485199</v>
      </c>
      <c r="O328" s="17">
        <v>0.32172364743170601</v>
      </c>
      <c r="P328" s="17">
        <v>0.34391070466037799</v>
      </c>
      <c r="Q328" s="17"/>
      <c r="R328" s="17">
        <v>0.236561111394823</v>
      </c>
      <c r="S328" s="17">
        <v>0.29431567848762202</v>
      </c>
    </row>
    <row r="329" spans="2:19" x14ac:dyDescent="0.35">
      <c r="B329" t="s">
        <v>53</v>
      </c>
      <c r="C329" s="17">
        <v>0.106080038626822</v>
      </c>
      <c r="D329" s="17">
        <v>0.12094261029282501</v>
      </c>
      <c r="E329" s="17">
        <v>7.8333715512764607E-2</v>
      </c>
      <c r="F329" s="17"/>
      <c r="G329" s="17">
        <v>6.7461877400972398E-2</v>
      </c>
      <c r="H329" s="17"/>
      <c r="I329" s="17">
        <v>8.6136664696957896E-2</v>
      </c>
      <c r="J329" s="17">
        <v>8.2902276940286096E-2</v>
      </c>
      <c r="K329" s="17">
        <v>0.17741627884872799</v>
      </c>
      <c r="L329" s="17"/>
      <c r="M329" s="17">
        <v>0.13184564341802699</v>
      </c>
      <c r="N329" s="17">
        <v>9.3839176062567295E-2</v>
      </c>
      <c r="O329" s="17">
        <v>5.9451638957238102E-2</v>
      </c>
      <c r="P329" s="17">
        <v>0.112432254481832</v>
      </c>
      <c r="Q329" s="17"/>
      <c r="R329" s="17">
        <v>5.4860796396915198E-2</v>
      </c>
      <c r="S329" s="17">
        <v>0.10796787354375099</v>
      </c>
    </row>
    <row r="330" spans="2:19" x14ac:dyDescent="0.35">
      <c r="C330" s="17"/>
      <c r="D330" s="17"/>
      <c r="E330" s="17"/>
      <c r="F330" s="17"/>
      <c r="G330" s="17"/>
      <c r="H330" s="17"/>
      <c r="I330" s="17"/>
      <c r="J330" s="17"/>
      <c r="K330" s="17"/>
      <c r="L330" s="17"/>
      <c r="M330" s="17"/>
      <c r="N330" s="17"/>
      <c r="O330" s="17"/>
      <c r="P330" s="17"/>
      <c r="Q330" s="17"/>
      <c r="R330" s="17"/>
      <c r="S330" s="17"/>
    </row>
    <row r="331" spans="2:19" x14ac:dyDescent="0.35">
      <c r="B331" s="6" t="s">
        <v>206</v>
      </c>
      <c r="C331" s="17"/>
      <c r="D331" s="17"/>
      <c r="E331" s="17"/>
      <c r="F331" s="17"/>
      <c r="G331" s="17"/>
      <c r="H331" s="17"/>
      <c r="I331" s="17"/>
      <c r="J331" s="17"/>
      <c r="K331" s="17"/>
      <c r="L331" s="17"/>
      <c r="M331" s="17"/>
      <c r="N331" s="17"/>
      <c r="O331" s="17"/>
      <c r="P331" s="17"/>
      <c r="Q331" s="17"/>
      <c r="R331" s="17"/>
      <c r="S331" s="17"/>
    </row>
    <row r="332" spans="2:19" x14ac:dyDescent="0.35">
      <c r="B332" s="24" t="s">
        <v>13</v>
      </c>
      <c r="C332" s="17"/>
      <c r="D332" s="17"/>
      <c r="E332" s="17"/>
      <c r="F332" s="17"/>
      <c r="G332" s="17"/>
      <c r="H332" s="17"/>
      <c r="I332" s="17"/>
      <c r="J332" s="17"/>
      <c r="K332" s="17"/>
      <c r="L332" s="17"/>
      <c r="M332" s="17"/>
      <c r="N332" s="17"/>
      <c r="O332" s="17"/>
      <c r="P332" s="17"/>
      <c r="Q332" s="17"/>
      <c r="R332" s="17"/>
      <c r="S332" s="17"/>
    </row>
    <row r="333" spans="2:19" x14ac:dyDescent="0.35">
      <c r="B333" t="s">
        <v>202</v>
      </c>
      <c r="C333" s="17">
        <v>0.69771515169238596</v>
      </c>
      <c r="D333" s="17">
        <v>0.70103036475503899</v>
      </c>
      <c r="E333" s="17">
        <v>0.65943093325909896</v>
      </c>
      <c r="F333" s="17"/>
      <c r="G333" s="17">
        <v>0.90268179598199005</v>
      </c>
      <c r="H333" s="17"/>
      <c r="I333" s="17">
        <v>0.82724922356139297</v>
      </c>
      <c r="J333" s="17">
        <v>0.46348515752987801</v>
      </c>
      <c r="K333" s="17">
        <v>0.72599655517805295</v>
      </c>
      <c r="L333" s="17"/>
      <c r="M333" s="17">
        <v>0.73403289245304704</v>
      </c>
      <c r="N333" s="17">
        <v>0.66640030102013903</v>
      </c>
      <c r="O333" s="17">
        <v>0.66135585290546595</v>
      </c>
      <c r="P333" s="17">
        <v>0.69097402795139495</v>
      </c>
      <c r="Q333" s="17"/>
      <c r="R333" s="17">
        <v>0.85455104929836201</v>
      </c>
      <c r="S333" s="17">
        <v>0.74880828773048103</v>
      </c>
    </row>
    <row r="334" spans="2:19" x14ac:dyDescent="0.35">
      <c r="B334" t="s">
        <v>203</v>
      </c>
      <c r="C334" s="17">
        <v>0.22080823229497501</v>
      </c>
      <c r="D334" s="17">
        <v>0.21508857303746301</v>
      </c>
      <c r="E334" s="17">
        <v>0.26732323012243397</v>
      </c>
      <c r="F334" s="17"/>
      <c r="G334" s="17">
        <v>7.6522438145215907E-2</v>
      </c>
      <c r="H334" s="17"/>
      <c r="I334" s="17">
        <v>0.11094978168838</v>
      </c>
      <c r="J334" s="17">
        <v>0.43721667141256898</v>
      </c>
      <c r="K334" s="17">
        <v>0.172689481556624</v>
      </c>
      <c r="L334" s="17"/>
      <c r="M334" s="17">
        <v>0.18979297211704099</v>
      </c>
      <c r="N334" s="17">
        <v>0.257278276513765</v>
      </c>
      <c r="O334" s="17">
        <v>0.25237301187351702</v>
      </c>
      <c r="P334" s="17">
        <v>0.20699875636568199</v>
      </c>
      <c r="Q334" s="17"/>
      <c r="R334" s="17">
        <v>0.111226345420133</v>
      </c>
      <c r="S334" s="17">
        <v>0.202351274236821</v>
      </c>
    </row>
    <row r="335" spans="2:19" x14ac:dyDescent="0.35">
      <c r="B335" t="s">
        <v>53</v>
      </c>
      <c r="C335" s="17">
        <v>8.1476616012639197E-2</v>
      </c>
      <c r="D335" s="17">
        <v>8.38810622074984E-2</v>
      </c>
      <c r="E335" s="17">
        <v>7.3245836618466204E-2</v>
      </c>
      <c r="F335" s="17"/>
      <c r="G335" s="17">
        <v>2.0795765872794601E-2</v>
      </c>
      <c r="H335" s="17"/>
      <c r="I335" s="17">
        <v>6.18009947502276E-2</v>
      </c>
      <c r="J335" s="17">
        <v>9.9298171057552995E-2</v>
      </c>
      <c r="K335" s="17">
        <v>0.10131396326532301</v>
      </c>
      <c r="L335" s="17"/>
      <c r="M335" s="17">
        <v>7.6174135429911902E-2</v>
      </c>
      <c r="N335" s="17">
        <v>7.6321422466095107E-2</v>
      </c>
      <c r="O335" s="17">
        <v>8.6271135221017606E-2</v>
      </c>
      <c r="P335" s="17">
        <v>0.102027215682923</v>
      </c>
      <c r="Q335" s="17"/>
      <c r="R335" s="17">
        <v>3.4222605281505697E-2</v>
      </c>
      <c r="S335" s="17">
        <v>4.8840438032697699E-2</v>
      </c>
    </row>
    <row r="336" spans="2:19" x14ac:dyDescent="0.35">
      <c r="C336" s="17"/>
      <c r="D336" s="17"/>
      <c r="E336" s="17"/>
      <c r="F336" s="17"/>
      <c r="G336" s="17"/>
      <c r="H336" s="17"/>
      <c r="I336" s="17"/>
      <c r="J336" s="17"/>
      <c r="K336" s="17"/>
      <c r="L336" s="17"/>
      <c r="M336" s="17"/>
      <c r="N336" s="17"/>
      <c r="O336" s="17"/>
      <c r="P336" s="17"/>
      <c r="Q336" s="17"/>
      <c r="R336" s="17"/>
      <c r="S336" s="17"/>
    </row>
    <row r="337" spans="2:19" x14ac:dyDescent="0.35">
      <c r="B337" s="6" t="s">
        <v>207</v>
      </c>
      <c r="C337" s="17"/>
      <c r="D337" s="17"/>
      <c r="E337" s="17"/>
      <c r="F337" s="17"/>
      <c r="G337" s="17"/>
      <c r="H337" s="17"/>
      <c r="I337" s="17"/>
      <c r="J337" s="17"/>
      <c r="K337" s="17"/>
      <c r="L337" s="17"/>
      <c r="M337" s="17"/>
      <c r="N337" s="17"/>
      <c r="O337" s="17"/>
      <c r="P337" s="17"/>
      <c r="Q337" s="17"/>
      <c r="R337" s="17"/>
      <c r="S337" s="17"/>
    </row>
    <row r="338" spans="2:19" x14ac:dyDescent="0.35">
      <c r="B338" s="24" t="s">
        <v>13</v>
      </c>
      <c r="C338" s="17"/>
      <c r="D338" s="17"/>
      <c r="E338" s="17"/>
      <c r="F338" s="17"/>
      <c r="G338" s="17"/>
      <c r="H338" s="17"/>
      <c r="I338" s="17"/>
      <c r="J338" s="17"/>
      <c r="K338" s="17"/>
      <c r="L338" s="17"/>
      <c r="M338" s="17"/>
      <c r="N338" s="17"/>
      <c r="O338" s="17"/>
      <c r="P338" s="17"/>
      <c r="Q338" s="17"/>
      <c r="R338" s="17"/>
      <c r="S338" s="17"/>
    </row>
    <row r="339" spans="2:19" x14ac:dyDescent="0.35">
      <c r="B339" t="s">
        <v>202</v>
      </c>
      <c r="C339" s="17">
        <v>0.66773073687737705</v>
      </c>
      <c r="D339" s="17">
        <v>0.68043387554302803</v>
      </c>
      <c r="E339" s="17">
        <v>0.66804772347848096</v>
      </c>
      <c r="F339" s="17"/>
      <c r="G339" s="17">
        <v>0.78354450206965398</v>
      </c>
      <c r="H339" s="17"/>
      <c r="I339" s="17">
        <v>0.77447625052397195</v>
      </c>
      <c r="J339" s="17">
        <v>0.50330004064934297</v>
      </c>
      <c r="K339" s="17">
        <v>0.65425793220349104</v>
      </c>
      <c r="L339" s="17"/>
      <c r="M339" s="17">
        <v>0.67891296646959398</v>
      </c>
      <c r="N339" s="17">
        <v>0.65633931216327202</v>
      </c>
      <c r="O339" s="17">
        <v>0.64244924159404404</v>
      </c>
      <c r="P339" s="17">
        <v>0.68961492617113695</v>
      </c>
      <c r="Q339" s="17"/>
      <c r="R339" s="17">
        <v>0.80456238767625399</v>
      </c>
      <c r="S339" s="17">
        <v>0.70405484540701302</v>
      </c>
    </row>
    <row r="340" spans="2:19" x14ac:dyDescent="0.35">
      <c r="B340" t="s">
        <v>203</v>
      </c>
      <c r="C340" s="17">
        <v>0.25422418453977103</v>
      </c>
      <c r="D340" s="17">
        <v>0.241220490655433</v>
      </c>
      <c r="E340" s="17">
        <v>0.27645534629427498</v>
      </c>
      <c r="F340" s="17"/>
      <c r="G340" s="17">
        <v>0.15971077948381601</v>
      </c>
      <c r="H340" s="17"/>
      <c r="I340" s="17">
        <v>0.16497768362117399</v>
      </c>
      <c r="J340" s="17">
        <v>0.39718108640228</v>
      </c>
      <c r="K340" s="17">
        <v>0.25670527174047197</v>
      </c>
      <c r="L340" s="17"/>
      <c r="M340" s="17">
        <v>0.221421094636856</v>
      </c>
      <c r="N340" s="17">
        <v>0.29289841864840599</v>
      </c>
      <c r="O340" s="17">
        <v>0.29231642726083701</v>
      </c>
      <c r="P340" s="17">
        <v>0.232544801659851</v>
      </c>
      <c r="Q340" s="17"/>
      <c r="R340" s="17">
        <v>0.170216034299875</v>
      </c>
      <c r="S340" s="17">
        <v>0.208210474818708</v>
      </c>
    </row>
    <row r="341" spans="2:19" x14ac:dyDescent="0.35">
      <c r="B341" t="s">
        <v>53</v>
      </c>
      <c r="C341" s="17">
        <v>7.8045078582852298E-2</v>
      </c>
      <c r="D341" s="17">
        <v>7.8345633801539902E-2</v>
      </c>
      <c r="E341" s="17">
        <v>5.5496930227244501E-2</v>
      </c>
      <c r="F341" s="17"/>
      <c r="G341" s="17">
        <v>5.6744718446530201E-2</v>
      </c>
      <c r="H341" s="17"/>
      <c r="I341" s="17">
        <v>6.05460658548541E-2</v>
      </c>
      <c r="J341" s="17">
        <v>9.9518872948377093E-2</v>
      </c>
      <c r="K341" s="17">
        <v>8.9036796056036704E-2</v>
      </c>
      <c r="L341" s="17"/>
      <c r="M341" s="17">
        <v>9.9665938893549799E-2</v>
      </c>
      <c r="N341" s="17">
        <v>5.07622691883221E-2</v>
      </c>
      <c r="O341" s="17">
        <v>6.5234331145118896E-2</v>
      </c>
      <c r="P341" s="17">
        <v>7.7840272169012098E-2</v>
      </c>
      <c r="Q341" s="17"/>
      <c r="R341" s="17">
        <v>2.5221578023871202E-2</v>
      </c>
      <c r="S341" s="17">
        <v>8.7734679774279498E-2</v>
      </c>
    </row>
    <row r="342" spans="2:19" x14ac:dyDescent="0.35">
      <c r="C342" s="17"/>
      <c r="D342" s="17"/>
      <c r="E342" s="17"/>
      <c r="F342" s="17"/>
      <c r="G342" s="17"/>
      <c r="H342" s="17"/>
      <c r="I342" s="17"/>
      <c r="J342" s="17"/>
      <c r="K342" s="17"/>
      <c r="L342" s="17"/>
      <c r="M342" s="17"/>
      <c r="N342" s="17"/>
      <c r="O342" s="17"/>
      <c r="P342" s="17"/>
      <c r="Q342" s="17"/>
      <c r="R342" s="17"/>
      <c r="S342" s="17"/>
    </row>
    <row r="343" spans="2:19" x14ac:dyDescent="0.35">
      <c r="B343" s="6" t="s">
        <v>208</v>
      </c>
      <c r="C343" s="17"/>
      <c r="D343" s="17"/>
      <c r="E343" s="17"/>
      <c r="F343" s="17"/>
      <c r="G343" s="17"/>
      <c r="H343" s="17"/>
      <c r="I343" s="17"/>
      <c r="J343" s="17"/>
      <c r="K343" s="17"/>
      <c r="L343" s="17"/>
      <c r="M343" s="17"/>
      <c r="N343" s="17"/>
      <c r="O343" s="17"/>
      <c r="P343" s="17"/>
      <c r="Q343" s="17"/>
      <c r="R343" s="17"/>
      <c r="S343" s="17"/>
    </row>
    <row r="344" spans="2:19" x14ac:dyDescent="0.35">
      <c r="B344" s="24" t="s">
        <v>13</v>
      </c>
      <c r="C344" s="17"/>
      <c r="D344" s="17"/>
      <c r="E344" s="17"/>
      <c r="F344" s="17"/>
      <c r="G344" s="17"/>
      <c r="H344" s="17"/>
      <c r="I344" s="17"/>
      <c r="J344" s="17"/>
      <c r="K344" s="17"/>
      <c r="L344" s="17"/>
      <c r="M344" s="17"/>
      <c r="N344" s="17"/>
      <c r="O344" s="17"/>
      <c r="P344" s="17"/>
      <c r="Q344" s="17"/>
      <c r="R344" s="17"/>
      <c r="S344" s="17"/>
    </row>
    <row r="345" spans="2:19" x14ac:dyDescent="0.35">
      <c r="B345" t="s">
        <v>202</v>
      </c>
      <c r="C345" s="17">
        <v>0.68578089452317603</v>
      </c>
      <c r="D345" s="17">
        <v>0.69301215350894496</v>
      </c>
      <c r="E345" s="17">
        <v>0.68679455645479304</v>
      </c>
      <c r="F345" s="17"/>
      <c r="G345" s="17">
        <v>0.77908948161779901</v>
      </c>
      <c r="H345" s="17"/>
      <c r="I345" s="17">
        <v>0.77060083257715895</v>
      </c>
      <c r="J345" s="17">
        <v>0.51175714475404199</v>
      </c>
      <c r="K345" s="17">
        <v>0.72759064404787299</v>
      </c>
      <c r="L345" s="17"/>
      <c r="M345" s="17">
        <v>0.72024296452779901</v>
      </c>
      <c r="N345" s="17">
        <v>0.66699555509280095</v>
      </c>
      <c r="O345" s="17">
        <v>0.67980375260481396</v>
      </c>
      <c r="P345" s="17">
        <v>0.61657879858410403</v>
      </c>
      <c r="Q345" s="17"/>
      <c r="R345" s="17">
        <v>0.79820020221796895</v>
      </c>
      <c r="S345" s="17">
        <v>0.70632323668666597</v>
      </c>
    </row>
    <row r="346" spans="2:19" x14ac:dyDescent="0.35">
      <c r="B346" t="s">
        <v>203</v>
      </c>
      <c r="C346" s="17">
        <v>0.24786895942790499</v>
      </c>
      <c r="D346" s="17">
        <v>0.22729020774474601</v>
      </c>
      <c r="E346" s="17">
        <v>0.271763834542118</v>
      </c>
      <c r="F346" s="17"/>
      <c r="G346" s="17">
        <v>0.20486280991052</v>
      </c>
      <c r="H346" s="17"/>
      <c r="I346" s="17">
        <v>0.166135474027404</v>
      </c>
      <c r="J346" s="17">
        <v>0.41732042062552199</v>
      </c>
      <c r="K346" s="17">
        <v>0.203076457962584</v>
      </c>
      <c r="L346" s="17"/>
      <c r="M346" s="17">
        <v>0.18657794735413299</v>
      </c>
      <c r="N346" s="17">
        <v>0.31688036203997599</v>
      </c>
      <c r="O346" s="17">
        <v>0.244100259372449</v>
      </c>
      <c r="P346" s="17">
        <v>0.323112816877489</v>
      </c>
      <c r="Q346" s="17"/>
      <c r="R346" s="17">
        <v>0.16180469195015701</v>
      </c>
      <c r="S346" s="17">
        <v>0.25140106238570398</v>
      </c>
    </row>
    <row r="347" spans="2:19" x14ac:dyDescent="0.35">
      <c r="B347" t="s">
        <v>53</v>
      </c>
      <c r="C347" s="17">
        <v>6.6350146048919298E-2</v>
      </c>
      <c r="D347" s="17">
        <v>7.9697638746309696E-2</v>
      </c>
      <c r="E347" s="17">
        <v>4.1441609003089498E-2</v>
      </c>
      <c r="F347" s="17"/>
      <c r="G347" s="17">
        <v>1.6047708471680799E-2</v>
      </c>
      <c r="H347" s="17"/>
      <c r="I347" s="17">
        <v>6.3263693395436596E-2</v>
      </c>
      <c r="J347" s="17">
        <v>7.0922434620435695E-2</v>
      </c>
      <c r="K347" s="17">
        <v>6.9332897989542994E-2</v>
      </c>
      <c r="L347" s="17"/>
      <c r="M347" s="17">
        <v>9.3179088118068201E-2</v>
      </c>
      <c r="N347" s="17">
        <v>1.6124082867222798E-2</v>
      </c>
      <c r="O347" s="17">
        <v>7.6095988022737204E-2</v>
      </c>
      <c r="P347" s="17">
        <v>6.0308384538407797E-2</v>
      </c>
      <c r="Q347" s="17"/>
      <c r="R347" s="17">
        <v>3.9995105831873802E-2</v>
      </c>
      <c r="S347" s="17">
        <v>4.22757009276295E-2</v>
      </c>
    </row>
    <row r="348" spans="2:19" x14ac:dyDescent="0.35">
      <c r="C348" s="17"/>
      <c r="D348" s="17"/>
      <c r="E348" s="17"/>
      <c r="F348" s="17"/>
      <c r="G348" s="17"/>
      <c r="H348" s="17"/>
      <c r="I348" s="17"/>
      <c r="J348" s="17"/>
      <c r="K348" s="17"/>
      <c r="L348" s="17"/>
      <c r="M348" s="17"/>
      <c r="N348" s="17"/>
      <c r="O348" s="17"/>
      <c r="P348" s="17"/>
      <c r="Q348" s="17"/>
      <c r="R348" s="17"/>
      <c r="S348" s="17"/>
    </row>
    <row r="349" spans="2:19" x14ac:dyDescent="0.35">
      <c r="B349" s="6" t="s">
        <v>209</v>
      </c>
      <c r="C349" s="17"/>
      <c r="D349" s="17"/>
      <c r="E349" s="17"/>
      <c r="F349" s="17"/>
      <c r="G349" s="17"/>
      <c r="H349" s="17"/>
      <c r="I349" s="17"/>
      <c r="J349" s="17"/>
      <c r="K349" s="17"/>
      <c r="L349" s="17"/>
      <c r="M349" s="17"/>
      <c r="N349" s="17"/>
      <c r="O349" s="17"/>
      <c r="P349" s="17"/>
      <c r="Q349" s="17"/>
      <c r="R349" s="17"/>
      <c r="S349" s="17"/>
    </row>
    <row r="350" spans="2:19" x14ac:dyDescent="0.35">
      <c r="B350" s="24" t="s">
        <v>13</v>
      </c>
      <c r="C350" s="17"/>
      <c r="D350" s="17"/>
      <c r="E350" s="17"/>
      <c r="F350" s="17"/>
      <c r="G350" s="17"/>
      <c r="H350" s="17"/>
      <c r="I350" s="17"/>
      <c r="J350" s="17"/>
      <c r="K350" s="17"/>
      <c r="L350" s="17"/>
      <c r="M350" s="17"/>
      <c r="N350" s="17"/>
      <c r="O350" s="17"/>
      <c r="P350" s="17"/>
      <c r="Q350" s="17"/>
      <c r="R350" s="17"/>
      <c r="S350" s="17"/>
    </row>
    <row r="351" spans="2:19" x14ac:dyDescent="0.35">
      <c r="B351" t="s">
        <v>202</v>
      </c>
      <c r="C351" s="17">
        <v>0.67257647759654904</v>
      </c>
      <c r="D351" s="17">
        <v>0.67127972307799699</v>
      </c>
      <c r="E351" s="17">
        <v>0.64247141701627097</v>
      </c>
      <c r="F351" s="17"/>
      <c r="G351" s="17">
        <v>0.80509645853095102</v>
      </c>
      <c r="H351" s="17"/>
      <c r="I351" s="17">
        <v>0.75669567393652903</v>
      </c>
      <c r="J351" s="17">
        <v>0.46387749415153301</v>
      </c>
      <c r="K351" s="17">
        <v>0.75757439586269104</v>
      </c>
      <c r="L351" s="17"/>
      <c r="M351" s="17">
        <v>0.68844447201352299</v>
      </c>
      <c r="N351" s="17">
        <v>0.64205221785788202</v>
      </c>
      <c r="O351" s="17">
        <v>0.68450339977283203</v>
      </c>
      <c r="P351" s="17">
        <v>0.66158373088189204</v>
      </c>
      <c r="Q351" s="17"/>
      <c r="R351" s="17">
        <v>0.75905298193603599</v>
      </c>
      <c r="S351" s="17">
        <v>0.73272299065053803</v>
      </c>
    </row>
    <row r="352" spans="2:19" x14ac:dyDescent="0.35">
      <c r="B352" t="s">
        <v>203</v>
      </c>
      <c r="C352" s="17">
        <v>0.23183070524681701</v>
      </c>
      <c r="D352" s="17">
        <v>0.23764383923577101</v>
      </c>
      <c r="E352" s="17">
        <v>0.25830811037315099</v>
      </c>
      <c r="F352" s="17"/>
      <c r="G352" s="17">
        <v>0.18008376054494299</v>
      </c>
      <c r="H352" s="17"/>
      <c r="I352" s="17">
        <v>0.16738517634039601</v>
      </c>
      <c r="J352" s="17">
        <v>0.38123577371817702</v>
      </c>
      <c r="K352" s="17">
        <v>0.17707774428582801</v>
      </c>
      <c r="L352" s="17"/>
      <c r="M352" s="17">
        <v>0.21647969631723099</v>
      </c>
      <c r="N352" s="17">
        <v>0.23313830222441101</v>
      </c>
      <c r="O352" s="17">
        <v>0.25351408789866597</v>
      </c>
      <c r="P352" s="17">
        <v>0.24853029655394199</v>
      </c>
      <c r="Q352" s="17"/>
      <c r="R352" s="17">
        <v>0.17610036368508</v>
      </c>
      <c r="S352" s="17">
        <v>0.24181994448541899</v>
      </c>
    </row>
    <row r="353" spans="2:19" x14ac:dyDescent="0.35">
      <c r="B353" t="s">
        <v>53</v>
      </c>
      <c r="C353" s="17">
        <v>9.5592817156634396E-2</v>
      </c>
      <c r="D353" s="17">
        <v>9.1076437686231901E-2</v>
      </c>
      <c r="E353" s="17">
        <v>9.9220472610577606E-2</v>
      </c>
      <c r="F353" s="17"/>
      <c r="G353" s="17">
        <v>1.48197809241064E-2</v>
      </c>
      <c r="H353" s="17"/>
      <c r="I353" s="17">
        <v>7.59191497230748E-2</v>
      </c>
      <c r="J353" s="17">
        <v>0.15488673213029</v>
      </c>
      <c r="K353" s="17">
        <v>6.5347859851480602E-2</v>
      </c>
      <c r="L353" s="17"/>
      <c r="M353" s="17">
        <v>9.5075831669246297E-2</v>
      </c>
      <c r="N353" s="17">
        <v>0.12480947991770699</v>
      </c>
      <c r="O353" s="17">
        <v>6.1982512328502298E-2</v>
      </c>
      <c r="P353" s="17">
        <v>8.9885972564166097E-2</v>
      </c>
      <c r="Q353" s="17"/>
      <c r="R353" s="17">
        <v>6.4846654378884094E-2</v>
      </c>
      <c r="S353" s="17">
        <v>2.5457064864042901E-2</v>
      </c>
    </row>
    <row r="354" spans="2:19" x14ac:dyDescent="0.35">
      <c r="C354" s="17"/>
      <c r="D354" s="17"/>
      <c r="E354" s="17"/>
      <c r="F354" s="17"/>
      <c r="G354" s="17"/>
      <c r="H354" s="17"/>
      <c r="I354" s="17"/>
      <c r="J354" s="17"/>
      <c r="K354" s="17"/>
      <c r="L354" s="17"/>
      <c r="M354" s="17"/>
      <c r="N354" s="17"/>
      <c r="O354" s="17"/>
      <c r="P354" s="17"/>
      <c r="Q354" s="17"/>
      <c r="R354" s="17"/>
      <c r="S354" s="17"/>
    </row>
    <row r="355" spans="2:19" x14ac:dyDescent="0.35">
      <c r="B355" s="6" t="s">
        <v>210</v>
      </c>
      <c r="C355" s="17"/>
      <c r="D355" s="17"/>
      <c r="E355" s="17"/>
      <c r="F355" s="17"/>
      <c r="G355" s="17"/>
      <c r="H355" s="17"/>
      <c r="I355" s="17"/>
      <c r="J355" s="17"/>
      <c r="K355" s="17"/>
      <c r="L355" s="17"/>
      <c r="M355" s="17"/>
      <c r="N355" s="17"/>
      <c r="O355" s="17"/>
      <c r="P355" s="17"/>
      <c r="Q355" s="17"/>
      <c r="R355" s="17"/>
      <c r="S355" s="17"/>
    </row>
    <row r="356" spans="2:19" x14ac:dyDescent="0.35">
      <c r="B356" s="24" t="s">
        <v>13</v>
      </c>
      <c r="C356" s="17"/>
      <c r="D356" s="17"/>
      <c r="E356" s="17"/>
      <c r="F356" s="17"/>
      <c r="G356" s="17"/>
      <c r="H356" s="17"/>
      <c r="I356" s="17"/>
      <c r="J356" s="17"/>
      <c r="K356" s="17"/>
      <c r="L356" s="17"/>
      <c r="M356" s="17"/>
      <c r="N356" s="17"/>
      <c r="O356" s="17"/>
      <c r="P356" s="17"/>
      <c r="Q356" s="17"/>
      <c r="R356" s="17"/>
      <c r="S356" s="17"/>
    </row>
    <row r="357" spans="2:19" x14ac:dyDescent="0.35">
      <c r="B357" t="s">
        <v>202</v>
      </c>
      <c r="C357" s="17">
        <v>0.71492391410212397</v>
      </c>
      <c r="D357" s="17">
        <v>0.69729355352542599</v>
      </c>
      <c r="E357" s="17">
        <v>0.71835607153263703</v>
      </c>
      <c r="F357" s="17"/>
      <c r="G357" s="17">
        <v>0.84860582745952795</v>
      </c>
      <c r="H357" s="17"/>
      <c r="I357" s="17">
        <v>0.813898077670552</v>
      </c>
      <c r="J357" s="17">
        <v>0.54904718099443495</v>
      </c>
      <c r="K357" s="17">
        <v>0.72021363454075604</v>
      </c>
      <c r="L357" s="17"/>
      <c r="M357" s="17">
        <v>0.72287091612527898</v>
      </c>
      <c r="N357" s="17">
        <v>0.69813946164557805</v>
      </c>
      <c r="O357" s="17">
        <v>0.74957807163266799</v>
      </c>
      <c r="P357" s="17">
        <v>0.67042174513825403</v>
      </c>
      <c r="Q357" s="17"/>
      <c r="R357" s="17">
        <v>0.85284307769135903</v>
      </c>
      <c r="S357" s="17">
        <v>0.71353974703626299</v>
      </c>
    </row>
    <row r="358" spans="2:19" x14ac:dyDescent="0.35">
      <c r="B358" t="s">
        <v>203</v>
      </c>
      <c r="C358" s="17">
        <v>0.20735249245784501</v>
      </c>
      <c r="D358" s="17">
        <v>0.22064358693588701</v>
      </c>
      <c r="E358" s="17">
        <v>0.20574768673639701</v>
      </c>
      <c r="F358" s="17"/>
      <c r="G358" s="17">
        <v>0.14219698882120099</v>
      </c>
      <c r="H358" s="17"/>
      <c r="I358" s="17">
        <v>0.13202907917444401</v>
      </c>
      <c r="J358" s="17">
        <v>0.31341059917103697</v>
      </c>
      <c r="K358" s="17">
        <v>0.22584904412461501</v>
      </c>
      <c r="L358" s="17"/>
      <c r="M358" s="17">
        <v>0.178056430856464</v>
      </c>
      <c r="N358" s="17">
        <v>0.229023556315926</v>
      </c>
      <c r="O358" s="17">
        <v>0.20547329247766799</v>
      </c>
      <c r="P358" s="17">
        <v>0.265318653861424</v>
      </c>
      <c r="Q358" s="17"/>
      <c r="R358" s="17">
        <v>0.13766211375661899</v>
      </c>
      <c r="S358" s="17">
        <v>0.21875157092337599</v>
      </c>
    </row>
    <row r="359" spans="2:19" x14ac:dyDescent="0.35">
      <c r="B359" t="s">
        <v>53</v>
      </c>
      <c r="C359" s="17">
        <v>7.77235934400307E-2</v>
      </c>
      <c r="D359" s="17">
        <v>8.2062859538686403E-2</v>
      </c>
      <c r="E359" s="17">
        <v>7.5896241730965597E-2</v>
      </c>
      <c r="F359" s="17"/>
      <c r="G359" s="17">
        <v>9.1971837192719504E-3</v>
      </c>
      <c r="H359" s="17"/>
      <c r="I359" s="17">
        <v>5.4072843155004401E-2</v>
      </c>
      <c r="J359" s="17">
        <v>0.137542219834528</v>
      </c>
      <c r="K359" s="17">
        <v>5.3937321334628502E-2</v>
      </c>
      <c r="L359" s="17"/>
      <c r="M359" s="17">
        <v>9.9072653018256907E-2</v>
      </c>
      <c r="N359" s="17">
        <v>7.2836982038495798E-2</v>
      </c>
      <c r="O359" s="17">
        <v>4.4948635889663899E-2</v>
      </c>
      <c r="P359" s="17">
        <v>6.42596010003227E-2</v>
      </c>
      <c r="Q359" s="17"/>
      <c r="R359" s="17">
        <v>9.4948085520212902E-3</v>
      </c>
      <c r="S359" s="17">
        <v>6.7708682040361706E-2</v>
      </c>
    </row>
    <row r="360" spans="2:19" x14ac:dyDescent="0.35">
      <c r="C360" s="17"/>
      <c r="D360" s="17"/>
      <c r="E360" s="17"/>
      <c r="F360" s="17"/>
      <c r="G360" s="17"/>
      <c r="H360" s="17"/>
      <c r="I360" s="17"/>
      <c r="J360" s="17"/>
      <c r="K360" s="17"/>
      <c r="L360" s="17"/>
      <c r="M360" s="17"/>
      <c r="N360" s="17"/>
      <c r="O360" s="17"/>
      <c r="P360" s="17"/>
      <c r="Q360" s="17"/>
      <c r="R360" s="17"/>
      <c r="S360" s="17"/>
    </row>
    <row r="361" spans="2:19" x14ac:dyDescent="0.35">
      <c r="B361" s="6" t="s">
        <v>211</v>
      </c>
      <c r="C361" s="17"/>
      <c r="D361" s="17"/>
      <c r="E361" s="17"/>
      <c r="F361" s="17"/>
      <c r="G361" s="17"/>
      <c r="H361" s="17"/>
      <c r="I361" s="17"/>
      <c r="J361" s="17"/>
      <c r="K361" s="17"/>
      <c r="L361" s="17"/>
      <c r="M361" s="17"/>
      <c r="N361" s="17"/>
      <c r="O361" s="17"/>
      <c r="P361" s="17"/>
      <c r="Q361" s="17"/>
      <c r="R361" s="17"/>
      <c r="S361" s="17"/>
    </row>
    <row r="362" spans="2:19" x14ac:dyDescent="0.35">
      <c r="B362" s="24" t="s">
        <v>13</v>
      </c>
      <c r="C362" s="17"/>
      <c r="D362" s="17"/>
      <c r="E362" s="17"/>
      <c r="F362" s="17"/>
      <c r="G362" s="17"/>
      <c r="H362" s="17"/>
      <c r="I362" s="17"/>
      <c r="J362" s="17"/>
      <c r="K362" s="17"/>
      <c r="L362" s="17"/>
      <c r="M362" s="17"/>
      <c r="N362" s="17"/>
      <c r="O362" s="17"/>
      <c r="P362" s="17"/>
      <c r="Q362" s="17"/>
      <c r="R362" s="17"/>
      <c r="S362" s="17"/>
    </row>
    <row r="363" spans="2:19" x14ac:dyDescent="0.35">
      <c r="B363" t="s">
        <v>202</v>
      </c>
      <c r="C363" s="17">
        <v>0.69432469733072599</v>
      </c>
      <c r="D363" s="17">
        <v>0.689159910709363</v>
      </c>
      <c r="E363" s="17">
        <v>0.726699344755392</v>
      </c>
      <c r="F363" s="17"/>
      <c r="G363" s="17">
        <v>0.69453133507765596</v>
      </c>
      <c r="H363" s="17"/>
      <c r="I363" s="17">
        <v>0.73735167767160503</v>
      </c>
      <c r="J363" s="17">
        <v>0.60838365621490798</v>
      </c>
      <c r="K363" s="17">
        <v>0.71070597044609496</v>
      </c>
      <c r="L363" s="17"/>
      <c r="M363" s="17">
        <v>0.69841386376384196</v>
      </c>
      <c r="N363" s="17">
        <v>0.72071957947324705</v>
      </c>
      <c r="O363" s="17">
        <v>0.69446634104934701</v>
      </c>
      <c r="P363" s="17">
        <v>0.62950288291734302</v>
      </c>
      <c r="Q363" s="17"/>
      <c r="R363" s="17">
        <v>0.74450812953141199</v>
      </c>
      <c r="S363" s="17">
        <v>0.65590091125457495</v>
      </c>
    </row>
    <row r="364" spans="2:19" x14ac:dyDescent="0.35">
      <c r="B364" t="s">
        <v>203</v>
      </c>
      <c r="C364" s="17">
        <v>0.22600804243584499</v>
      </c>
      <c r="D364" s="17">
        <v>0.23218522287333301</v>
      </c>
      <c r="E364" s="17">
        <v>0.21335491942357299</v>
      </c>
      <c r="F364" s="17"/>
      <c r="G364" s="17">
        <v>0.22940519682598701</v>
      </c>
      <c r="H364" s="17"/>
      <c r="I364" s="17">
        <v>0.193062406976798</v>
      </c>
      <c r="J364" s="17">
        <v>0.30393845854231799</v>
      </c>
      <c r="K364" s="17">
        <v>0.19665114141857101</v>
      </c>
      <c r="L364" s="17"/>
      <c r="M364" s="17">
        <v>0.209473570481503</v>
      </c>
      <c r="N364" s="17">
        <v>0.23049179910099399</v>
      </c>
      <c r="O364" s="17">
        <v>0.22328135260642601</v>
      </c>
      <c r="P364" s="17">
        <v>0.27614286229778101</v>
      </c>
      <c r="Q364" s="17"/>
      <c r="R364" s="17">
        <v>0.215686771668119</v>
      </c>
      <c r="S364" s="17">
        <v>0.22892309372452499</v>
      </c>
    </row>
    <row r="365" spans="2:19" x14ac:dyDescent="0.35">
      <c r="B365" t="s">
        <v>53</v>
      </c>
      <c r="C365" s="17">
        <v>7.9667260233429599E-2</v>
      </c>
      <c r="D365" s="17">
        <v>7.86548664173045E-2</v>
      </c>
      <c r="E365" s="17">
        <v>5.9945735821034601E-2</v>
      </c>
      <c r="F365" s="17"/>
      <c r="G365" s="17">
        <v>7.6063468096357501E-2</v>
      </c>
      <c r="H365" s="17"/>
      <c r="I365" s="17">
        <v>6.9585915351597596E-2</v>
      </c>
      <c r="J365" s="17">
        <v>8.7677885242774201E-2</v>
      </c>
      <c r="K365" s="17">
        <v>9.2642888135333404E-2</v>
      </c>
      <c r="L365" s="17"/>
      <c r="M365" s="17">
        <v>9.2112565754655595E-2</v>
      </c>
      <c r="N365" s="17">
        <v>4.8788621425758898E-2</v>
      </c>
      <c r="O365" s="17">
        <v>8.2252306344227005E-2</v>
      </c>
      <c r="P365" s="17">
        <v>9.4354254784875899E-2</v>
      </c>
      <c r="Q365" s="17"/>
      <c r="R365" s="17">
        <v>3.9805098800468702E-2</v>
      </c>
      <c r="S365" s="17">
        <v>0.11517599502089999</v>
      </c>
    </row>
    <row r="366" spans="2:19" x14ac:dyDescent="0.35">
      <c r="C366" s="17"/>
      <c r="D366" s="17"/>
      <c r="E366" s="17"/>
      <c r="F366" s="17"/>
      <c r="G366" s="17"/>
      <c r="H366" s="17"/>
      <c r="I366" s="17"/>
      <c r="J366" s="17"/>
      <c r="K366" s="17"/>
      <c r="L366" s="17"/>
      <c r="M366" s="17"/>
      <c r="N366" s="17"/>
      <c r="O366" s="17"/>
      <c r="P366" s="17"/>
      <c r="Q366" s="17"/>
      <c r="R366" s="17"/>
      <c r="S366" s="17"/>
    </row>
    <row r="367" spans="2:19" x14ac:dyDescent="0.35">
      <c r="B367" s="6" t="s">
        <v>212</v>
      </c>
      <c r="C367" s="17"/>
      <c r="D367" s="17"/>
      <c r="E367" s="17"/>
      <c r="F367" s="17"/>
      <c r="G367" s="17"/>
      <c r="H367" s="17"/>
      <c r="I367" s="17"/>
      <c r="J367" s="17"/>
      <c r="K367" s="17"/>
      <c r="L367" s="17"/>
      <c r="M367" s="17"/>
      <c r="N367" s="17"/>
      <c r="O367" s="17"/>
      <c r="P367" s="17"/>
      <c r="Q367" s="17"/>
      <c r="R367" s="17"/>
      <c r="S367" s="17"/>
    </row>
    <row r="368" spans="2:19" x14ac:dyDescent="0.35">
      <c r="B368" s="24" t="s">
        <v>13</v>
      </c>
      <c r="C368" s="17"/>
      <c r="D368" s="17"/>
      <c r="E368" s="17"/>
      <c r="F368" s="17"/>
      <c r="G368" s="17"/>
      <c r="H368" s="17"/>
      <c r="I368" s="17"/>
      <c r="J368" s="17"/>
      <c r="K368" s="17"/>
      <c r="L368" s="17"/>
      <c r="M368" s="17"/>
      <c r="N368" s="17"/>
      <c r="O368" s="17"/>
      <c r="P368" s="17"/>
      <c r="Q368" s="17"/>
      <c r="R368" s="17"/>
      <c r="S368" s="17"/>
    </row>
    <row r="369" spans="2:19" x14ac:dyDescent="0.35">
      <c r="B369" t="s">
        <v>213</v>
      </c>
      <c r="C369" s="17">
        <v>0.571170544175712</v>
      </c>
      <c r="D369" s="17">
        <v>0.58467887466177104</v>
      </c>
      <c r="E369" s="17">
        <v>0.52390233802241204</v>
      </c>
      <c r="F369" s="17"/>
      <c r="G369" s="17">
        <v>0.70642598570035897</v>
      </c>
      <c r="H369" s="17"/>
      <c r="I369" s="17">
        <v>0.64936359677342903</v>
      </c>
      <c r="J369" s="17">
        <v>0.43427980558682799</v>
      </c>
      <c r="K369" s="17">
        <v>0.59621675700277099</v>
      </c>
      <c r="L369" s="17"/>
      <c r="M369" s="17">
        <v>0.57528301248582303</v>
      </c>
      <c r="N369" s="17">
        <v>0.611601410690359</v>
      </c>
      <c r="O369" s="17">
        <v>0.53147251456503497</v>
      </c>
      <c r="P369" s="17">
        <v>0.537313615122882</v>
      </c>
      <c r="Q369" s="17"/>
      <c r="R369" s="17">
        <v>0.71529510828862897</v>
      </c>
      <c r="S369" s="17">
        <v>0.57486656856645502</v>
      </c>
    </row>
    <row r="370" spans="2:19" x14ac:dyDescent="0.35">
      <c r="B370" t="s">
        <v>214</v>
      </c>
      <c r="C370" s="17">
        <v>0.35287500101248598</v>
      </c>
      <c r="D370" s="17">
        <v>0.32646815473632601</v>
      </c>
      <c r="E370" s="17">
        <v>0.411907042361283</v>
      </c>
      <c r="F370" s="17"/>
      <c r="G370" s="17">
        <v>0.25154221366302898</v>
      </c>
      <c r="H370" s="17"/>
      <c r="I370" s="17">
        <v>0.27357469480154201</v>
      </c>
      <c r="J370" s="17">
        <v>0.49640782395203897</v>
      </c>
      <c r="K370" s="17">
        <v>0.32992410204611999</v>
      </c>
      <c r="L370" s="17"/>
      <c r="M370" s="17">
        <v>0.32586394926145801</v>
      </c>
      <c r="N370" s="17">
        <v>0.33101372488581399</v>
      </c>
      <c r="O370" s="17">
        <v>0.40186471641895699</v>
      </c>
      <c r="P370" s="17">
        <v>0.41316768572101698</v>
      </c>
      <c r="Q370" s="17"/>
      <c r="R370" s="17">
        <v>0.234540545294187</v>
      </c>
      <c r="S370" s="17">
        <v>0.36175960439011001</v>
      </c>
    </row>
    <row r="371" spans="2:19" x14ac:dyDescent="0.35">
      <c r="B371" t="s">
        <v>53</v>
      </c>
      <c r="C371" s="17">
        <v>7.5954454811802602E-2</v>
      </c>
      <c r="D371" s="17">
        <v>8.8852970601903003E-2</v>
      </c>
      <c r="E371" s="17">
        <v>6.4190619616305095E-2</v>
      </c>
      <c r="F371" s="17"/>
      <c r="G371" s="17">
        <v>4.2031800636612403E-2</v>
      </c>
      <c r="H371" s="17"/>
      <c r="I371" s="17">
        <v>7.7061708425028894E-2</v>
      </c>
      <c r="J371" s="17">
        <v>6.93123704611322E-2</v>
      </c>
      <c r="K371" s="17">
        <v>7.3859140951108695E-2</v>
      </c>
      <c r="L371" s="17"/>
      <c r="M371" s="17">
        <v>9.8853038252718406E-2</v>
      </c>
      <c r="N371" s="17">
        <v>5.7384864423827703E-2</v>
      </c>
      <c r="O371" s="17">
        <v>6.6662769016007803E-2</v>
      </c>
      <c r="P371" s="17">
        <v>4.9518699156101402E-2</v>
      </c>
      <c r="Q371" s="17"/>
      <c r="R371" s="17">
        <v>5.01643464171843E-2</v>
      </c>
      <c r="S371" s="17">
        <v>6.3373827043434805E-2</v>
      </c>
    </row>
    <row r="372" spans="2:19" x14ac:dyDescent="0.35">
      <c r="C372" s="17"/>
      <c r="D372" s="17"/>
      <c r="E372" s="17"/>
      <c r="F372" s="17"/>
      <c r="G372" s="17"/>
      <c r="H372" s="17"/>
      <c r="I372" s="17"/>
      <c r="J372" s="17"/>
      <c r="K372" s="17"/>
      <c r="L372" s="17"/>
      <c r="M372" s="17"/>
      <c r="N372" s="17"/>
      <c r="O372" s="17"/>
      <c r="P372" s="17"/>
      <c r="Q372" s="17"/>
      <c r="R372" s="17"/>
      <c r="S372" s="17"/>
    </row>
    <row r="373" spans="2:19" x14ac:dyDescent="0.35">
      <c r="B373" s="6" t="s">
        <v>215</v>
      </c>
      <c r="C373" s="17"/>
      <c r="D373" s="17"/>
      <c r="E373" s="17"/>
      <c r="F373" s="17"/>
      <c r="G373" s="17"/>
      <c r="H373" s="17"/>
      <c r="I373" s="17"/>
      <c r="J373" s="17"/>
      <c r="K373" s="17"/>
      <c r="L373" s="17"/>
      <c r="M373" s="17"/>
      <c r="N373" s="17"/>
      <c r="O373" s="17"/>
      <c r="P373" s="17"/>
      <c r="Q373" s="17"/>
      <c r="R373" s="17"/>
      <c r="S373" s="17"/>
    </row>
    <row r="374" spans="2:19" x14ac:dyDescent="0.35">
      <c r="B374" s="24" t="s">
        <v>13</v>
      </c>
      <c r="C374" s="17"/>
      <c r="D374" s="17"/>
      <c r="E374" s="17"/>
      <c r="F374" s="17"/>
      <c r="G374" s="17"/>
      <c r="H374" s="17"/>
      <c r="I374" s="17"/>
      <c r="J374" s="17"/>
      <c r="K374" s="17"/>
      <c r="L374" s="17"/>
      <c r="M374" s="17"/>
      <c r="N374" s="17"/>
      <c r="O374" s="17"/>
      <c r="P374" s="17"/>
      <c r="Q374" s="17"/>
      <c r="R374" s="17"/>
      <c r="S374" s="17"/>
    </row>
    <row r="375" spans="2:19" x14ac:dyDescent="0.35">
      <c r="B375" t="s">
        <v>213</v>
      </c>
      <c r="C375" s="17">
        <v>0.63603915502720898</v>
      </c>
      <c r="D375" s="17">
        <v>0.60643256830305103</v>
      </c>
      <c r="E375" s="17">
        <v>0.64106977996532399</v>
      </c>
      <c r="F375" s="17"/>
      <c r="G375" s="17">
        <v>0.68349834287244904</v>
      </c>
      <c r="H375" s="17"/>
      <c r="I375" s="17">
        <v>0.69467662435700905</v>
      </c>
      <c r="J375" s="17">
        <v>0.54628505416746198</v>
      </c>
      <c r="K375" s="17">
        <v>0.64427741946700801</v>
      </c>
      <c r="L375" s="17"/>
      <c r="M375" s="17">
        <v>0.68191628309339303</v>
      </c>
      <c r="N375" s="17">
        <v>0.625151125809844</v>
      </c>
      <c r="O375" s="17">
        <v>0.57596296825584903</v>
      </c>
      <c r="P375" s="17">
        <v>0.59273133843178105</v>
      </c>
      <c r="Q375" s="17"/>
      <c r="R375" s="17">
        <v>0.72041011102016295</v>
      </c>
      <c r="S375" s="17">
        <v>0.66073722636738996</v>
      </c>
    </row>
    <row r="376" spans="2:19" x14ac:dyDescent="0.35">
      <c r="B376" t="s">
        <v>214</v>
      </c>
      <c r="C376" s="17">
        <v>0.29698763166653802</v>
      </c>
      <c r="D376" s="17">
        <v>0.31704469524892898</v>
      </c>
      <c r="E376" s="17">
        <v>0.30309178327243103</v>
      </c>
      <c r="F376" s="17"/>
      <c r="G376" s="17">
        <v>0.25149131036476702</v>
      </c>
      <c r="H376" s="17"/>
      <c r="I376" s="17">
        <v>0.25209922617022701</v>
      </c>
      <c r="J376" s="17">
        <v>0.35849613434470401</v>
      </c>
      <c r="K376" s="17">
        <v>0.30470645729081702</v>
      </c>
      <c r="L376" s="17"/>
      <c r="M376" s="17">
        <v>0.22428832085047001</v>
      </c>
      <c r="N376" s="17">
        <v>0.34083376551586703</v>
      </c>
      <c r="O376" s="17">
        <v>0.35341708496601498</v>
      </c>
      <c r="P376" s="17">
        <v>0.37080777135172099</v>
      </c>
      <c r="Q376" s="17"/>
      <c r="R376" s="17">
        <v>0.21491625149728699</v>
      </c>
      <c r="S376" s="17">
        <v>0.28453465481050599</v>
      </c>
    </row>
    <row r="377" spans="2:19" x14ac:dyDescent="0.35">
      <c r="B377" t="s">
        <v>53</v>
      </c>
      <c r="C377" s="17">
        <v>6.6973213306253707E-2</v>
      </c>
      <c r="D377" s="17">
        <v>7.6522736448020004E-2</v>
      </c>
      <c r="E377" s="17">
        <v>5.5838436762245099E-2</v>
      </c>
      <c r="F377" s="17"/>
      <c r="G377" s="17">
        <v>6.5010346762784096E-2</v>
      </c>
      <c r="H377" s="17"/>
      <c r="I377" s="17">
        <v>5.32241494727645E-2</v>
      </c>
      <c r="J377" s="17">
        <v>9.5218811487834107E-2</v>
      </c>
      <c r="K377" s="17">
        <v>5.1016123242175498E-2</v>
      </c>
      <c r="L377" s="17"/>
      <c r="M377" s="17">
        <v>9.3795396056136598E-2</v>
      </c>
      <c r="N377" s="17">
        <v>3.4015108674288697E-2</v>
      </c>
      <c r="O377" s="17">
        <v>7.0619946778136003E-2</v>
      </c>
      <c r="P377" s="17">
        <v>3.64608902164976E-2</v>
      </c>
      <c r="Q377" s="17"/>
      <c r="R377" s="17">
        <v>6.4673637482550006E-2</v>
      </c>
      <c r="S377" s="17">
        <v>5.4728118822103801E-2</v>
      </c>
    </row>
    <row r="378" spans="2:19" x14ac:dyDescent="0.35">
      <c r="C378" s="17"/>
      <c r="D378" s="17"/>
      <c r="E378" s="17"/>
      <c r="F378" s="17"/>
      <c r="G378" s="17"/>
      <c r="H378" s="17"/>
      <c r="I378" s="17"/>
      <c r="J378" s="17"/>
      <c r="K378" s="17"/>
      <c r="L378" s="17"/>
      <c r="M378" s="17"/>
      <c r="N378" s="17"/>
      <c r="O378" s="17"/>
      <c r="P378" s="17"/>
      <c r="Q378" s="17"/>
      <c r="R378" s="17"/>
      <c r="S378" s="17"/>
    </row>
    <row r="379" spans="2:19" x14ac:dyDescent="0.35">
      <c r="B379" s="6" t="s">
        <v>216</v>
      </c>
      <c r="C379" s="17"/>
      <c r="D379" s="17"/>
      <c r="E379" s="17"/>
      <c r="F379" s="17"/>
      <c r="G379" s="17"/>
      <c r="H379" s="17"/>
      <c r="I379" s="17"/>
      <c r="J379" s="17"/>
      <c r="K379" s="17"/>
      <c r="L379" s="17"/>
      <c r="M379" s="17"/>
      <c r="N379" s="17"/>
      <c r="O379" s="17"/>
      <c r="P379" s="17"/>
      <c r="Q379" s="17"/>
      <c r="R379" s="17"/>
      <c r="S379" s="17"/>
    </row>
    <row r="380" spans="2:19" x14ac:dyDescent="0.35">
      <c r="B380" s="24" t="s">
        <v>13</v>
      </c>
      <c r="C380" s="17"/>
      <c r="D380" s="17"/>
      <c r="E380" s="17"/>
      <c r="F380" s="17"/>
      <c r="G380" s="17"/>
      <c r="H380" s="17"/>
      <c r="I380" s="17"/>
      <c r="J380" s="17"/>
      <c r="K380" s="17"/>
      <c r="L380" s="17"/>
      <c r="M380" s="17"/>
      <c r="N380" s="17"/>
      <c r="O380" s="17"/>
      <c r="P380" s="17"/>
      <c r="Q380" s="17"/>
      <c r="R380" s="17"/>
      <c r="S380" s="17"/>
    </row>
    <row r="381" spans="2:19" x14ac:dyDescent="0.35">
      <c r="B381" t="s">
        <v>213</v>
      </c>
      <c r="C381" s="17">
        <v>0.47342464000851803</v>
      </c>
      <c r="D381" s="17">
        <v>0.48416800265586601</v>
      </c>
      <c r="E381" s="17">
        <v>0.439339561527819</v>
      </c>
      <c r="F381" s="17"/>
      <c r="G381" s="17">
        <v>0.60718688666166698</v>
      </c>
      <c r="H381" s="17"/>
      <c r="I381" s="17">
        <v>0.52579583299537402</v>
      </c>
      <c r="J381" s="17">
        <v>0.38960605214579702</v>
      </c>
      <c r="K381" s="17">
        <v>0.48048533038866598</v>
      </c>
      <c r="L381" s="17"/>
      <c r="M381" s="17">
        <v>0.50622739262774796</v>
      </c>
      <c r="N381" s="17">
        <v>0.49392467110028998</v>
      </c>
      <c r="O381" s="17">
        <v>0.35825038309736501</v>
      </c>
      <c r="P381" s="17">
        <v>0.49323394641012003</v>
      </c>
      <c r="Q381" s="17"/>
      <c r="R381" s="17">
        <v>0.58150507231067305</v>
      </c>
      <c r="S381" s="17">
        <v>0.50180911235146397</v>
      </c>
    </row>
    <row r="382" spans="2:19" x14ac:dyDescent="0.35">
      <c r="B382" t="s">
        <v>214</v>
      </c>
      <c r="C382" s="17">
        <v>0.42044497247742801</v>
      </c>
      <c r="D382" s="17">
        <v>0.41447178953798403</v>
      </c>
      <c r="E382" s="17">
        <v>0.47850232835872902</v>
      </c>
      <c r="F382" s="17"/>
      <c r="G382" s="17">
        <v>0.35078131270172003</v>
      </c>
      <c r="H382" s="17"/>
      <c r="I382" s="17">
        <v>0.38495156291708099</v>
      </c>
      <c r="J382" s="17">
        <v>0.46601174082705099</v>
      </c>
      <c r="K382" s="17">
        <v>0.42301565676513903</v>
      </c>
      <c r="L382" s="17"/>
      <c r="M382" s="17">
        <v>0.36318325775236099</v>
      </c>
      <c r="N382" s="17">
        <v>0.39896126785979702</v>
      </c>
      <c r="O382" s="17">
        <v>0.56548704335387201</v>
      </c>
      <c r="P382" s="17">
        <v>0.44001281724075503</v>
      </c>
      <c r="Q382" s="17"/>
      <c r="R382" s="17">
        <v>0.356891378913749</v>
      </c>
      <c r="S382" s="17">
        <v>0.38740452137340198</v>
      </c>
    </row>
    <row r="383" spans="2:19" x14ac:dyDescent="0.35">
      <c r="B383" t="s">
        <v>53</v>
      </c>
      <c r="C383" s="17">
        <v>0.106130387514053</v>
      </c>
      <c r="D383" s="17">
        <v>0.101360207806149</v>
      </c>
      <c r="E383" s="17">
        <v>8.2158110113452296E-2</v>
      </c>
      <c r="F383" s="17"/>
      <c r="G383" s="17">
        <v>4.2031800636612403E-2</v>
      </c>
      <c r="H383" s="17"/>
      <c r="I383" s="17">
        <v>8.9252604087545401E-2</v>
      </c>
      <c r="J383" s="17">
        <v>0.14438220702715199</v>
      </c>
      <c r="K383" s="17">
        <v>9.6499012846194596E-2</v>
      </c>
      <c r="L383" s="17"/>
      <c r="M383" s="17">
        <v>0.13058934961989199</v>
      </c>
      <c r="N383" s="17">
        <v>0.107114061039913</v>
      </c>
      <c r="O383" s="17">
        <v>7.6262573548763202E-2</v>
      </c>
      <c r="P383" s="17">
        <v>6.6753236349124903E-2</v>
      </c>
      <c r="Q383" s="17"/>
      <c r="R383" s="17">
        <v>6.1603548775577603E-2</v>
      </c>
      <c r="S383" s="17">
        <v>0.110786366275134</v>
      </c>
    </row>
    <row r="384" spans="2:19" x14ac:dyDescent="0.35">
      <c r="C384" s="17"/>
      <c r="D384" s="17"/>
      <c r="E384" s="17"/>
      <c r="F384" s="17"/>
      <c r="G384" s="17"/>
      <c r="H384" s="17"/>
      <c r="I384" s="17"/>
      <c r="J384" s="17"/>
      <c r="K384" s="17"/>
      <c r="L384" s="17"/>
      <c r="M384" s="17"/>
      <c r="N384" s="17"/>
      <c r="O384" s="17"/>
      <c r="P384" s="17"/>
      <c r="Q384" s="17"/>
      <c r="R384" s="17"/>
      <c r="S384" s="17"/>
    </row>
    <row r="385" spans="2:19" x14ac:dyDescent="0.35">
      <c r="B385" s="6" t="s">
        <v>217</v>
      </c>
      <c r="C385" s="17"/>
      <c r="D385" s="17"/>
      <c r="E385" s="17"/>
      <c r="F385" s="17"/>
      <c r="G385" s="17"/>
      <c r="H385" s="17"/>
      <c r="I385" s="17"/>
      <c r="J385" s="17"/>
      <c r="K385" s="17"/>
      <c r="L385" s="17"/>
      <c r="M385" s="17"/>
      <c r="N385" s="17"/>
      <c r="O385" s="17"/>
      <c r="P385" s="17"/>
      <c r="Q385" s="17"/>
      <c r="R385" s="17"/>
      <c r="S385" s="17"/>
    </row>
    <row r="386" spans="2:19" x14ac:dyDescent="0.35">
      <c r="B386" s="24" t="s">
        <v>13</v>
      </c>
      <c r="C386" s="17"/>
      <c r="D386" s="17"/>
      <c r="E386" s="17"/>
      <c r="F386" s="17"/>
      <c r="G386" s="17"/>
      <c r="H386" s="17"/>
      <c r="I386" s="17"/>
      <c r="J386" s="17"/>
      <c r="K386" s="17"/>
      <c r="L386" s="17"/>
      <c r="M386" s="17"/>
      <c r="N386" s="17"/>
      <c r="O386" s="17"/>
      <c r="P386" s="17"/>
      <c r="Q386" s="17"/>
      <c r="R386" s="17"/>
      <c r="S386" s="17"/>
    </row>
    <row r="387" spans="2:19" x14ac:dyDescent="0.35">
      <c r="B387" t="s">
        <v>213</v>
      </c>
      <c r="C387" s="17">
        <v>0.58938859357493101</v>
      </c>
      <c r="D387" s="17">
        <v>0.59052620902742003</v>
      </c>
      <c r="E387" s="17">
        <v>0.576226247417847</v>
      </c>
      <c r="F387" s="17"/>
      <c r="G387" s="17">
        <v>0.74602318628203002</v>
      </c>
      <c r="H387" s="17"/>
      <c r="I387" s="17">
        <v>0.66870330960016999</v>
      </c>
      <c r="J387" s="17">
        <v>0.423367426263905</v>
      </c>
      <c r="K387" s="17">
        <v>0.64848720923203695</v>
      </c>
      <c r="L387" s="17"/>
      <c r="M387" s="17">
        <v>0.60613162147399002</v>
      </c>
      <c r="N387" s="17">
        <v>0.59362428460646399</v>
      </c>
      <c r="O387" s="17">
        <v>0.55385126072831203</v>
      </c>
      <c r="P387" s="17">
        <v>0.57758676772300699</v>
      </c>
      <c r="Q387" s="17"/>
      <c r="R387" s="17">
        <v>0.69810582859131098</v>
      </c>
      <c r="S387" s="17">
        <v>0.63466851469294605</v>
      </c>
    </row>
    <row r="388" spans="2:19" x14ac:dyDescent="0.35">
      <c r="B388" t="s">
        <v>214</v>
      </c>
      <c r="C388" s="17">
        <v>0.31361407155375998</v>
      </c>
      <c r="D388" s="17">
        <v>0.310319755627747</v>
      </c>
      <c r="E388" s="17">
        <v>0.33862291751742501</v>
      </c>
      <c r="F388" s="17"/>
      <c r="G388" s="17">
        <v>0.23840746332594201</v>
      </c>
      <c r="H388" s="17"/>
      <c r="I388" s="17">
        <v>0.252235716644025</v>
      </c>
      <c r="J388" s="17">
        <v>0.44876616266852998</v>
      </c>
      <c r="K388" s="17">
        <v>0.25341345833887102</v>
      </c>
      <c r="L388" s="17"/>
      <c r="M388" s="17">
        <v>0.25675520795276502</v>
      </c>
      <c r="N388" s="17">
        <v>0.33900131178501403</v>
      </c>
      <c r="O388" s="17">
        <v>0.38195959801418899</v>
      </c>
      <c r="P388" s="17">
        <v>0.3532104187342</v>
      </c>
      <c r="Q388" s="17"/>
      <c r="R388" s="17">
        <v>0.256400215303632</v>
      </c>
      <c r="S388" s="17">
        <v>0.28377433962590098</v>
      </c>
    </row>
    <row r="389" spans="2:19" x14ac:dyDescent="0.35">
      <c r="B389" t="s">
        <v>53</v>
      </c>
      <c r="C389" s="17">
        <v>9.6997334871308502E-2</v>
      </c>
      <c r="D389" s="17">
        <v>9.9154035344833094E-2</v>
      </c>
      <c r="E389" s="17">
        <v>8.5150835064727398E-2</v>
      </c>
      <c r="F389" s="17"/>
      <c r="G389" s="17">
        <v>1.5569350392027699E-2</v>
      </c>
      <c r="H389" s="17"/>
      <c r="I389" s="17">
        <v>7.9060973755804703E-2</v>
      </c>
      <c r="J389" s="17">
        <v>0.12786641106756499</v>
      </c>
      <c r="K389" s="17">
        <v>9.8099332429091204E-2</v>
      </c>
      <c r="L389" s="17"/>
      <c r="M389" s="17">
        <v>0.13711317057324501</v>
      </c>
      <c r="N389" s="17">
        <v>6.7374403608522399E-2</v>
      </c>
      <c r="O389" s="17">
        <v>6.4189141257499194E-2</v>
      </c>
      <c r="P389" s="17">
        <v>6.9202813542793201E-2</v>
      </c>
      <c r="Q389" s="17"/>
      <c r="R389" s="17">
        <v>4.5493956105057298E-2</v>
      </c>
      <c r="S389" s="17">
        <v>8.1557145681153104E-2</v>
      </c>
    </row>
    <row r="390" spans="2:19" x14ac:dyDescent="0.35">
      <c r="C390" s="17"/>
      <c r="D390" s="17"/>
      <c r="E390" s="17"/>
      <c r="F390" s="17"/>
      <c r="G390" s="17"/>
      <c r="H390" s="17"/>
      <c r="I390" s="17"/>
      <c r="J390" s="17"/>
      <c r="K390" s="17"/>
      <c r="L390" s="17"/>
      <c r="M390" s="17"/>
      <c r="N390" s="17"/>
      <c r="O390" s="17"/>
      <c r="P390" s="17"/>
      <c r="Q390" s="17"/>
      <c r="R390" s="17"/>
      <c r="S390" s="17"/>
    </row>
    <row r="391" spans="2:19" x14ac:dyDescent="0.35">
      <c r="B391" s="6" t="s">
        <v>218</v>
      </c>
      <c r="C391" s="17"/>
      <c r="D391" s="17"/>
      <c r="E391" s="17"/>
      <c r="F391" s="17"/>
      <c r="G391" s="17"/>
      <c r="H391" s="17"/>
      <c r="I391" s="17"/>
      <c r="J391" s="17"/>
      <c r="K391" s="17"/>
      <c r="L391" s="17"/>
      <c r="M391" s="17"/>
      <c r="N391" s="17"/>
      <c r="O391" s="17"/>
      <c r="P391" s="17"/>
      <c r="Q391" s="17"/>
      <c r="R391" s="17"/>
      <c r="S391" s="17"/>
    </row>
    <row r="392" spans="2:19" x14ac:dyDescent="0.35">
      <c r="B392" s="24" t="s">
        <v>13</v>
      </c>
      <c r="C392" s="17"/>
      <c r="D392" s="17"/>
      <c r="E392" s="17"/>
      <c r="F392" s="17"/>
      <c r="G392" s="17"/>
      <c r="H392" s="17"/>
      <c r="I392" s="17"/>
      <c r="J392" s="17"/>
      <c r="K392" s="17"/>
      <c r="L392" s="17"/>
      <c r="M392" s="17"/>
      <c r="N392" s="17"/>
      <c r="O392" s="17"/>
      <c r="P392" s="17"/>
      <c r="Q392" s="17"/>
      <c r="R392" s="17"/>
      <c r="S392" s="17"/>
    </row>
    <row r="393" spans="2:19" x14ac:dyDescent="0.35">
      <c r="B393" t="s">
        <v>213</v>
      </c>
      <c r="C393" s="17">
        <v>0.479176112208473</v>
      </c>
      <c r="D393" s="17">
        <v>0.46103222031024799</v>
      </c>
      <c r="E393" s="17">
        <v>0.48877968517438702</v>
      </c>
      <c r="F393" s="17"/>
      <c r="G393" s="17">
        <v>0.57693361665987097</v>
      </c>
      <c r="H393" s="17"/>
      <c r="I393" s="17">
        <v>0.56604656715938895</v>
      </c>
      <c r="J393" s="17">
        <v>0.32412873873541698</v>
      </c>
      <c r="K393" s="17">
        <v>0.50590651167008305</v>
      </c>
      <c r="L393" s="17"/>
      <c r="M393" s="17">
        <v>0.49398071219369699</v>
      </c>
      <c r="N393" s="17">
        <v>0.43101086484863199</v>
      </c>
      <c r="O393" s="17">
        <v>0.48834422415515</v>
      </c>
      <c r="P393" s="17">
        <v>0.50986230254550702</v>
      </c>
      <c r="Q393" s="17"/>
      <c r="R393" s="17">
        <v>0.59149737584806095</v>
      </c>
      <c r="S393" s="17">
        <v>0.52628389865374103</v>
      </c>
    </row>
    <row r="394" spans="2:19" x14ac:dyDescent="0.35">
      <c r="B394" t="s">
        <v>214</v>
      </c>
      <c r="C394" s="17">
        <v>0.41432756613361099</v>
      </c>
      <c r="D394" s="17">
        <v>0.43546486317399102</v>
      </c>
      <c r="E394" s="17">
        <v>0.439416528986733</v>
      </c>
      <c r="F394" s="17"/>
      <c r="G394" s="17">
        <v>0.368836300010144</v>
      </c>
      <c r="H394" s="17"/>
      <c r="I394" s="17">
        <v>0.32629408126235399</v>
      </c>
      <c r="J394" s="17">
        <v>0.56509172979211897</v>
      </c>
      <c r="K394" s="17">
        <v>0.391045450874347</v>
      </c>
      <c r="L394" s="17"/>
      <c r="M394" s="17">
        <v>0.35691913405091003</v>
      </c>
      <c r="N394" s="17">
        <v>0.48899983021931398</v>
      </c>
      <c r="O394" s="17">
        <v>0.42664569859121099</v>
      </c>
      <c r="P394" s="17">
        <v>0.44225027659361399</v>
      </c>
      <c r="Q394" s="17"/>
      <c r="R394" s="17">
        <v>0.31060461080461699</v>
      </c>
      <c r="S394" s="17">
        <v>0.399179045310183</v>
      </c>
    </row>
    <row r="395" spans="2:19" x14ac:dyDescent="0.35">
      <c r="B395" t="s">
        <v>53</v>
      </c>
      <c r="C395" s="17">
        <v>0.106496321657916</v>
      </c>
      <c r="D395" s="17">
        <v>0.103502916515762</v>
      </c>
      <c r="E395" s="17">
        <v>7.1803785838880502E-2</v>
      </c>
      <c r="F395" s="17"/>
      <c r="G395" s="17">
        <v>5.4230083329984802E-2</v>
      </c>
      <c r="H395" s="17"/>
      <c r="I395" s="17">
        <v>0.107659351578257</v>
      </c>
      <c r="J395" s="17">
        <v>0.110779531472463</v>
      </c>
      <c r="K395" s="17">
        <v>0.10304803745556999</v>
      </c>
      <c r="L395" s="17"/>
      <c r="M395" s="17">
        <v>0.14910015375539301</v>
      </c>
      <c r="N395" s="17">
        <v>7.9989304932054597E-2</v>
      </c>
      <c r="O395" s="17">
        <v>8.5010077253638502E-2</v>
      </c>
      <c r="P395" s="17">
        <v>4.7887420860879201E-2</v>
      </c>
      <c r="Q395" s="17"/>
      <c r="R395" s="17">
        <v>9.7898013347321206E-2</v>
      </c>
      <c r="S395" s="17">
        <v>7.4537056036075702E-2</v>
      </c>
    </row>
    <row r="396" spans="2:19" x14ac:dyDescent="0.35">
      <c r="C396" s="17"/>
      <c r="D396" s="17"/>
      <c r="E396" s="17"/>
      <c r="F396" s="17"/>
      <c r="G396" s="17"/>
      <c r="H396" s="17"/>
      <c r="I396" s="17"/>
      <c r="J396" s="17"/>
      <c r="K396" s="17"/>
      <c r="L396" s="17"/>
      <c r="M396" s="17"/>
      <c r="N396" s="17"/>
      <c r="O396" s="17"/>
      <c r="P396" s="17"/>
      <c r="Q396" s="17"/>
      <c r="R396" s="17"/>
      <c r="S396" s="17"/>
    </row>
    <row r="397" spans="2:19" x14ac:dyDescent="0.35">
      <c r="B397" s="6" t="s">
        <v>219</v>
      </c>
      <c r="C397" s="17"/>
      <c r="D397" s="17"/>
      <c r="E397" s="17"/>
      <c r="F397" s="17"/>
      <c r="G397" s="17"/>
      <c r="H397" s="17"/>
      <c r="I397" s="17"/>
      <c r="J397" s="17"/>
      <c r="K397" s="17"/>
      <c r="L397" s="17"/>
      <c r="M397" s="17"/>
      <c r="N397" s="17"/>
      <c r="O397" s="17"/>
      <c r="P397" s="17"/>
      <c r="Q397" s="17"/>
      <c r="R397" s="17"/>
      <c r="S397" s="17"/>
    </row>
    <row r="398" spans="2:19" x14ac:dyDescent="0.35">
      <c r="B398" s="24" t="s">
        <v>13</v>
      </c>
      <c r="C398" s="17"/>
      <c r="D398" s="17"/>
      <c r="E398" s="17"/>
      <c r="F398" s="17"/>
      <c r="G398" s="17"/>
      <c r="H398" s="17"/>
      <c r="I398" s="17"/>
      <c r="J398" s="17"/>
      <c r="K398" s="17"/>
      <c r="L398" s="17"/>
      <c r="M398" s="17"/>
      <c r="N398" s="17"/>
      <c r="O398" s="17"/>
      <c r="P398" s="17"/>
      <c r="Q398" s="17"/>
      <c r="R398" s="17"/>
      <c r="S398" s="17"/>
    </row>
    <row r="399" spans="2:19" x14ac:dyDescent="0.35">
      <c r="B399" t="s">
        <v>213</v>
      </c>
      <c r="C399" s="17">
        <v>0.62926166321094901</v>
      </c>
      <c r="D399" s="17">
        <v>0.60482573376638005</v>
      </c>
      <c r="E399" s="17">
        <v>0.65256018105313696</v>
      </c>
      <c r="F399" s="17"/>
      <c r="G399" s="17">
        <v>0.69847068795256495</v>
      </c>
      <c r="H399" s="17"/>
      <c r="I399" s="17">
        <v>0.73475142797626203</v>
      </c>
      <c r="J399" s="17">
        <v>0.47205999946469701</v>
      </c>
      <c r="K399" s="17">
        <v>0.62791474230433297</v>
      </c>
      <c r="L399" s="17"/>
      <c r="M399" s="17">
        <v>0.67628823798357696</v>
      </c>
      <c r="N399" s="17">
        <v>0.61558698876859197</v>
      </c>
      <c r="O399" s="17">
        <v>0.53198342167074297</v>
      </c>
      <c r="P399" s="17">
        <v>0.64187228107854499</v>
      </c>
      <c r="Q399" s="17"/>
      <c r="R399" s="17">
        <v>0.75924082675785298</v>
      </c>
      <c r="S399" s="17">
        <v>0.62772906201245304</v>
      </c>
    </row>
    <row r="400" spans="2:19" x14ac:dyDescent="0.35">
      <c r="B400" t="s">
        <v>214</v>
      </c>
      <c r="C400" s="17">
        <v>0.286034739572404</v>
      </c>
      <c r="D400" s="17">
        <v>0.310361236205135</v>
      </c>
      <c r="E400" s="17">
        <v>0.25890321174500103</v>
      </c>
      <c r="F400" s="17"/>
      <c r="G400" s="17">
        <v>0.26260764244309998</v>
      </c>
      <c r="H400" s="17"/>
      <c r="I400" s="17">
        <v>0.20868025884573199</v>
      </c>
      <c r="J400" s="17">
        <v>0.38445652758810001</v>
      </c>
      <c r="K400" s="17">
        <v>0.300862508689486</v>
      </c>
      <c r="L400" s="17"/>
      <c r="M400" s="17">
        <v>0.22922850526309399</v>
      </c>
      <c r="N400" s="17">
        <v>0.269109948191181</v>
      </c>
      <c r="O400" s="17">
        <v>0.417115106817601</v>
      </c>
      <c r="P400" s="17">
        <v>0.31566721068696402</v>
      </c>
      <c r="Q400" s="17"/>
      <c r="R400" s="17">
        <v>0.197275521139328</v>
      </c>
      <c r="S400" s="17">
        <v>0.29589135021822399</v>
      </c>
    </row>
    <row r="401" spans="2:19" x14ac:dyDescent="0.35">
      <c r="B401" t="s">
        <v>53</v>
      </c>
      <c r="C401" s="17">
        <v>8.4703597216646595E-2</v>
      </c>
      <c r="D401" s="17">
        <v>8.4813030028485697E-2</v>
      </c>
      <c r="E401" s="17">
        <v>8.8536607201862405E-2</v>
      </c>
      <c r="F401" s="17"/>
      <c r="G401" s="17">
        <v>3.8921669604334498E-2</v>
      </c>
      <c r="H401" s="17"/>
      <c r="I401" s="17">
        <v>5.6568313178005702E-2</v>
      </c>
      <c r="J401" s="17">
        <v>0.14348347294720301</v>
      </c>
      <c r="K401" s="17">
        <v>7.1222749006180794E-2</v>
      </c>
      <c r="L401" s="17"/>
      <c r="M401" s="17">
        <v>9.44832567533299E-2</v>
      </c>
      <c r="N401" s="17">
        <v>0.115303063040227</v>
      </c>
      <c r="O401" s="17">
        <v>5.0901471511656401E-2</v>
      </c>
      <c r="P401" s="17">
        <v>4.2460508234490497E-2</v>
      </c>
      <c r="Q401" s="17"/>
      <c r="R401" s="17">
        <v>4.34836521028188E-2</v>
      </c>
      <c r="S401" s="17">
        <v>7.6379587769322896E-2</v>
      </c>
    </row>
    <row r="402" spans="2:19" x14ac:dyDescent="0.35">
      <c r="C402" s="17"/>
      <c r="D402" s="17"/>
      <c r="E402" s="17"/>
      <c r="F402" s="17"/>
      <c r="G402" s="17"/>
      <c r="H402" s="17"/>
      <c r="I402" s="17"/>
      <c r="J402" s="17"/>
      <c r="K402" s="17"/>
      <c r="L402" s="17"/>
      <c r="M402" s="17"/>
      <c r="N402" s="17"/>
      <c r="O402" s="17"/>
      <c r="P402" s="17"/>
      <c r="Q402" s="17"/>
      <c r="R402" s="17"/>
      <c r="S402" s="17"/>
    </row>
    <row r="403" spans="2:19" x14ac:dyDescent="0.35">
      <c r="B403" s="6" t="s">
        <v>220</v>
      </c>
      <c r="C403" s="17"/>
      <c r="D403" s="17"/>
      <c r="E403" s="17"/>
      <c r="F403" s="17"/>
      <c r="G403" s="17"/>
      <c r="H403" s="17"/>
      <c r="I403" s="17"/>
      <c r="J403" s="17"/>
      <c r="K403" s="17"/>
      <c r="L403" s="17"/>
      <c r="M403" s="17"/>
      <c r="N403" s="17"/>
      <c r="O403" s="17"/>
      <c r="P403" s="17"/>
      <c r="Q403" s="17"/>
      <c r="R403" s="17"/>
      <c r="S403" s="17"/>
    </row>
    <row r="404" spans="2:19" x14ac:dyDescent="0.35">
      <c r="B404" s="24" t="s">
        <v>13</v>
      </c>
      <c r="C404" s="17"/>
      <c r="D404" s="17"/>
      <c r="E404" s="17"/>
      <c r="F404" s="17"/>
      <c r="G404" s="17"/>
      <c r="H404" s="17"/>
      <c r="I404" s="17"/>
      <c r="J404" s="17"/>
      <c r="K404" s="17"/>
      <c r="L404" s="17"/>
      <c r="M404" s="17"/>
      <c r="N404" s="17"/>
      <c r="O404" s="17"/>
      <c r="P404" s="17"/>
      <c r="Q404" s="17"/>
      <c r="R404" s="17"/>
      <c r="S404" s="17"/>
    </row>
    <row r="405" spans="2:19" x14ac:dyDescent="0.35">
      <c r="B405" t="s">
        <v>213</v>
      </c>
      <c r="C405" s="17">
        <v>0.561895649430176</v>
      </c>
      <c r="D405" s="17">
        <v>0.50805624703077801</v>
      </c>
      <c r="E405" s="17">
        <v>0.600458106278427</v>
      </c>
      <c r="F405" s="17"/>
      <c r="G405" s="17">
        <v>0.73419682265505803</v>
      </c>
      <c r="H405" s="17"/>
      <c r="I405" s="17">
        <v>0.66582911238139697</v>
      </c>
      <c r="J405" s="17">
        <v>0.42019434963181401</v>
      </c>
      <c r="K405" s="17">
        <v>0.54211060874950001</v>
      </c>
      <c r="L405" s="17"/>
      <c r="M405" s="17">
        <v>0.56246641639306005</v>
      </c>
      <c r="N405" s="17">
        <v>0.560975581631877</v>
      </c>
      <c r="O405" s="17">
        <v>0.59166148486614301</v>
      </c>
      <c r="P405" s="17">
        <v>0.51830506138252797</v>
      </c>
      <c r="Q405" s="17"/>
      <c r="R405" s="17">
        <v>0.69615754810320996</v>
      </c>
      <c r="S405" s="17">
        <v>0.60532066591335498</v>
      </c>
    </row>
    <row r="406" spans="2:19" x14ac:dyDescent="0.35">
      <c r="B406" t="s">
        <v>214</v>
      </c>
      <c r="C406" s="17">
        <v>0.34457014907255701</v>
      </c>
      <c r="D406" s="17">
        <v>0.398294679492877</v>
      </c>
      <c r="E406" s="17">
        <v>0.31450024779188701</v>
      </c>
      <c r="F406" s="17"/>
      <c r="G406" s="17">
        <v>0.23754514703589899</v>
      </c>
      <c r="H406" s="17"/>
      <c r="I406" s="17">
        <v>0.25394631691781899</v>
      </c>
      <c r="J406" s="17">
        <v>0.45716058766672202</v>
      </c>
      <c r="K406" s="17">
        <v>0.37028925606166702</v>
      </c>
      <c r="L406" s="17"/>
      <c r="M406" s="17">
        <v>0.33194315645662997</v>
      </c>
      <c r="N406" s="17">
        <v>0.36414244210013302</v>
      </c>
      <c r="O406" s="17">
        <v>0.33726294266816498</v>
      </c>
      <c r="P406" s="17">
        <v>0.359253107964915</v>
      </c>
      <c r="Q406" s="17"/>
      <c r="R406" s="17">
        <v>0.239204129466902</v>
      </c>
      <c r="S406" s="17">
        <v>0.33919029309057303</v>
      </c>
    </row>
    <row r="407" spans="2:19" x14ac:dyDescent="0.35">
      <c r="B407" t="s">
        <v>53</v>
      </c>
      <c r="C407" s="17">
        <v>9.3534201497267697E-2</v>
      </c>
      <c r="D407" s="17">
        <v>9.3649073476345004E-2</v>
      </c>
      <c r="E407" s="17">
        <v>8.5041645929686493E-2</v>
      </c>
      <c r="F407" s="17"/>
      <c r="G407" s="17">
        <v>2.8258030309043301E-2</v>
      </c>
      <c r="H407" s="17"/>
      <c r="I407" s="17">
        <v>8.0224570700784703E-2</v>
      </c>
      <c r="J407" s="17">
        <v>0.122645062701463</v>
      </c>
      <c r="K407" s="17">
        <v>8.7600135188832695E-2</v>
      </c>
      <c r="L407" s="17"/>
      <c r="M407" s="17">
        <v>0.105590427150309</v>
      </c>
      <c r="N407" s="17">
        <v>7.48819762679893E-2</v>
      </c>
      <c r="O407" s="17">
        <v>7.1075572465691794E-2</v>
      </c>
      <c r="P407" s="17">
        <v>0.122441830652557</v>
      </c>
      <c r="Q407" s="17"/>
      <c r="R407" s="17">
        <v>6.4638322429887998E-2</v>
      </c>
      <c r="S407" s="17">
        <v>5.5489040996072499E-2</v>
      </c>
    </row>
    <row r="408" spans="2:19" x14ac:dyDescent="0.35">
      <c r="C408" s="17"/>
      <c r="D408" s="17"/>
      <c r="E408" s="17"/>
      <c r="F408" s="17"/>
      <c r="G408" s="17"/>
      <c r="H408" s="17"/>
      <c r="I408" s="17"/>
      <c r="J408" s="17"/>
      <c r="K408" s="17"/>
      <c r="L408" s="17"/>
      <c r="M408" s="17"/>
      <c r="N408" s="17"/>
      <c r="O408" s="17"/>
      <c r="P408" s="17"/>
      <c r="Q408" s="17"/>
      <c r="R408" s="17"/>
      <c r="S408" s="17"/>
    </row>
    <row r="409" spans="2:19" x14ac:dyDescent="0.35">
      <c r="B409" s="6" t="s">
        <v>221</v>
      </c>
      <c r="C409" s="17"/>
      <c r="D409" s="17"/>
      <c r="E409" s="17"/>
      <c r="F409" s="17"/>
      <c r="G409" s="17"/>
      <c r="H409" s="17"/>
      <c r="I409" s="17"/>
      <c r="J409" s="17"/>
      <c r="K409" s="17"/>
      <c r="L409" s="17"/>
      <c r="M409" s="17"/>
      <c r="N409" s="17"/>
      <c r="O409" s="17"/>
      <c r="P409" s="17"/>
      <c r="Q409" s="17"/>
      <c r="R409" s="17"/>
      <c r="S409" s="17"/>
    </row>
    <row r="410" spans="2:19" x14ac:dyDescent="0.35">
      <c r="B410" s="24" t="s">
        <v>13</v>
      </c>
      <c r="C410" s="17"/>
      <c r="D410" s="17"/>
      <c r="E410" s="17"/>
      <c r="F410" s="17"/>
      <c r="G410" s="17"/>
      <c r="H410" s="17"/>
      <c r="I410" s="17"/>
      <c r="J410" s="17"/>
      <c r="K410" s="17"/>
      <c r="L410" s="17"/>
      <c r="M410" s="17"/>
      <c r="N410" s="17"/>
      <c r="O410" s="17"/>
      <c r="P410" s="17"/>
      <c r="Q410" s="17"/>
      <c r="R410" s="17"/>
      <c r="S410" s="17"/>
    </row>
    <row r="411" spans="2:19" x14ac:dyDescent="0.35">
      <c r="B411" t="s">
        <v>213</v>
      </c>
      <c r="C411" s="17">
        <v>0.57355048304627998</v>
      </c>
      <c r="D411" s="17">
        <v>0.54711723613488905</v>
      </c>
      <c r="E411" s="17">
        <v>0.57033354705581296</v>
      </c>
      <c r="F411" s="17"/>
      <c r="G411" s="17">
        <v>0.68936379920081503</v>
      </c>
      <c r="H411" s="17"/>
      <c r="I411" s="17">
        <v>0.64667092665924097</v>
      </c>
      <c r="J411" s="17">
        <v>0.47575163735874298</v>
      </c>
      <c r="K411" s="17">
        <v>0.56089895827222902</v>
      </c>
      <c r="L411" s="17"/>
      <c r="M411" s="17">
        <v>0.59790381755274102</v>
      </c>
      <c r="N411" s="17">
        <v>0.57523456398252304</v>
      </c>
      <c r="O411" s="17">
        <v>0.51707790738512005</v>
      </c>
      <c r="P411" s="17">
        <v>0.57202925069117305</v>
      </c>
      <c r="Q411" s="17"/>
      <c r="R411" s="17">
        <v>0.71701134704603997</v>
      </c>
      <c r="S411" s="17">
        <v>0.59237849008644605</v>
      </c>
    </row>
    <row r="412" spans="2:19" x14ac:dyDescent="0.35">
      <c r="B412" t="s">
        <v>214</v>
      </c>
      <c r="C412" s="17">
        <v>0.33865539585265902</v>
      </c>
      <c r="D412" s="17">
        <v>0.366540804550058</v>
      </c>
      <c r="E412" s="17">
        <v>0.35083325291908202</v>
      </c>
      <c r="F412" s="17"/>
      <c r="G412" s="17">
        <v>0.27171453119485101</v>
      </c>
      <c r="H412" s="17"/>
      <c r="I412" s="17">
        <v>0.28278992316905399</v>
      </c>
      <c r="J412" s="17">
        <v>0.40876812915663802</v>
      </c>
      <c r="K412" s="17">
        <v>0.34800338711685902</v>
      </c>
      <c r="L412" s="17"/>
      <c r="M412" s="17">
        <v>0.30194339832654898</v>
      </c>
      <c r="N412" s="17">
        <v>0.35326294313221202</v>
      </c>
      <c r="O412" s="17">
        <v>0.39331902567778798</v>
      </c>
      <c r="P412" s="17">
        <v>0.352284617664123</v>
      </c>
      <c r="Q412" s="17"/>
      <c r="R412" s="17">
        <v>0.238614319536397</v>
      </c>
      <c r="S412" s="17">
        <v>0.35528936742316403</v>
      </c>
    </row>
    <row r="413" spans="2:19" x14ac:dyDescent="0.35">
      <c r="B413" t="s">
        <v>53</v>
      </c>
      <c r="C413" s="17">
        <v>8.7794121101060996E-2</v>
      </c>
      <c r="D413" s="17">
        <v>8.6341959315052702E-2</v>
      </c>
      <c r="E413" s="17">
        <v>7.88332000251043E-2</v>
      </c>
      <c r="F413" s="17"/>
      <c r="G413" s="17">
        <v>3.8921669604334498E-2</v>
      </c>
      <c r="H413" s="17"/>
      <c r="I413" s="17">
        <v>7.0539150171705103E-2</v>
      </c>
      <c r="J413" s="17">
        <v>0.115480233484619</v>
      </c>
      <c r="K413" s="17">
        <v>9.1097654610912099E-2</v>
      </c>
      <c r="L413" s="17"/>
      <c r="M413" s="17">
        <v>0.10015278412070901</v>
      </c>
      <c r="N413" s="17">
        <v>7.1502492885265098E-2</v>
      </c>
      <c r="O413" s="17">
        <v>8.9603066937091899E-2</v>
      </c>
      <c r="P413" s="17">
        <v>7.5686131644704294E-2</v>
      </c>
      <c r="Q413" s="17"/>
      <c r="R413" s="17">
        <v>4.4374333417563298E-2</v>
      </c>
      <c r="S413" s="17">
        <v>5.23321424903892E-2</v>
      </c>
    </row>
    <row r="414" spans="2:19" x14ac:dyDescent="0.35">
      <c r="C414" s="17"/>
      <c r="D414" s="17"/>
      <c r="E414" s="17"/>
      <c r="F414" s="17"/>
      <c r="G414" s="17"/>
      <c r="H414" s="17"/>
      <c r="I414" s="17"/>
      <c r="J414" s="17"/>
      <c r="K414" s="17"/>
      <c r="L414" s="17"/>
      <c r="M414" s="17"/>
      <c r="N414" s="17"/>
      <c r="O414" s="17"/>
      <c r="P414" s="17"/>
      <c r="Q414" s="17"/>
      <c r="R414" s="17"/>
      <c r="S414" s="17"/>
    </row>
    <row r="415" spans="2:19" x14ac:dyDescent="0.35">
      <c r="B415" s="6" t="s">
        <v>222</v>
      </c>
      <c r="C415" s="17"/>
      <c r="D415" s="17"/>
      <c r="E415" s="17"/>
      <c r="F415" s="17"/>
      <c r="G415" s="17"/>
      <c r="H415" s="17"/>
      <c r="I415" s="17"/>
      <c r="J415" s="17"/>
      <c r="K415" s="17"/>
      <c r="L415" s="17"/>
      <c r="M415" s="17"/>
      <c r="N415" s="17"/>
      <c r="O415" s="17"/>
      <c r="P415" s="17"/>
      <c r="Q415" s="17"/>
      <c r="R415" s="17"/>
      <c r="S415" s="17"/>
    </row>
    <row r="416" spans="2:19" x14ac:dyDescent="0.35">
      <c r="B416" s="24" t="s">
        <v>13</v>
      </c>
      <c r="C416" s="17"/>
      <c r="D416" s="17"/>
      <c r="E416" s="17"/>
      <c r="F416" s="17"/>
      <c r="G416" s="17"/>
      <c r="H416" s="17"/>
      <c r="I416" s="17"/>
      <c r="J416" s="17"/>
      <c r="K416" s="17"/>
      <c r="L416" s="17"/>
      <c r="M416" s="17"/>
      <c r="N416" s="17"/>
      <c r="O416" s="17"/>
      <c r="P416" s="17"/>
      <c r="Q416" s="17"/>
      <c r="R416" s="17"/>
      <c r="S416" s="17"/>
    </row>
    <row r="417" spans="2:19" x14ac:dyDescent="0.35">
      <c r="B417" t="s">
        <v>213</v>
      </c>
      <c r="C417" s="17">
        <v>0.58083153875520599</v>
      </c>
      <c r="D417" s="17">
        <v>0.58091522318578404</v>
      </c>
      <c r="E417" s="17">
        <v>0.56805405988871005</v>
      </c>
      <c r="F417" s="17"/>
      <c r="G417" s="17">
        <v>0.628235782647663</v>
      </c>
      <c r="H417" s="17"/>
      <c r="I417" s="17">
        <v>0.62441455370230003</v>
      </c>
      <c r="J417" s="17">
        <v>0.49553451651483799</v>
      </c>
      <c r="K417" s="17">
        <v>0.62179556540820802</v>
      </c>
      <c r="L417" s="17"/>
      <c r="M417" s="17">
        <v>0.60929850872093605</v>
      </c>
      <c r="N417" s="17">
        <v>0.55644600014991497</v>
      </c>
      <c r="O417" s="17">
        <v>0.522333499767065</v>
      </c>
      <c r="P417" s="17">
        <v>0.61905569973152097</v>
      </c>
      <c r="Q417" s="17"/>
      <c r="R417" s="17">
        <v>0.64326635241698105</v>
      </c>
      <c r="S417" s="17">
        <v>0.56029246311978498</v>
      </c>
    </row>
    <row r="418" spans="2:19" x14ac:dyDescent="0.35">
      <c r="B418" t="s">
        <v>214</v>
      </c>
      <c r="C418" s="17">
        <v>0.32668087361993797</v>
      </c>
      <c r="D418" s="17">
        <v>0.30932113881895701</v>
      </c>
      <c r="E418" s="17">
        <v>0.36777531132844299</v>
      </c>
      <c r="F418" s="17"/>
      <c r="G418" s="17">
        <v>0.322220023946856</v>
      </c>
      <c r="H418" s="17"/>
      <c r="I418" s="17">
        <v>0.30439216932271301</v>
      </c>
      <c r="J418" s="17">
        <v>0.37410612127271298</v>
      </c>
      <c r="K418" s="17">
        <v>0.30851234325089499</v>
      </c>
      <c r="L418" s="17"/>
      <c r="M418" s="17">
        <v>0.27885384919515199</v>
      </c>
      <c r="N418" s="17">
        <v>0.39659873858533601</v>
      </c>
      <c r="O418" s="17">
        <v>0.373235731377692</v>
      </c>
      <c r="P418" s="17">
        <v>0.28202184598466301</v>
      </c>
      <c r="Q418" s="17"/>
      <c r="R418" s="17">
        <v>0.30279623803211198</v>
      </c>
      <c r="S418" s="17">
        <v>0.314473608116415</v>
      </c>
    </row>
    <row r="419" spans="2:19" x14ac:dyDescent="0.35">
      <c r="B419" t="s">
        <v>53</v>
      </c>
      <c r="C419" s="17">
        <v>9.2487587624855802E-2</v>
      </c>
      <c r="D419" s="17">
        <v>0.109763637995258</v>
      </c>
      <c r="E419" s="17">
        <v>6.4170628782847197E-2</v>
      </c>
      <c r="F419" s="17"/>
      <c r="G419" s="17">
        <v>4.95441934054811E-2</v>
      </c>
      <c r="H419" s="17"/>
      <c r="I419" s="17">
        <v>7.1193276974986605E-2</v>
      </c>
      <c r="J419" s="17">
        <v>0.13035936221244901</v>
      </c>
      <c r="K419" s="17">
        <v>6.9692091340897502E-2</v>
      </c>
      <c r="L419" s="17"/>
      <c r="M419" s="17">
        <v>0.111847642083912</v>
      </c>
      <c r="N419" s="17">
        <v>4.6955261264748797E-2</v>
      </c>
      <c r="O419" s="17">
        <v>0.10443076885524299</v>
      </c>
      <c r="P419" s="17">
        <v>9.8922454283816394E-2</v>
      </c>
      <c r="Q419" s="17"/>
      <c r="R419" s="17">
        <v>5.3937409550906902E-2</v>
      </c>
      <c r="S419" s="17">
        <v>0.12523392876379999</v>
      </c>
    </row>
    <row r="420" spans="2:19" x14ac:dyDescent="0.35">
      <c r="C420" s="17"/>
      <c r="D420" s="17"/>
      <c r="E420" s="17"/>
      <c r="F420" s="17"/>
      <c r="G420" s="17"/>
      <c r="H420" s="17"/>
      <c r="I420" s="17"/>
      <c r="J420" s="17"/>
      <c r="K420" s="17"/>
      <c r="L420" s="17"/>
      <c r="M420" s="17"/>
      <c r="N420" s="17"/>
      <c r="O420" s="17"/>
      <c r="P420" s="17"/>
      <c r="Q420" s="17"/>
      <c r="R420" s="17"/>
      <c r="S420" s="17"/>
    </row>
    <row r="421" spans="2:19" x14ac:dyDescent="0.35">
      <c r="B421" s="6" t="s">
        <v>223</v>
      </c>
      <c r="C421" s="17"/>
      <c r="D421" s="17"/>
      <c r="E421" s="17"/>
      <c r="F421" s="17"/>
      <c r="G421" s="17"/>
      <c r="H421" s="17"/>
      <c r="I421" s="17"/>
      <c r="J421" s="17"/>
      <c r="K421" s="17"/>
      <c r="L421" s="17"/>
      <c r="M421" s="17"/>
      <c r="N421" s="17"/>
      <c r="O421" s="17"/>
      <c r="P421" s="17"/>
      <c r="Q421" s="17"/>
      <c r="R421" s="17"/>
      <c r="S421" s="17"/>
    </row>
    <row r="422" spans="2:19" x14ac:dyDescent="0.35">
      <c r="B422" s="24" t="s">
        <v>13</v>
      </c>
      <c r="C422" s="17"/>
      <c r="D422" s="17"/>
      <c r="E422" s="17"/>
      <c r="F422" s="17"/>
      <c r="G422" s="17"/>
      <c r="H422" s="17"/>
      <c r="I422" s="17"/>
      <c r="J422" s="17"/>
      <c r="K422" s="17"/>
      <c r="L422" s="17"/>
      <c r="M422" s="17"/>
      <c r="N422" s="17"/>
      <c r="O422" s="17"/>
      <c r="P422" s="17"/>
      <c r="Q422" s="17"/>
      <c r="R422" s="17"/>
      <c r="S422" s="17"/>
    </row>
    <row r="423" spans="2:19" x14ac:dyDescent="0.35">
      <c r="B423" t="s">
        <v>224</v>
      </c>
      <c r="C423" s="17">
        <v>0.25551537542609498</v>
      </c>
      <c r="D423" s="17">
        <v>0.25853750439728201</v>
      </c>
      <c r="E423" s="17">
        <v>0.28581937415226599</v>
      </c>
      <c r="F423" s="17"/>
      <c r="G423" s="17">
        <v>0.34841906495486602</v>
      </c>
      <c r="H423" s="17"/>
      <c r="I423" s="17">
        <v>0.26910564335846698</v>
      </c>
      <c r="J423" s="17">
        <v>0.23481983055633299</v>
      </c>
      <c r="K423" s="17">
        <v>0.254888315978754</v>
      </c>
      <c r="L423" s="17"/>
      <c r="M423" s="17">
        <v>0.227793552553993</v>
      </c>
      <c r="N423" s="17">
        <v>0.27583928209622699</v>
      </c>
      <c r="O423" s="17">
        <v>0.33192292245116001</v>
      </c>
      <c r="P423" s="17">
        <v>0.19651724746889701</v>
      </c>
      <c r="Q423" s="17"/>
      <c r="R423" s="17">
        <v>0.28916646353947201</v>
      </c>
      <c r="S423" s="17">
        <v>0.25380852321954001</v>
      </c>
    </row>
    <row r="424" spans="2:19" x14ac:dyDescent="0.35">
      <c r="B424" t="s">
        <v>225</v>
      </c>
      <c r="C424" s="17">
        <v>0.46025825249160401</v>
      </c>
      <c r="D424" s="17">
        <v>0.46747413814121802</v>
      </c>
      <c r="E424" s="17">
        <v>0.44706423254917099</v>
      </c>
      <c r="F424" s="17"/>
      <c r="G424" s="17">
        <v>0.49557794309008901</v>
      </c>
      <c r="H424" s="17"/>
      <c r="I424" s="17">
        <v>0.45686197007932799</v>
      </c>
      <c r="J424" s="17">
        <v>0.41939389221699103</v>
      </c>
      <c r="K424" s="17">
        <v>0.51254933759806298</v>
      </c>
      <c r="L424" s="17"/>
      <c r="M424" s="17">
        <v>0.476911869700271</v>
      </c>
      <c r="N424" s="17">
        <v>0.45287283913140602</v>
      </c>
      <c r="O424" s="17">
        <v>0.392409358620464</v>
      </c>
      <c r="P424" s="17">
        <v>0.51842796222946697</v>
      </c>
      <c r="Q424" s="17"/>
      <c r="R424" s="17">
        <v>0.48440334352370101</v>
      </c>
      <c r="S424" s="17">
        <v>0.45925644238078001</v>
      </c>
    </row>
    <row r="425" spans="2:19" x14ac:dyDescent="0.35">
      <c r="B425" t="s">
        <v>226</v>
      </c>
      <c r="C425" s="17">
        <v>0.19627593789995801</v>
      </c>
      <c r="D425" s="17">
        <v>0.19160432698699001</v>
      </c>
      <c r="E425" s="17">
        <v>0.185767948811846</v>
      </c>
      <c r="F425" s="17"/>
      <c r="G425" s="17">
        <v>5.6398980868934703E-2</v>
      </c>
      <c r="H425" s="17"/>
      <c r="I425" s="17">
        <v>0.165871888395318</v>
      </c>
      <c r="J425" s="17">
        <v>0.27092746166558901</v>
      </c>
      <c r="K425" s="17">
        <v>0.17210941099732599</v>
      </c>
      <c r="L425" s="17"/>
      <c r="M425" s="17">
        <v>0.19481753721272299</v>
      </c>
      <c r="N425" s="17">
        <v>0.20053174630630999</v>
      </c>
      <c r="O425" s="17">
        <v>0.16877576841566799</v>
      </c>
      <c r="P425" s="17">
        <v>0.23304800202817799</v>
      </c>
      <c r="Q425" s="17"/>
      <c r="R425" s="17">
        <v>0.112350599234639</v>
      </c>
      <c r="S425" s="17">
        <v>0.21402129199352499</v>
      </c>
    </row>
    <row r="426" spans="2:19" x14ac:dyDescent="0.35">
      <c r="B426" t="s">
        <v>227</v>
      </c>
      <c r="C426" s="17">
        <v>4.3095727670635797E-2</v>
      </c>
      <c r="D426" s="17">
        <v>3.8947263570459703E-2</v>
      </c>
      <c r="E426" s="17">
        <v>3.44498556047741E-2</v>
      </c>
      <c r="F426" s="17"/>
      <c r="G426" s="17">
        <v>6.9146578544028101E-2</v>
      </c>
      <c r="H426" s="17"/>
      <c r="I426" s="17">
        <v>6.9842269424050807E-2</v>
      </c>
      <c r="J426" s="17">
        <v>9.0840672100604997E-3</v>
      </c>
      <c r="K426" s="17">
        <v>3.3929262497608401E-2</v>
      </c>
      <c r="L426" s="17"/>
      <c r="M426" s="17">
        <v>4.7749720508627698E-2</v>
      </c>
      <c r="N426" s="17">
        <v>4.2096908864725599E-2</v>
      </c>
      <c r="O426" s="17">
        <v>4.4380200573207199E-2</v>
      </c>
      <c r="P426" s="17">
        <v>2.77198566291138E-2</v>
      </c>
      <c r="Q426" s="17"/>
      <c r="R426" s="17">
        <v>6.6929109001606701E-2</v>
      </c>
      <c r="S426" s="17">
        <v>4.7125674726222103E-2</v>
      </c>
    </row>
    <row r="427" spans="2:19" x14ac:dyDescent="0.35">
      <c r="B427" t="s">
        <v>228</v>
      </c>
      <c r="C427" s="17">
        <v>2.71091516367741E-2</v>
      </c>
      <c r="D427" s="17">
        <v>3.4004314528073398E-2</v>
      </c>
      <c r="E427" s="17">
        <v>1.9388368085921901E-2</v>
      </c>
      <c r="F427" s="17"/>
      <c r="G427" s="17">
        <v>2.79748606774388E-2</v>
      </c>
      <c r="H427" s="17"/>
      <c r="I427" s="17">
        <v>3.00326047719627E-2</v>
      </c>
      <c r="J427" s="17">
        <v>4.0252019429026599E-2</v>
      </c>
      <c r="K427" s="17">
        <v>6.3822607660132397E-3</v>
      </c>
      <c r="L427" s="17"/>
      <c r="M427" s="17">
        <v>4.3784834599581698E-2</v>
      </c>
      <c r="N427" s="17">
        <v>1.51785246078228E-2</v>
      </c>
      <c r="O427" s="17">
        <v>2.0025105295206E-2</v>
      </c>
      <c r="P427" s="17">
        <v>5.2408473884838803E-3</v>
      </c>
      <c r="Q427" s="17"/>
      <c r="R427" s="17">
        <v>4.5274464817031401E-2</v>
      </c>
      <c r="S427" s="17">
        <v>1.8378659088550901E-2</v>
      </c>
    </row>
    <row r="428" spans="2:19" x14ac:dyDescent="0.35">
      <c r="B428" t="s">
        <v>53</v>
      </c>
      <c r="C428" s="17">
        <v>1.77455548749333E-2</v>
      </c>
      <c r="D428" s="17">
        <v>9.4324523759766708E-3</v>
      </c>
      <c r="E428" s="17">
        <v>2.7510220796020401E-2</v>
      </c>
      <c r="F428" s="17"/>
      <c r="G428" s="17">
        <v>2.4825718646433199E-3</v>
      </c>
      <c r="H428" s="17"/>
      <c r="I428" s="17">
        <v>8.2856239708729799E-3</v>
      </c>
      <c r="J428" s="17">
        <v>2.5522728921999301E-2</v>
      </c>
      <c r="K428" s="17">
        <v>2.0141412162234799E-2</v>
      </c>
      <c r="L428" s="17"/>
      <c r="M428" s="17">
        <v>8.9424854248038501E-3</v>
      </c>
      <c r="N428" s="17">
        <v>1.34806989935075E-2</v>
      </c>
      <c r="O428" s="17">
        <v>4.2486644644294899E-2</v>
      </c>
      <c r="P428" s="17">
        <v>1.9046084255859901E-2</v>
      </c>
      <c r="Q428" s="17"/>
      <c r="R428" s="17">
        <v>1.8760198835493401E-3</v>
      </c>
      <c r="S428" s="17">
        <v>7.4094085913829297E-3</v>
      </c>
    </row>
    <row r="429" spans="2:19" x14ac:dyDescent="0.35">
      <c r="B429" t="s">
        <v>229</v>
      </c>
      <c r="C429" s="17">
        <v>0.71577362791769905</v>
      </c>
      <c r="D429" s="17">
        <v>0.72601164253850003</v>
      </c>
      <c r="E429" s="17">
        <v>0.73288360670143704</v>
      </c>
      <c r="F429" s="17"/>
      <c r="G429" s="17">
        <v>0.84399700804495503</v>
      </c>
      <c r="H429" s="17"/>
      <c r="I429" s="17">
        <v>0.72596761343779503</v>
      </c>
      <c r="J429" s="17">
        <v>0.65421372277332401</v>
      </c>
      <c r="K429" s="17">
        <v>0.76743765357681704</v>
      </c>
      <c r="L429" s="17"/>
      <c r="M429" s="17">
        <v>0.70470542225426402</v>
      </c>
      <c r="N429" s="17">
        <v>0.72871212122763396</v>
      </c>
      <c r="O429" s="17">
        <v>0.72433228107162395</v>
      </c>
      <c r="P429" s="17">
        <v>0.71494520969836395</v>
      </c>
      <c r="Q429" s="17"/>
      <c r="R429" s="17">
        <v>0.77356980706317402</v>
      </c>
      <c r="S429" s="17">
        <v>0.71306496560031896</v>
      </c>
    </row>
    <row r="430" spans="2:19" x14ac:dyDescent="0.35">
      <c r="B430" t="s">
        <v>230</v>
      </c>
      <c r="C430" s="17">
        <v>7.0204879307409804E-2</v>
      </c>
      <c r="D430" s="17">
        <v>7.2951578098533199E-2</v>
      </c>
      <c r="E430" s="17">
        <v>5.3838223690695998E-2</v>
      </c>
      <c r="F430" s="17"/>
      <c r="G430" s="17">
        <v>9.7121439221466904E-2</v>
      </c>
      <c r="H430" s="17"/>
      <c r="I430" s="17">
        <v>9.9874874196013597E-2</v>
      </c>
      <c r="J430" s="17">
        <v>4.9336086639087097E-2</v>
      </c>
      <c r="K430" s="17">
        <v>4.0311523263621703E-2</v>
      </c>
      <c r="L430" s="17"/>
      <c r="M430" s="17">
        <v>9.1534555108209403E-2</v>
      </c>
      <c r="N430" s="17">
        <v>5.7275433472548397E-2</v>
      </c>
      <c r="O430" s="17">
        <v>6.4405305868413198E-2</v>
      </c>
      <c r="P430" s="17">
        <v>3.2960704017597597E-2</v>
      </c>
      <c r="Q430" s="17"/>
      <c r="R430" s="17">
        <v>0.11220357381863801</v>
      </c>
      <c r="S430" s="17">
        <v>6.5504333814772997E-2</v>
      </c>
    </row>
    <row r="431" spans="2:19" x14ac:dyDescent="0.35">
      <c r="C431" s="17"/>
      <c r="D431" s="17"/>
      <c r="E431" s="17"/>
      <c r="F431" s="17"/>
      <c r="G431" s="17"/>
      <c r="H431" s="17"/>
      <c r="I431" s="17"/>
      <c r="J431" s="17"/>
      <c r="K431" s="17"/>
      <c r="L431" s="17"/>
      <c r="M431" s="17"/>
      <c r="N431" s="17"/>
      <c r="O431" s="17"/>
      <c r="P431" s="17"/>
      <c r="Q431" s="17"/>
      <c r="R431" s="17"/>
      <c r="S431" s="17"/>
    </row>
    <row r="432" spans="2:19" x14ac:dyDescent="0.35">
      <c r="B432" s="6" t="s">
        <v>231</v>
      </c>
      <c r="C432" s="17"/>
      <c r="D432" s="17"/>
      <c r="E432" s="17"/>
      <c r="F432" s="17"/>
      <c r="G432" s="17"/>
      <c r="H432" s="17"/>
      <c r="I432" s="17"/>
      <c r="J432" s="17"/>
      <c r="K432" s="17"/>
      <c r="L432" s="17"/>
      <c r="M432" s="17"/>
      <c r="N432" s="17"/>
      <c r="O432" s="17"/>
      <c r="P432" s="17"/>
      <c r="Q432" s="17"/>
      <c r="R432" s="17"/>
      <c r="S432" s="17"/>
    </row>
    <row r="433" spans="2:19" x14ac:dyDescent="0.35">
      <c r="B433" s="24" t="s">
        <v>16</v>
      </c>
      <c r="C433" s="17"/>
      <c r="D433" s="17"/>
      <c r="E433" s="17"/>
      <c r="F433" s="17"/>
      <c r="G433" s="17"/>
      <c r="H433" s="17"/>
      <c r="I433" s="17"/>
      <c r="J433" s="17"/>
      <c r="K433" s="17"/>
      <c r="L433" s="17"/>
      <c r="M433" s="17"/>
      <c r="N433" s="17"/>
      <c r="O433" s="17"/>
      <c r="P433" s="17"/>
      <c r="Q433" s="17"/>
      <c r="R433" s="17"/>
      <c r="S433" s="17"/>
    </row>
    <row r="434" spans="2:19" x14ac:dyDescent="0.35">
      <c r="B434" t="s">
        <v>224</v>
      </c>
      <c r="C434" s="17">
        <v>0.210044222651778</v>
      </c>
      <c r="D434" s="17">
        <v>0.152688930069593</v>
      </c>
      <c r="E434" s="17">
        <v>0.253945764761626</v>
      </c>
      <c r="F434" s="17"/>
      <c r="G434" s="17">
        <v>0.200109193639505</v>
      </c>
      <c r="H434" s="17"/>
      <c r="I434" s="17">
        <v>0.29606746947254697</v>
      </c>
      <c r="J434" s="17">
        <v>9.4731793852852603E-2</v>
      </c>
      <c r="K434" s="17">
        <v>0.30357632762047099</v>
      </c>
      <c r="L434" s="17"/>
      <c r="M434" s="17">
        <v>0.24968106780391799</v>
      </c>
      <c r="N434" s="17">
        <v>0.18812315873594301</v>
      </c>
      <c r="O434" s="17">
        <v>0.22885958483246899</v>
      </c>
      <c r="P434" s="17">
        <v>0.14009178122099</v>
      </c>
      <c r="Q434" s="17"/>
      <c r="R434" s="17">
        <v>0.39768060097372399</v>
      </c>
      <c r="S434" s="17">
        <v>0.249300098383232</v>
      </c>
    </row>
    <row r="435" spans="2:19" x14ac:dyDescent="0.35">
      <c r="B435" t="s">
        <v>225</v>
      </c>
      <c r="C435" s="17">
        <v>0.41877037125363997</v>
      </c>
      <c r="D435" s="17">
        <v>0.47423146317309001</v>
      </c>
      <c r="E435" s="17">
        <v>0.36750414579036</v>
      </c>
      <c r="F435" s="17"/>
      <c r="G435" s="17">
        <v>0.65056624042032196</v>
      </c>
      <c r="H435" s="17"/>
      <c r="I435" s="17">
        <v>0.58408554559706505</v>
      </c>
      <c r="J435" s="17">
        <v>0.25044674134603501</v>
      </c>
      <c r="K435" s="17">
        <v>0.56587175728850103</v>
      </c>
      <c r="L435" s="17"/>
      <c r="M435" s="17">
        <v>0.40533455201850499</v>
      </c>
      <c r="N435" s="17">
        <v>0.45486976942354301</v>
      </c>
      <c r="O435" s="17">
        <v>0.430940880520781</v>
      </c>
      <c r="P435" s="17">
        <v>0.37907318654376598</v>
      </c>
      <c r="Q435" s="17"/>
      <c r="R435" s="17">
        <v>0.47880575546086601</v>
      </c>
      <c r="S435" s="17">
        <v>0.22993553867105501</v>
      </c>
    </row>
    <row r="436" spans="2:19" x14ac:dyDescent="0.35">
      <c r="B436" t="s">
        <v>226</v>
      </c>
      <c r="C436" s="17">
        <v>0.27641439068021201</v>
      </c>
      <c r="D436" s="17">
        <v>0.33694633724728201</v>
      </c>
      <c r="E436" s="17">
        <v>0.21769623270903901</v>
      </c>
      <c r="F436" s="17"/>
      <c r="G436" s="17">
        <v>0.118434282011687</v>
      </c>
      <c r="H436" s="17"/>
      <c r="I436" s="17">
        <v>0.103105688046695</v>
      </c>
      <c r="J436" s="17">
        <v>0.48443509855323102</v>
      </c>
      <c r="K436" s="17">
        <v>8.3297097141834905E-2</v>
      </c>
      <c r="L436" s="17"/>
      <c r="M436" s="17">
        <v>0.27528005717551801</v>
      </c>
      <c r="N436" s="17">
        <v>0.228813843033421</v>
      </c>
      <c r="O436" s="17">
        <v>0.18421085796634101</v>
      </c>
      <c r="P436" s="17">
        <v>0.45657243227389399</v>
      </c>
      <c r="Q436" s="17"/>
      <c r="R436" s="17">
        <v>8.1254348704158597E-2</v>
      </c>
      <c r="S436" s="17">
        <v>0.39630442745722799</v>
      </c>
    </row>
    <row r="437" spans="2:19" x14ac:dyDescent="0.35">
      <c r="B437" t="s">
        <v>227</v>
      </c>
      <c r="C437" s="17">
        <v>5.8864421036773897E-2</v>
      </c>
      <c r="D437" s="17">
        <v>2.35710299009846E-2</v>
      </c>
      <c r="E437" s="17">
        <v>9.8966356041744002E-2</v>
      </c>
      <c r="F437" s="17"/>
      <c r="G437" s="17">
        <v>0</v>
      </c>
      <c r="H437" s="17"/>
      <c r="I437" s="17">
        <v>1.6741296883692601E-2</v>
      </c>
      <c r="J437" s="17">
        <v>9.3625676763395102E-2</v>
      </c>
      <c r="K437" s="17">
        <v>4.7254817949192597E-2</v>
      </c>
      <c r="L437" s="17"/>
      <c r="M437" s="17">
        <v>5.5050477792827603E-2</v>
      </c>
      <c r="N437" s="17">
        <v>8.4438053858467907E-2</v>
      </c>
      <c r="O437" s="17">
        <v>8.3820124644783806E-2</v>
      </c>
      <c r="P437" s="17">
        <v>0</v>
      </c>
      <c r="Q437" s="17"/>
      <c r="R437" s="17">
        <v>4.22592948612509E-2</v>
      </c>
      <c r="S437" s="17">
        <v>0.102728787164406</v>
      </c>
    </row>
    <row r="438" spans="2:19" x14ac:dyDescent="0.35">
      <c r="B438" t="s">
        <v>228</v>
      </c>
      <c r="C438" s="17">
        <v>5.2126986312726001E-3</v>
      </c>
      <c r="D438" s="17">
        <v>1.25622396090502E-2</v>
      </c>
      <c r="E438" s="17">
        <v>0</v>
      </c>
      <c r="F438" s="17"/>
      <c r="G438" s="17">
        <v>0</v>
      </c>
      <c r="H438" s="17"/>
      <c r="I438" s="17">
        <v>0</v>
      </c>
      <c r="J438" s="17">
        <v>1.1143645003019001E-2</v>
      </c>
      <c r="K438" s="17">
        <v>0</v>
      </c>
      <c r="L438" s="17"/>
      <c r="M438" s="17">
        <v>1.4653845209231501E-2</v>
      </c>
      <c r="N438" s="17">
        <v>0</v>
      </c>
      <c r="O438" s="17">
        <v>0</v>
      </c>
      <c r="P438" s="17">
        <v>0</v>
      </c>
      <c r="Q438" s="17"/>
      <c r="R438" s="17">
        <v>0</v>
      </c>
      <c r="S438" s="17">
        <v>0</v>
      </c>
    </row>
    <row r="439" spans="2:19" x14ac:dyDescent="0.35">
      <c r="B439" t="s">
        <v>53</v>
      </c>
      <c r="C439" s="17">
        <v>3.0693895746323099E-2</v>
      </c>
      <c r="D439" s="17">
        <v>0</v>
      </c>
      <c r="E439" s="17">
        <v>6.1887500697231E-2</v>
      </c>
      <c r="F439" s="17"/>
      <c r="G439" s="17">
        <v>3.08902839284853E-2</v>
      </c>
      <c r="H439" s="17"/>
      <c r="I439" s="17">
        <v>0</v>
      </c>
      <c r="J439" s="17">
        <v>6.5617044481467601E-2</v>
      </c>
      <c r="K439" s="17">
        <v>0</v>
      </c>
      <c r="L439" s="17"/>
      <c r="M439" s="17">
        <v>0</v>
      </c>
      <c r="N439" s="17">
        <v>4.37551749486247E-2</v>
      </c>
      <c r="O439" s="17">
        <v>7.2168552035624306E-2</v>
      </c>
      <c r="P439" s="17">
        <v>2.42625999613496E-2</v>
      </c>
      <c r="Q439" s="17"/>
      <c r="R439" s="17">
        <v>0</v>
      </c>
      <c r="S439" s="17">
        <v>2.1731148324078499E-2</v>
      </c>
    </row>
    <row r="440" spans="2:19" x14ac:dyDescent="0.35">
      <c r="B440" t="s">
        <v>229</v>
      </c>
      <c r="C440" s="17">
        <v>0.62881459390541805</v>
      </c>
      <c r="D440" s="17">
        <v>0.626920393242684</v>
      </c>
      <c r="E440" s="17">
        <v>0.62144991055198595</v>
      </c>
      <c r="F440" s="17"/>
      <c r="G440" s="17">
        <v>0.85067543405982704</v>
      </c>
      <c r="H440" s="17"/>
      <c r="I440" s="17">
        <v>0.88015301506961197</v>
      </c>
      <c r="J440" s="17">
        <v>0.34517853519888803</v>
      </c>
      <c r="K440" s="17">
        <v>0.86944808490897296</v>
      </c>
      <c r="L440" s="17"/>
      <c r="M440" s="17">
        <v>0.65501561982242396</v>
      </c>
      <c r="N440" s="17">
        <v>0.64299292815948605</v>
      </c>
      <c r="O440" s="17">
        <v>0.65980046535325099</v>
      </c>
      <c r="P440" s="17">
        <v>0.51916496776475596</v>
      </c>
      <c r="Q440" s="17"/>
      <c r="R440" s="17">
        <v>0.87648635643459005</v>
      </c>
      <c r="S440" s="17">
        <v>0.47923563705428801</v>
      </c>
    </row>
    <row r="441" spans="2:19" x14ac:dyDescent="0.35">
      <c r="B441" t="s">
        <v>230</v>
      </c>
      <c r="C441" s="17">
        <v>6.4077119668046495E-2</v>
      </c>
      <c r="D441" s="17">
        <v>3.6133269510034802E-2</v>
      </c>
      <c r="E441" s="17">
        <v>9.8966356041744002E-2</v>
      </c>
      <c r="F441" s="17"/>
      <c r="G441" s="17">
        <v>0</v>
      </c>
      <c r="H441" s="17"/>
      <c r="I441" s="17">
        <v>1.6741296883692601E-2</v>
      </c>
      <c r="J441" s="17">
        <v>0.104769321766414</v>
      </c>
      <c r="K441" s="17">
        <v>4.7254817949192597E-2</v>
      </c>
      <c r="L441" s="17"/>
      <c r="M441" s="17">
        <v>6.9704323002059101E-2</v>
      </c>
      <c r="N441" s="17">
        <v>8.4438053858467907E-2</v>
      </c>
      <c r="O441" s="17">
        <v>8.3820124644783806E-2</v>
      </c>
      <c r="P441" s="17">
        <v>0</v>
      </c>
      <c r="Q441" s="17"/>
      <c r="R441" s="17">
        <v>4.22592948612509E-2</v>
      </c>
      <c r="S441" s="17">
        <v>0.102728787164406</v>
      </c>
    </row>
    <row r="442" spans="2:19" x14ac:dyDescent="0.35">
      <c r="C442" s="17"/>
      <c r="D442" s="17"/>
      <c r="E442" s="17"/>
      <c r="F442" s="17"/>
      <c r="G442" s="17"/>
      <c r="H442" s="17"/>
      <c r="I442" s="17"/>
      <c r="J442" s="17"/>
      <c r="K442" s="17"/>
      <c r="L442" s="17"/>
      <c r="M442" s="17"/>
      <c r="N442" s="17"/>
      <c r="O442" s="17"/>
      <c r="P442" s="17"/>
      <c r="Q442" s="17"/>
      <c r="R442" s="17"/>
      <c r="S442" s="17"/>
    </row>
    <row r="443" spans="2:19" x14ac:dyDescent="0.35">
      <c r="B443" s="6" t="s">
        <v>232</v>
      </c>
      <c r="C443" s="17"/>
      <c r="D443" s="17"/>
      <c r="E443" s="17"/>
      <c r="F443" s="17"/>
      <c r="G443" s="17"/>
      <c r="H443" s="17"/>
      <c r="I443" s="17"/>
      <c r="J443" s="17"/>
      <c r="K443" s="17"/>
      <c r="L443" s="17"/>
      <c r="M443" s="17"/>
      <c r="N443" s="17"/>
      <c r="O443" s="17"/>
      <c r="P443" s="17"/>
      <c r="Q443" s="17"/>
      <c r="R443" s="17"/>
      <c r="S443" s="17"/>
    </row>
    <row r="444" spans="2:19" x14ac:dyDescent="0.35">
      <c r="B444" s="24" t="s">
        <v>13</v>
      </c>
      <c r="C444" s="17"/>
      <c r="D444" s="17"/>
      <c r="E444" s="17"/>
      <c r="F444" s="17"/>
      <c r="G444" s="17"/>
      <c r="H444" s="17"/>
      <c r="I444" s="17"/>
      <c r="J444" s="17"/>
      <c r="K444" s="17"/>
      <c r="L444" s="17"/>
      <c r="M444" s="17"/>
      <c r="N444" s="17"/>
      <c r="O444" s="17"/>
      <c r="P444" s="17"/>
      <c r="Q444" s="17"/>
      <c r="R444" s="17"/>
      <c r="S444" s="17"/>
    </row>
    <row r="445" spans="2:19" x14ac:dyDescent="0.35">
      <c r="B445" t="s">
        <v>224</v>
      </c>
      <c r="C445" s="17">
        <v>0.192531278242728</v>
      </c>
      <c r="D445" s="17">
        <v>0.19786928661058101</v>
      </c>
      <c r="E445" s="17">
        <v>0.19619510583991401</v>
      </c>
      <c r="F445" s="17"/>
      <c r="G445" s="17">
        <v>0.35579981272328698</v>
      </c>
      <c r="H445" s="17"/>
      <c r="I445" s="17">
        <v>0.207702033253955</v>
      </c>
      <c r="J445" s="17">
        <v>0.16128974799075699</v>
      </c>
      <c r="K445" s="17">
        <v>0.191994180295745</v>
      </c>
      <c r="L445" s="17"/>
      <c r="M445" s="17">
        <v>0.178172942547494</v>
      </c>
      <c r="N445" s="17">
        <v>0.21085625373106101</v>
      </c>
      <c r="O445" s="17">
        <v>0.20228820899693101</v>
      </c>
      <c r="P445" s="17">
        <v>0.190442849412676</v>
      </c>
      <c r="Q445" s="17"/>
      <c r="R445" s="17">
        <v>0.25416266349696298</v>
      </c>
      <c r="S445" s="17">
        <v>0.18891992140226799</v>
      </c>
    </row>
    <row r="446" spans="2:19" x14ac:dyDescent="0.35">
      <c r="B446" t="s">
        <v>225</v>
      </c>
      <c r="C446" s="17">
        <v>0.34345838903324499</v>
      </c>
      <c r="D446" s="17">
        <v>0.300962122361356</v>
      </c>
      <c r="E446" s="17">
        <v>0.38773159414581698</v>
      </c>
      <c r="F446" s="17"/>
      <c r="G446" s="17">
        <v>0.342576777022565</v>
      </c>
      <c r="H446" s="17"/>
      <c r="I446" s="17">
        <v>0.38936897602397902</v>
      </c>
      <c r="J446" s="17">
        <v>0.24382580664466</v>
      </c>
      <c r="K446" s="17">
        <v>0.377401766416328</v>
      </c>
      <c r="L446" s="17"/>
      <c r="M446" s="17">
        <v>0.38934846315003901</v>
      </c>
      <c r="N446" s="17">
        <v>0.30244100508305499</v>
      </c>
      <c r="O446" s="17">
        <v>0.28095946060128602</v>
      </c>
      <c r="P446" s="17">
        <v>0.36192614570113002</v>
      </c>
      <c r="Q446" s="17"/>
      <c r="R446" s="17">
        <v>0.385025025024888</v>
      </c>
      <c r="S446" s="17">
        <v>0.35556693265976502</v>
      </c>
    </row>
    <row r="447" spans="2:19" x14ac:dyDescent="0.35">
      <c r="B447" t="s">
        <v>226</v>
      </c>
      <c r="C447" s="17">
        <v>0.33717803771772897</v>
      </c>
      <c r="D447" s="17">
        <v>0.35773410849861098</v>
      </c>
      <c r="E447" s="17">
        <v>0.30631713298535901</v>
      </c>
      <c r="F447" s="17"/>
      <c r="G447" s="17">
        <v>0.17183577815804801</v>
      </c>
      <c r="H447" s="17"/>
      <c r="I447" s="17">
        <v>0.25022547024599801</v>
      </c>
      <c r="J447" s="17">
        <v>0.47783549507205098</v>
      </c>
      <c r="K447" s="17">
        <v>0.348428351527868</v>
      </c>
      <c r="L447" s="17"/>
      <c r="M447" s="17">
        <v>0.34376353343701399</v>
      </c>
      <c r="N447" s="17">
        <v>0.30616223103861001</v>
      </c>
      <c r="O447" s="17">
        <v>0.33681712714775502</v>
      </c>
      <c r="P447" s="17">
        <v>0.37586337425000799</v>
      </c>
      <c r="Q447" s="17"/>
      <c r="R447" s="17">
        <v>0.246265859475085</v>
      </c>
      <c r="S447" s="17">
        <v>0.322257410654476</v>
      </c>
    </row>
    <row r="448" spans="2:19" x14ac:dyDescent="0.35">
      <c r="B448" t="s">
        <v>227</v>
      </c>
      <c r="C448" s="17">
        <v>5.5044012804315499E-2</v>
      </c>
      <c r="D448" s="17">
        <v>5.2436588739840299E-2</v>
      </c>
      <c r="E448" s="17">
        <v>6.5044200412141401E-2</v>
      </c>
      <c r="F448" s="17"/>
      <c r="G448" s="17">
        <v>6.4980226798962204E-2</v>
      </c>
      <c r="H448" s="17"/>
      <c r="I448" s="17">
        <v>8.1110762102666503E-2</v>
      </c>
      <c r="J448" s="17">
        <v>2.5620352988347798E-2</v>
      </c>
      <c r="K448" s="17">
        <v>4.2062579455942599E-2</v>
      </c>
      <c r="L448" s="17"/>
      <c r="M448" s="17">
        <v>3.5350321979954198E-2</v>
      </c>
      <c r="N448" s="17">
        <v>7.8413162043314694E-2</v>
      </c>
      <c r="O448" s="17">
        <v>8.4496626824178994E-2</v>
      </c>
      <c r="P448" s="17">
        <v>3.2120866172787602E-2</v>
      </c>
      <c r="Q448" s="17"/>
      <c r="R448" s="17">
        <v>4.6417418948777898E-2</v>
      </c>
      <c r="S448" s="17">
        <v>8.7151559196738407E-2</v>
      </c>
    </row>
    <row r="449" spans="2:19" x14ac:dyDescent="0.35">
      <c r="B449" t="s">
        <v>228</v>
      </c>
      <c r="C449" s="17">
        <v>3.6836314421491101E-2</v>
      </c>
      <c r="D449" s="17">
        <v>4.9843918692151802E-2</v>
      </c>
      <c r="E449" s="17">
        <v>2.40068170562391E-2</v>
      </c>
      <c r="F449" s="17"/>
      <c r="G449" s="17">
        <v>6.0701306064912301E-2</v>
      </c>
      <c r="H449" s="17"/>
      <c r="I449" s="17">
        <v>3.8659744552822603E-2</v>
      </c>
      <c r="J449" s="17">
        <v>4.9312120553677799E-2</v>
      </c>
      <c r="K449" s="17">
        <v>1.9445546914873602E-2</v>
      </c>
      <c r="L449" s="17"/>
      <c r="M449" s="17">
        <v>2.6613395218314299E-2</v>
      </c>
      <c r="N449" s="17">
        <v>6.3234128272822501E-2</v>
      </c>
      <c r="O449" s="17">
        <v>4.1842110134177803E-2</v>
      </c>
      <c r="P449" s="17">
        <v>1.23600238100587E-2</v>
      </c>
      <c r="Q449" s="17"/>
      <c r="R449" s="17">
        <v>5.6002165507351903E-2</v>
      </c>
      <c r="S449" s="17">
        <v>2.4807633117816402E-2</v>
      </c>
    </row>
    <row r="450" spans="2:19" x14ac:dyDescent="0.35">
      <c r="B450" t="s">
        <v>53</v>
      </c>
      <c r="C450" s="17">
        <v>3.4951967780490999E-2</v>
      </c>
      <c r="D450" s="17">
        <v>4.1153975097460001E-2</v>
      </c>
      <c r="E450" s="17">
        <v>2.0705149560529702E-2</v>
      </c>
      <c r="F450" s="17"/>
      <c r="G450" s="17">
        <v>4.1060992322252904E-3</v>
      </c>
      <c r="H450" s="17"/>
      <c r="I450" s="17">
        <v>3.2933013820579102E-2</v>
      </c>
      <c r="J450" s="17">
        <v>4.2116476750506199E-2</v>
      </c>
      <c r="K450" s="17">
        <v>2.0667575389243201E-2</v>
      </c>
      <c r="L450" s="17"/>
      <c r="M450" s="17">
        <v>2.6751343667184499E-2</v>
      </c>
      <c r="N450" s="17">
        <v>3.8893219831137402E-2</v>
      </c>
      <c r="O450" s="17">
        <v>5.3596466295671601E-2</v>
      </c>
      <c r="P450" s="17">
        <v>2.7286740653340202E-2</v>
      </c>
      <c r="Q450" s="17"/>
      <c r="R450" s="17">
        <v>1.21268675469347E-2</v>
      </c>
      <c r="S450" s="17">
        <v>2.1296542968936499E-2</v>
      </c>
    </row>
    <row r="451" spans="2:19" x14ac:dyDescent="0.35">
      <c r="B451" t="s">
        <v>229</v>
      </c>
      <c r="C451" s="17">
        <v>0.53598966727597397</v>
      </c>
      <c r="D451" s="17">
        <v>0.49883140897193701</v>
      </c>
      <c r="E451" s="17">
        <v>0.58392669998573099</v>
      </c>
      <c r="F451" s="17"/>
      <c r="G451" s="17">
        <v>0.69837658974585204</v>
      </c>
      <c r="H451" s="17"/>
      <c r="I451" s="17">
        <v>0.597071009277934</v>
      </c>
      <c r="J451" s="17">
        <v>0.40511555463541699</v>
      </c>
      <c r="K451" s="17">
        <v>0.56939594671207305</v>
      </c>
      <c r="L451" s="17"/>
      <c r="M451" s="17">
        <v>0.56752140569753295</v>
      </c>
      <c r="N451" s="17">
        <v>0.51329725881411603</v>
      </c>
      <c r="O451" s="17">
        <v>0.48324766959821602</v>
      </c>
      <c r="P451" s="17">
        <v>0.55236899511380599</v>
      </c>
      <c r="Q451" s="17"/>
      <c r="R451" s="17">
        <v>0.63918768852185104</v>
      </c>
      <c r="S451" s="17">
        <v>0.54448685406203301</v>
      </c>
    </row>
    <row r="452" spans="2:19" x14ac:dyDescent="0.35">
      <c r="B452" t="s">
        <v>230</v>
      </c>
      <c r="C452" s="17">
        <v>9.1880327225806593E-2</v>
      </c>
      <c r="D452" s="17">
        <v>0.102280507431992</v>
      </c>
      <c r="E452" s="17">
        <v>8.9051017468380497E-2</v>
      </c>
      <c r="F452" s="17"/>
      <c r="G452" s="17">
        <v>0.12568153286387501</v>
      </c>
      <c r="H452" s="17"/>
      <c r="I452" s="17">
        <v>0.119770506655489</v>
      </c>
      <c r="J452" s="17">
        <v>7.4932473542025604E-2</v>
      </c>
      <c r="K452" s="17">
        <v>6.15081263708162E-2</v>
      </c>
      <c r="L452" s="17"/>
      <c r="M452" s="17">
        <v>6.1963717198268403E-2</v>
      </c>
      <c r="N452" s="17">
        <v>0.14164729031613699</v>
      </c>
      <c r="O452" s="17">
        <v>0.12633873695835701</v>
      </c>
      <c r="P452" s="17">
        <v>4.44808899828463E-2</v>
      </c>
      <c r="Q452" s="17"/>
      <c r="R452" s="17">
        <v>0.10241958445613</v>
      </c>
      <c r="S452" s="17">
        <v>0.11195919231455501</v>
      </c>
    </row>
    <row r="453" spans="2:19" x14ac:dyDescent="0.35">
      <c r="C453" s="17"/>
      <c r="D453" s="17"/>
      <c r="E453" s="17"/>
      <c r="F453" s="17"/>
      <c r="G453" s="17"/>
      <c r="H453" s="17"/>
      <c r="I453" s="17"/>
      <c r="J453" s="17"/>
      <c r="K453" s="17"/>
      <c r="L453" s="17"/>
      <c r="M453" s="17"/>
      <c r="N453" s="17"/>
      <c r="O453" s="17"/>
      <c r="P453" s="17"/>
      <c r="Q453" s="17"/>
      <c r="R453" s="17"/>
      <c r="S453" s="17"/>
    </row>
    <row r="454" spans="2:19" x14ac:dyDescent="0.35">
      <c r="B454" s="6" t="s">
        <v>233</v>
      </c>
      <c r="C454" s="17"/>
      <c r="D454" s="17"/>
      <c r="E454" s="17"/>
      <c r="F454" s="17"/>
      <c r="G454" s="17"/>
      <c r="H454" s="17"/>
      <c r="I454" s="17"/>
      <c r="J454" s="17"/>
      <c r="K454" s="17"/>
      <c r="L454" s="17"/>
      <c r="M454" s="17"/>
      <c r="N454" s="17"/>
      <c r="O454" s="17"/>
      <c r="P454" s="17"/>
      <c r="Q454" s="17"/>
      <c r="R454" s="17"/>
      <c r="S454" s="17"/>
    </row>
    <row r="455" spans="2:19" x14ac:dyDescent="0.35">
      <c r="B455" s="24" t="s">
        <v>13</v>
      </c>
      <c r="C455" s="17"/>
      <c r="D455" s="17"/>
      <c r="E455" s="17"/>
      <c r="F455" s="17"/>
      <c r="G455" s="17"/>
      <c r="H455" s="17"/>
      <c r="I455" s="17"/>
      <c r="J455" s="17"/>
      <c r="K455" s="17"/>
      <c r="L455" s="17"/>
      <c r="M455" s="17"/>
      <c r="N455" s="17"/>
      <c r="O455" s="17"/>
      <c r="P455" s="17"/>
      <c r="Q455" s="17"/>
      <c r="R455" s="17"/>
      <c r="S455" s="17"/>
    </row>
    <row r="456" spans="2:19" x14ac:dyDescent="0.35">
      <c r="B456" t="s">
        <v>224</v>
      </c>
      <c r="C456" s="17">
        <v>0.31640344270045201</v>
      </c>
      <c r="D456" s="17">
        <v>0.33298773390990599</v>
      </c>
      <c r="E456" s="17">
        <v>0.34638246100549602</v>
      </c>
      <c r="F456" s="17"/>
      <c r="G456" s="17">
        <v>0.377509721887343</v>
      </c>
      <c r="H456" s="17"/>
      <c r="I456" s="17">
        <v>0.321442406523059</v>
      </c>
      <c r="J456" s="17">
        <v>0.24843167328597601</v>
      </c>
      <c r="K456" s="17">
        <v>0.38522846607878503</v>
      </c>
      <c r="L456" s="17"/>
      <c r="M456" s="17">
        <v>0.30658554558128898</v>
      </c>
      <c r="N456" s="17">
        <v>0.27418905998093202</v>
      </c>
      <c r="O456" s="17">
        <v>0.39334691848780301</v>
      </c>
      <c r="P456" s="17">
        <v>0.31822543578206802</v>
      </c>
      <c r="Q456" s="17"/>
      <c r="R456" s="17">
        <v>0.32138265440602598</v>
      </c>
      <c r="S456" s="17">
        <v>0.33094143493630301</v>
      </c>
    </row>
    <row r="457" spans="2:19" x14ac:dyDescent="0.35">
      <c r="B457" t="s">
        <v>225</v>
      </c>
      <c r="C457" s="17">
        <v>0.36920798595061499</v>
      </c>
      <c r="D457" s="17">
        <v>0.36014038184821101</v>
      </c>
      <c r="E457" s="17">
        <v>0.34407535593258098</v>
      </c>
      <c r="F457" s="17"/>
      <c r="G457" s="17">
        <v>0.38023223316006899</v>
      </c>
      <c r="H457" s="17"/>
      <c r="I457" s="17">
        <v>0.40822400393070202</v>
      </c>
      <c r="J457" s="17">
        <v>0.35102133197472302</v>
      </c>
      <c r="K457" s="17">
        <v>0.318215181048427</v>
      </c>
      <c r="L457" s="17"/>
      <c r="M457" s="17">
        <v>0.40034330468161899</v>
      </c>
      <c r="N457" s="17">
        <v>0.35024933644588602</v>
      </c>
      <c r="O457" s="17">
        <v>0.317985944959633</v>
      </c>
      <c r="P457" s="17">
        <v>0.37745935437596501</v>
      </c>
      <c r="Q457" s="17"/>
      <c r="R457" s="17">
        <v>0.43192627031451097</v>
      </c>
      <c r="S457" s="17">
        <v>0.35032319913145399</v>
      </c>
    </row>
    <row r="458" spans="2:19" x14ac:dyDescent="0.35">
      <c r="B458" t="s">
        <v>226</v>
      </c>
      <c r="C458" s="17">
        <v>0.22793393883868099</v>
      </c>
      <c r="D458" s="17">
        <v>0.21167158031448499</v>
      </c>
      <c r="E458" s="17">
        <v>0.24144662423704299</v>
      </c>
      <c r="F458" s="17"/>
      <c r="G458" s="17">
        <v>0.15347311093089799</v>
      </c>
      <c r="H458" s="17"/>
      <c r="I458" s="17">
        <v>0.171592854604255</v>
      </c>
      <c r="J458" s="17">
        <v>0.315828985959485</v>
      </c>
      <c r="K458" s="17">
        <v>0.228723125719828</v>
      </c>
      <c r="L458" s="17"/>
      <c r="M458" s="17">
        <v>0.21021104445203601</v>
      </c>
      <c r="N458" s="17">
        <v>0.27735377609232498</v>
      </c>
      <c r="O458" s="17">
        <v>0.208576613481784</v>
      </c>
      <c r="P458" s="17">
        <v>0.21938043300430901</v>
      </c>
      <c r="Q458" s="17"/>
      <c r="R458" s="17">
        <v>0.162315974299751</v>
      </c>
      <c r="S458" s="17">
        <v>0.24063170815033399</v>
      </c>
    </row>
    <row r="459" spans="2:19" x14ac:dyDescent="0.35">
      <c r="B459" t="s">
        <v>227</v>
      </c>
      <c r="C459" s="17">
        <v>3.6337470495393202E-2</v>
      </c>
      <c r="D459" s="17">
        <v>3.4259271956767097E-2</v>
      </c>
      <c r="E459" s="17">
        <v>1.8975174563465601E-2</v>
      </c>
      <c r="F459" s="17"/>
      <c r="G459" s="17">
        <v>4.2080463587326297E-2</v>
      </c>
      <c r="H459" s="17"/>
      <c r="I459" s="17">
        <v>5.2677631147147699E-2</v>
      </c>
      <c r="J459" s="17">
        <v>2.3767033230289499E-2</v>
      </c>
      <c r="K459" s="17">
        <v>2.11006250320003E-2</v>
      </c>
      <c r="L459" s="17"/>
      <c r="M459" s="17">
        <v>4.98227347427668E-2</v>
      </c>
      <c r="N459" s="17">
        <v>1.72877069170808E-2</v>
      </c>
      <c r="O459" s="17">
        <v>1.8223307641395601E-2</v>
      </c>
      <c r="P459" s="17">
        <v>5.4929869306416898E-2</v>
      </c>
      <c r="Q459" s="17"/>
      <c r="R459" s="17">
        <v>4.1671888642221502E-2</v>
      </c>
      <c r="S459" s="17">
        <v>4.1007975509352097E-2</v>
      </c>
    </row>
    <row r="460" spans="2:19" x14ac:dyDescent="0.35">
      <c r="B460" t="s">
        <v>228</v>
      </c>
      <c r="C460" s="17">
        <v>2.8203172650766301E-2</v>
      </c>
      <c r="D460" s="17">
        <v>4.66853419590968E-2</v>
      </c>
      <c r="E460" s="17">
        <v>1.66523321788151E-2</v>
      </c>
      <c r="F460" s="17"/>
      <c r="G460" s="17">
        <v>3.59907887424833E-2</v>
      </c>
      <c r="H460" s="17"/>
      <c r="I460" s="17">
        <v>3.60234231349238E-2</v>
      </c>
      <c r="J460" s="17">
        <v>2.0831519837558501E-2</v>
      </c>
      <c r="K460" s="17">
        <v>2.2976994044763902E-2</v>
      </c>
      <c r="L460" s="17"/>
      <c r="M460" s="17">
        <v>2.2182077852403202E-2</v>
      </c>
      <c r="N460" s="17">
        <v>3.8014078792904499E-2</v>
      </c>
      <c r="O460" s="17">
        <v>3.75446035836123E-2</v>
      </c>
      <c r="P460" s="17">
        <v>1.5545898056959899E-2</v>
      </c>
      <c r="Q460" s="17"/>
      <c r="R460" s="17">
        <v>4.2703212337490103E-2</v>
      </c>
      <c r="S460" s="17">
        <v>2.6964677231249502E-2</v>
      </c>
    </row>
    <row r="461" spans="2:19" x14ac:dyDescent="0.35">
      <c r="B461" t="s">
        <v>53</v>
      </c>
      <c r="C461" s="17">
        <v>2.1913989364093799E-2</v>
      </c>
      <c r="D461" s="17">
        <v>1.42556900115344E-2</v>
      </c>
      <c r="E461" s="17">
        <v>3.2468052082598502E-2</v>
      </c>
      <c r="F461" s="17"/>
      <c r="G461" s="17">
        <v>1.0713681691881201E-2</v>
      </c>
      <c r="H461" s="17"/>
      <c r="I461" s="17">
        <v>1.0039680659913499E-2</v>
      </c>
      <c r="J461" s="17">
        <v>4.0119455711967698E-2</v>
      </c>
      <c r="K461" s="17">
        <v>2.37556080761946E-2</v>
      </c>
      <c r="L461" s="17"/>
      <c r="M461" s="17">
        <v>1.0855292689885301E-2</v>
      </c>
      <c r="N461" s="17">
        <v>4.2906041770872497E-2</v>
      </c>
      <c r="O461" s="17">
        <v>2.4322611845771499E-2</v>
      </c>
      <c r="P461" s="17">
        <v>1.4459009474281199E-2</v>
      </c>
      <c r="Q461" s="17"/>
      <c r="R461" s="17">
        <v>0</v>
      </c>
      <c r="S461" s="17">
        <v>1.0131005041307E-2</v>
      </c>
    </row>
    <row r="462" spans="2:19" x14ac:dyDescent="0.35">
      <c r="B462" t="s">
        <v>229</v>
      </c>
      <c r="C462" s="17">
        <v>0.68561142865106595</v>
      </c>
      <c r="D462" s="17">
        <v>0.69312811575811695</v>
      </c>
      <c r="E462" s="17">
        <v>0.69045781693807695</v>
      </c>
      <c r="F462" s="17"/>
      <c r="G462" s="17">
        <v>0.75774195504741104</v>
      </c>
      <c r="H462" s="17"/>
      <c r="I462" s="17">
        <v>0.72966641045376002</v>
      </c>
      <c r="J462" s="17">
        <v>0.599453005260699</v>
      </c>
      <c r="K462" s="17">
        <v>0.70344364712721297</v>
      </c>
      <c r="L462" s="17"/>
      <c r="M462" s="17">
        <v>0.70692885026290797</v>
      </c>
      <c r="N462" s="17">
        <v>0.62443839642681798</v>
      </c>
      <c r="O462" s="17">
        <v>0.71133286344743596</v>
      </c>
      <c r="P462" s="17">
        <v>0.69568479015803297</v>
      </c>
      <c r="Q462" s="17"/>
      <c r="R462" s="17">
        <v>0.75330892472053701</v>
      </c>
      <c r="S462" s="17">
        <v>0.68126463406775795</v>
      </c>
    </row>
    <row r="463" spans="2:19" x14ac:dyDescent="0.35">
      <c r="B463" t="s">
        <v>230</v>
      </c>
      <c r="C463" s="17">
        <v>6.4540643146159496E-2</v>
      </c>
      <c r="D463" s="17">
        <v>8.0944613915863897E-2</v>
      </c>
      <c r="E463" s="17">
        <v>3.5627506742280698E-2</v>
      </c>
      <c r="F463" s="17"/>
      <c r="G463" s="17">
        <v>7.8071252329809604E-2</v>
      </c>
      <c r="H463" s="17"/>
      <c r="I463" s="17">
        <v>8.8701054282071506E-2</v>
      </c>
      <c r="J463" s="17">
        <v>4.4598553067848101E-2</v>
      </c>
      <c r="K463" s="17">
        <v>4.4077619076764302E-2</v>
      </c>
      <c r="L463" s="17"/>
      <c r="M463" s="17">
        <v>7.2004812595169998E-2</v>
      </c>
      <c r="N463" s="17">
        <v>5.5301785709985202E-2</v>
      </c>
      <c r="O463" s="17">
        <v>5.57679112250078E-2</v>
      </c>
      <c r="P463" s="17">
        <v>7.0475767363376796E-2</v>
      </c>
      <c r="Q463" s="17"/>
      <c r="R463" s="17">
        <v>8.4375100979711598E-2</v>
      </c>
      <c r="S463" s="17">
        <v>6.7972652740601602E-2</v>
      </c>
    </row>
    <row r="464" spans="2:19" x14ac:dyDescent="0.35">
      <c r="C464" s="17"/>
      <c r="D464" s="17"/>
      <c r="E464" s="17"/>
      <c r="F464" s="17"/>
      <c r="G464" s="17"/>
      <c r="H464" s="17"/>
      <c r="I464" s="17"/>
      <c r="J464" s="17"/>
      <c r="K464" s="17"/>
      <c r="L464" s="17"/>
      <c r="M464" s="17"/>
      <c r="N464" s="17"/>
      <c r="O464" s="17"/>
      <c r="P464" s="17"/>
      <c r="Q464" s="17"/>
      <c r="R464" s="17"/>
      <c r="S464" s="17"/>
    </row>
    <row r="465" spans="2:19" x14ac:dyDescent="0.35">
      <c r="B465" s="6" t="s">
        <v>234</v>
      </c>
      <c r="C465" s="17"/>
      <c r="D465" s="17"/>
      <c r="E465" s="17"/>
      <c r="F465" s="17"/>
      <c r="G465" s="17"/>
      <c r="H465" s="17"/>
      <c r="I465" s="17"/>
      <c r="J465" s="17"/>
      <c r="K465" s="17"/>
      <c r="L465" s="17"/>
      <c r="M465" s="17"/>
      <c r="N465" s="17"/>
      <c r="O465" s="17"/>
      <c r="P465" s="17"/>
      <c r="Q465" s="17"/>
      <c r="R465" s="17"/>
      <c r="S465" s="17"/>
    </row>
    <row r="466" spans="2:19" x14ac:dyDescent="0.35">
      <c r="B466" s="24" t="s">
        <v>13</v>
      </c>
      <c r="C466" s="17"/>
      <c r="D466" s="17"/>
      <c r="E466" s="17"/>
      <c r="F466" s="17"/>
      <c r="G466" s="17"/>
      <c r="H466" s="17"/>
      <c r="I466" s="17"/>
      <c r="J466" s="17"/>
      <c r="K466" s="17"/>
      <c r="L466" s="17"/>
      <c r="M466" s="17"/>
      <c r="N466" s="17"/>
      <c r="O466" s="17"/>
      <c r="P466" s="17"/>
      <c r="Q466" s="17"/>
      <c r="R466" s="17"/>
      <c r="S466" s="17"/>
    </row>
    <row r="467" spans="2:19" x14ac:dyDescent="0.35">
      <c r="B467" t="s">
        <v>224</v>
      </c>
      <c r="C467" s="17">
        <v>0.24164288148611299</v>
      </c>
      <c r="D467" s="17">
        <v>0.21422865932198101</v>
      </c>
      <c r="E467" s="17">
        <v>0.27604756812653303</v>
      </c>
      <c r="F467" s="17"/>
      <c r="G467" s="17">
        <v>0.425114317953174</v>
      </c>
      <c r="H467" s="17"/>
      <c r="I467" s="17">
        <v>0.27536910832892603</v>
      </c>
      <c r="J467" s="17">
        <v>0.156100733847679</v>
      </c>
      <c r="K467" s="17">
        <v>0.27295252496928302</v>
      </c>
      <c r="L467" s="17"/>
      <c r="M467" s="17">
        <v>0.22024448172385699</v>
      </c>
      <c r="N467" s="17">
        <v>0.23978995404452999</v>
      </c>
      <c r="O467" s="17">
        <v>0.30980121404417899</v>
      </c>
      <c r="P467" s="17">
        <v>0.216623826200699</v>
      </c>
      <c r="Q467" s="17"/>
      <c r="R467" s="17">
        <v>0.32769019442377101</v>
      </c>
      <c r="S467" s="17">
        <v>0.22320346443098499</v>
      </c>
    </row>
    <row r="468" spans="2:19" x14ac:dyDescent="0.35">
      <c r="B468" t="s">
        <v>225</v>
      </c>
      <c r="C468" s="17">
        <v>0.41693808223044299</v>
      </c>
      <c r="D468" s="17">
        <v>0.420452028930627</v>
      </c>
      <c r="E468" s="17">
        <v>0.437159391792459</v>
      </c>
      <c r="F468" s="17"/>
      <c r="G468" s="17">
        <v>0.31599587522147898</v>
      </c>
      <c r="H468" s="17"/>
      <c r="I468" s="17">
        <v>0.40344463519603302</v>
      </c>
      <c r="J468" s="17">
        <v>0.42353502353740402</v>
      </c>
      <c r="K468" s="17">
        <v>0.44022533667457497</v>
      </c>
      <c r="L468" s="17"/>
      <c r="M468" s="17">
        <v>0.42914645329550799</v>
      </c>
      <c r="N468" s="17">
        <v>0.46293147447358302</v>
      </c>
      <c r="O468" s="17">
        <v>0.35837850228278201</v>
      </c>
      <c r="P468" s="17">
        <v>0.37302734278282301</v>
      </c>
      <c r="Q468" s="17"/>
      <c r="R468" s="17">
        <v>0.37445325721838302</v>
      </c>
      <c r="S468" s="17">
        <v>0.44582107064056398</v>
      </c>
    </row>
    <row r="469" spans="2:19" x14ac:dyDescent="0.35">
      <c r="B469" t="s">
        <v>226</v>
      </c>
      <c r="C469" s="17">
        <v>0.23047161491756701</v>
      </c>
      <c r="D469" s="17">
        <v>0.241799313531257</v>
      </c>
      <c r="E469" s="17">
        <v>0.20703950925595699</v>
      </c>
      <c r="F469" s="17"/>
      <c r="G469" s="17">
        <v>0.137353989007826</v>
      </c>
      <c r="H469" s="17"/>
      <c r="I469" s="17">
        <v>0.181459464082459</v>
      </c>
      <c r="J469" s="17">
        <v>0.33071629101042599</v>
      </c>
      <c r="K469" s="17">
        <v>0.21276937133853799</v>
      </c>
      <c r="L469" s="17"/>
      <c r="M469" s="17">
        <v>0.23325994672133299</v>
      </c>
      <c r="N469" s="17">
        <v>0.195875645280841</v>
      </c>
      <c r="O469" s="17">
        <v>0.21569163512085801</v>
      </c>
      <c r="P469" s="17">
        <v>0.30973411293747499</v>
      </c>
      <c r="Q469" s="17"/>
      <c r="R469" s="17">
        <v>0.16484775449700301</v>
      </c>
      <c r="S469" s="17">
        <v>0.21893862968830599</v>
      </c>
    </row>
    <row r="470" spans="2:19" x14ac:dyDescent="0.35">
      <c r="B470" t="s">
        <v>227</v>
      </c>
      <c r="C470" s="17">
        <v>6.3459397329038394E-2</v>
      </c>
      <c r="D470" s="17">
        <v>7.21949210798941E-2</v>
      </c>
      <c r="E470" s="17">
        <v>5.69731589999799E-2</v>
      </c>
      <c r="F470" s="17"/>
      <c r="G470" s="17">
        <v>8.0627359734965501E-2</v>
      </c>
      <c r="H470" s="17"/>
      <c r="I470" s="17">
        <v>7.7515399325910506E-2</v>
      </c>
      <c r="J470" s="17">
        <v>5.7731884151567901E-2</v>
      </c>
      <c r="K470" s="17">
        <v>3.4551315976757001E-2</v>
      </c>
      <c r="L470" s="17"/>
      <c r="M470" s="17">
        <v>5.3287850264449203E-2</v>
      </c>
      <c r="N470" s="17">
        <v>6.2983835551789505E-2</v>
      </c>
      <c r="O470" s="17">
        <v>8.2156613282537594E-2</v>
      </c>
      <c r="P470" s="17">
        <v>7.0795875785666207E-2</v>
      </c>
      <c r="Q470" s="17"/>
      <c r="R470" s="17">
        <v>5.7292051624546703E-2</v>
      </c>
      <c r="S470" s="17">
        <v>9.3731667779032204E-2</v>
      </c>
    </row>
    <row r="471" spans="2:19" x14ac:dyDescent="0.35">
      <c r="B471" t="s">
        <v>228</v>
      </c>
      <c r="C471" s="17">
        <v>2.89041022754222E-2</v>
      </c>
      <c r="D471" s="17">
        <v>3.5149068070865E-2</v>
      </c>
      <c r="E471" s="17">
        <v>1.4283770988111301E-2</v>
      </c>
      <c r="F471" s="17"/>
      <c r="G471" s="17">
        <v>3.6802358850330799E-2</v>
      </c>
      <c r="H471" s="17"/>
      <c r="I471" s="17">
        <v>4.3011557265290899E-2</v>
      </c>
      <c r="J471" s="17">
        <v>1.29614345483489E-2</v>
      </c>
      <c r="K471" s="17">
        <v>2.1867257586117302E-2</v>
      </c>
      <c r="L471" s="17"/>
      <c r="M471" s="17">
        <v>3.7309924327667603E-2</v>
      </c>
      <c r="N471" s="17">
        <v>3.5172387885556697E-2</v>
      </c>
      <c r="O471" s="17">
        <v>1.5988188704889501E-2</v>
      </c>
      <c r="P471" s="17">
        <v>7.7729490284799696E-3</v>
      </c>
      <c r="Q471" s="17"/>
      <c r="R471" s="17">
        <v>6.35898746893621E-2</v>
      </c>
      <c r="S471" s="17">
        <v>6.3068184622325999E-3</v>
      </c>
    </row>
    <row r="472" spans="2:19" x14ac:dyDescent="0.35">
      <c r="B472" t="s">
        <v>53</v>
      </c>
      <c r="C472" s="17">
        <v>1.8583921761416801E-2</v>
      </c>
      <c r="D472" s="17">
        <v>1.6176009065375498E-2</v>
      </c>
      <c r="E472" s="17">
        <v>8.4966008369601297E-3</v>
      </c>
      <c r="F472" s="17"/>
      <c r="G472" s="17">
        <v>4.1060992322252904E-3</v>
      </c>
      <c r="H472" s="17"/>
      <c r="I472" s="17">
        <v>1.9199835801380401E-2</v>
      </c>
      <c r="J472" s="17">
        <v>1.8954632904574598E-2</v>
      </c>
      <c r="K472" s="17">
        <v>1.76341934547307E-2</v>
      </c>
      <c r="L472" s="17"/>
      <c r="M472" s="17">
        <v>2.6751343667184499E-2</v>
      </c>
      <c r="N472" s="17">
        <v>3.2467027637004299E-3</v>
      </c>
      <c r="O472" s="17">
        <v>1.7983846564753801E-2</v>
      </c>
      <c r="P472" s="17">
        <v>2.2045893264856301E-2</v>
      </c>
      <c r="Q472" s="17"/>
      <c r="R472" s="17">
        <v>1.21268675469347E-2</v>
      </c>
      <c r="S472" s="17">
        <v>1.19983489988805E-2</v>
      </c>
    </row>
    <row r="473" spans="2:19" x14ac:dyDescent="0.35">
      <c r="B473" t="s">
        <v>229</v>
      </c>
      <c r="C473" s="17">
        <v>0.65858096371655495</v>
      </c>
      <c r="D473" s="17">
        <v>0.63468068825260904</v>
      </c>
      <c r="E473" s="17">
        <v>0.71320695991899197</v>
      </c>
      <c r="F473" s="17"/>
      <c r="G473" s="17">
        <v>0.74111019317465199</v>
      </c>
      <c r="H473" s="17"/>
      <c r="I473" s="17">
        <v>0.67881374352495905</v>
      </c>
      <c r="J473" s="17">
        <v>0.57963575738508299</v>
      </c>
      <c r="K473" s="17">
        <v>0.71317786164385699</v>
      </c>
      <c r="L473" s="17"/>
      <c r="M473" s="17">
        <v>0.64939093501936496</v>
      </c>
      <c r="N473" s="17">
        <v>0.70272142851811303</v>
      </c>
      <c r="O473" s="17">
        <v>0.66817971632696105</v>
      </c>
      <c r="P473" s="17">
        <v>0.58965116898352199</v>
      </c>
      <c r="Q473" s="17"/>
      <c r="R473" s="17">
        <v>0.70214345164215397</v>
      </c>
      <c r="S473" s="17">
        <v>0.66902453507154902</v>
      </c>
    </row>
    <row r="474" spans="2:19" x14ac:dyDescent="0.35">
      <c r="B474" t="s">
        <v>230</v>
      </c>
      <c r="C474" s="17">
        <v>9.2363499604460594E-2</v>
      </c>
      <c r="D474" s="17">
        <v>0.107343989150759</v>
      </c>
      <c r="E474" s="17">
        <v>7.1256929988091203E-2</v>
      </c>
      <c r="F474" s="17"/>
      <c r="G474" s="17">
        <v>0.11742971858529599</v>
      </c>
      <c r="H474" s="17"/>
      <c r="I474" s="17">
        <v>0.120526956591201</v>
      </c>
      <c r="J474" s="17">
        <v>7.0693318699916796E-2</v>
      </c>
      <c r="K474" s="17">
        <v>5.6418573562874302E-2</v>
      </c>
      <c r="L474" s="17"/>
      <c r="M474" s="17">
        <v>9.0597774592116806E-2</v>
      </c>
      <c r="N474" s="17">
        <v>9.8156223437346105E-2</v>
      </c>
      <c r="O474" s="17">
        <v>9.8144801987427102E-2</v>
      </c>
      <c r="P474" s="17">
        <v>7.8568824814146093E-2</v>
      </c>
      <c r="Q474" s="17"/>
      <c r="R474" s="17">
        <v>0.120881926313909</v>
      </c>
      <c r="S474" s="17">
        <v>0.100038486241265</v>
      </c>
    </row>
    <row r="475" spans="2:19" x14ac:dyDescent="0.35">
      <c r="C475" s="17"/>
      <c r="D475" s="17"/>
      <c r="E475" s="17"/>
      <c r="F475" s="17"/>
      <c r="G475" s="17"/>
      <c r="H475" s="17"/>
      <c r="I475" s="17"/>
      <c r="J475" s="17"/>
      <c r="K475" s="17"/>
      <c r="L475" s="17"/>
      <c r="M475" s="17"/>
      <c r="N475" s="17"/>
      <c r="O475" s="17"/>
      <c r="P475" s="17"/>
      <c r="Q475" s="17"/>
      <c r="R475" s="17"/>
      <c r="S475" s="17"/>
    </row>
    <row r="476" spans="2:19" x14ac:dyDescent="0.35">
      <c r="B476" s="6" t="s">
        <v>235</v>
      </c>
      <c r="C476" s="17"/>
      <c r="D476" s="17"/>
      <c r="E476" s="17"/>
      <c r="F476" s="17"/>
      <c r="G476" s="17"/>
      <c r="H476" s="17"/>
      <c r="I476" s="17"/>
      <c r="J476" s="17"/>
      <c r="K476" s="17"/>
      <c r="L476" s="17"/>
      <c r="M476" s="17"/>
      <c r="N476" s="17"/>
      <c r="O476" s="17"/>
      <c r="P476" s="17"/>
      <c r="Q476" s="17"/>
      <c r="R476" s="17"/>
      <c r="S476" s="17"/>
    </row>
    <row r="477" spans="2:19" x14ac:dyDescent="0.35">
      <c r="B477" s="24" t="s">
        <v>13</v>
      </c>
      <c r="C477" s="17"/>
      <c r="D477" s="17"/>
      <c r="E477" s="17"/>
      <c r="F477" s="17"/>
      <c r="G477" s="17"/>
      <c r="H477" s="17"/>
      <c r="I477" s="17"/>
      <c r="J477" s="17"/>
      <c r="K477" s="17"/>
      <c r="L477" s="17"/>
      <c r="M477" s="17"/>
      <c r="N477" s="17"/>
      <c r="O477" s="17"/>
      <c r="P477" s="17"/>
      <c r="Q477" s="17"/>
      <c r="R477" s="17"/>
      <c r="S477" s="17"/>
    </row>
    <row r="478" spans="2:19" x14ac:dyDescent="0.35">
      <c r="B478" t="s">
        <v>224</v>
      </c>
      <c r="C478" s="17">
        <v>0.29288313318536502</v>
      </c>
      <c r="D478" s="17">
        <v>0.312940690858518</v>
      </c>
      <c r="E478" s="17">
        <v>0.30493605148819702</v>
      </c>
      <c r="F478" s="17"/>
      <c r="G478" s="17">
        <v>0.35430892619037002</v>
      </c>
      <c r="H478" s="17"/>
      <c r="I478" s="17">
        <v>0.31449852931251998</v>
      </c>
      <c r="J478" s="17">
        <v>0.249700619296402</v>
      </c>
      <c r="K478" s="17">
        <v>0.29813396462568797</v>
      </c>
      <c r="L478" s="17"/>
      <c r="M478" s="17">
        <v>0.28396059102617399</v>
      </c>
      <c r="N478" s="17">
        <v>0.26316691278395199</v>
      </c>
      <c r="O478" s="17">
        <v>0.34224163001160901</v>
      </c>
      <c r="P478" s="17">
        <v>0.307853158069049</v>
      </c>
      <c r="Q478" s="17"/>
      <c r="R478" s="17">
        <v>0.33336686963773399</v>
      </c>
      <c r="S478" s="17">
        <v>0.28450968327245302</v>
      </c>
    </row>
    <row r="479" spans="2:19" x14ac:dyDescent="0.35">
      <c r="B479" t="s">
        <v>225</v>
      </c>
      <c r="C479" s="17">
        <v>0.39429037304423498</v>
      </c>
      <c r="D479" s="17">
        <v>0.38345745566269002</v>
      </c>
      <c r="E479" s="17">
        <v>0.399393319621837</v>
      </c>
      <c r="F479" s="17"/>
      <c r="G479" s="17">
        <v>0.43149574638926802</v>
      </c>
      <c r="H479" s="17"/>
      <c r="I479" s="17">
        <v>0.367579499422096</v>
      </c>
      <c r="J479" s="17">
        <v>0.37262742369958002</v>
      </c>
      <c r="K479" s="17">
        <v>0.47705971462775798</v>
      </c>
      <c r="L479" s="17"/>
      <c r="M479" s="17">
        <v>0.40063155021883701</v>
      </c>
      <c r="N479" s="17">
        <v>0.437515390994345</v>
      </c>
      <c r="O479" s="17">
        <v>0.336204058425771</v>
      </c>
      <c r="P479" s="17">
        <v>0.37449772724973002</v>
      </c>
      <c r="Q479" s="17"/>
      <c r="R479" s="17">
        <v>0.42137147919260598</v>
      </c>
      <c r="S479" s="17">
        <v>0.37156488450599101</v>
      </c>
    </row>
    <row r="480" spans="2:19" x14ac:dyDescent="0.35">
      <c r="B480" t="s">
        <v>226</v>
      </c>
      <c r="C480" s="17">
        <v>0.20503159935590201</v>
      </c>
      <c r="D480" s="17">
        <v>0.20799220841614799</v>
      </c>
      <c r="E480" s="17">
        <v>0.184609065143819</v>
      </c>
      <c r="F480" s="17"/>
      <c r="G480" s="17">
        <v>0.116839428933476</v>
      </c>
      <c r="H480" s="17"/>
      <c r="I480" s="17">
        <v>0.214392462494883</v>
      </c>
      <c r="J480" s="17">
        <v>0.24235461373346301</v>
      </c>
      <c r="K480" s="17">
        <v>0.13815491555151499</v>
      </c>
      <c r="L480" s="17"/>
      <c r="M480" s="17">
        <v>0.231693611455911</v>
      </c>
      <c r="N480" s="17">
        <v>0.19809372181920501</v>
      </c>
      <c r="O480" s="17">
        <v>0.12475060206829899</v>
      </c>
      <c r="P480" s="17">
        <v>0.24730882844760399</v>
      </c>
      <c r="Q480" s="17"/>
      <c r="R480" s="17">
        <v>0.126038594422443</v>
      </c>
      <c r="S480" s="17">
        <v>0.240452722033309</v>
      </c>
    </row>
    <row r="481" spans="2:19" x14ac:dyDescent="0.35">
      <c r="B481" t="s">
        <v>227</v>
      </c>
      <c r="C481" s="17">
        <v>5.4745505237903599E-2</v>
      </c>
      <c r="D481" s="17">
        <v>4.4045100450376899E-2</v>
      </c>
      <c r="E481" s="17">
        <v>5.92909107413815E-2</v>
      </c>
      <c r="F481" s="17"/>
      <c r="G481" s="17">
        <v>5.5045588849356598E-2</v>
      </c>
      <c r="H481" s="17"/>
      <c r="I481" s="17">
        <v>7.2271847989448398E-2</v>
      </c>
      <c r="J481" s="17">
        <v>4.0468040106740502E-2</v>
      </c>
      <c r="K481" s="17">
        <v>3.9972590409667601E-2</v>
      </c>
      <c r="L481" s="17"/>
      <c r="M481" s="17">
        <v>4.90026837652211E-2</v>
      </c>
      <c r="N481" s="17">
        <v>6.9852249601923905E-2</v>
      </c>
      <c r="O481" s="17">
        <v>8.2116214826542397E-2</v>
      </c>
      <c r="P481" s="17">
        <v>4.5870747815787002E-3</v>
      </c>
      <c r="Q481" s="17"/>
      <c r="R481" s="17">
        <v>9.3267833791753199E-2</v>
      </c>
      <c r="S481" s="17">
        <v>5.72664772374471E-2</v>
      </c>
    </row>
    <row r="482" spans="2:19" x14ac:dyDescent="0.35">
      <c r="B482" t="s">
        <v>228</v>
      </c>
      <c r="C482" s="17">
        <v>2.90457486486809E-2</v>
      </c>
      <c r="D482" s="17">
        <v>3.3819610081440903E-2</v>
      </c>
      <c r="E482" s="17">
        <v>2.8027596860178802E-2</v>
      </c>
      <c r="F482" s="17"/>
      <c r="G482" s="17">
        <v>4.2310309637528902E-2</v>
      </c>
      <c r="H482" s="17"/>
      <c r="I482" s="17">
        <v>1.46864128393061E-2</v>
      </c>
      <c r="J482" s="17">
        <v>5.0222345366665498E-2</v>
      </c>
      <c r="K482" s="17">
        <v>3.2393500162140799E-2</v>
      </c>
      <c r="L482" s="17"/>
      <c r="M482" s="17">
        <v>1.4913785419167099E-2</v>
      </c>
      <c r="N482" s="17">
        <v>7.6570295772587903E-3</v>
      </c>
      <c r="O482" s="17">
        <v>8.5528937116997994E-2</v>
      </c>
      <c r="P482" s="17">
        <v>3.4774422891602201E-2</v>
      </c>
      <c r="Q482" s="17"/>
      <c r="R482" s="17">
        <v>2.5955222955463399E-2</v>
      </c>
      <c r="S482" s="17">
        <v>4.4421744819834297E-2</v>
      </c>
    </row>
    <row r="483" spans="2:19" x14ac:dyDescent="0.35">
      <c r="B483" t="s">
        <v>53</v>
      </c>
      <c r="C483" s="17">
        <v>2.40036405279134E-2</v>
      </c>
      <c r="D483" s="17">
        <v>1.77449345308268E-2</v>
      </c>
      <c r="E483" s="17">
        <v>2.3743056144586501E-2</v>
      </c>
      <c r="F483" s="17"/>
      <c r="G483" s="17">
        <v>0</v>
      </c>
      <c r="H483" s="17"/>
      <c r="I483" s="17">
        <v>1.6571247941746001E-2</v>
      </c>
      <c r="J483" s="17">
        <v>4.4626957797148703E-2</v>
      </c>
      <c r="K483" s="17">
        <v>1.42853146232299E-2</v>
      </c>
      <c r="L483" s="17"/>
      <c r="M483" s="17">
        <v>1.9797778114689201E-2</v>
      </c>
      <c r="N483" s="17">
        <v>2.37146952233146E-2</v>
      </c>
      <c r="O483" s="17">
        <v>2.9158557550781599E-2</v>
      </c>
      <c r="P483" s="17">
        <v>3.0978788560435701E-2</v>
      </c>
      <c r="Q483" s="17"/>
      <c r="R483" s="17">
        <v>0</v>
      </c>
      <c r="S483" s="17">
        <v>1.7844881309651999E-3</v>
      </c>
    </row>
    <row r="484" spans="2:19" x14ac:dyDescent="0.35">
      <c r="B484" t="s">
        <v>229</v>
      </c>
      <c r="C484" s="17">
        <v>0.68717350622960005</v>
      </c>
      <c r="D484" s="17">
        <v>0.69639814652120802</v>
      </c>
      <c r="E484" s="17">
        <v>0.70432937111003402</v>
      </c>
      <c r="F484" s="17"/>
      <c r="G484" s="17">
        <v>0.78580467257963904</v>
      </c>
      <c r="H484" s="17"/>
      <c r="I484" s="17">
        <v>0.68207802873461598</v>
      </c>
      <c r="J484" s="17">
        <v>0.62232804299598199</v>
      </c>
      <c r="K484" s="17">
        <v>0.77519367925344695</v>
      </c>
      <c r="L484" s="17"/>
      <c r="M484" s="17">
        <v>0.684592141245012</v>
      </c>
      <c r="N484" s="17">
        <v>0.70068230377829699</v>
      </c>
      <c r="O484" s="17">
        <v>0.67844568843737896</v>
      </c>
      <c r="P484" s="17">
        <v>0.68235088531877996</v>
      </c>
      <c r="Q484" s="17"/>
      <c r="R484" s="17">
        <v>0.75473834883033997</v>
      </c>
      <c r="S484" s="17">
        <v>0.65607456777844397</v>
      </c>
    </row>
    <row r="485" spans="2:19" x14ac:dyDescent="0.35">
      <c r="B485" t="s">
        <v>230</v>
      </c>
      <c r="C485" s="17">
        <v>8.3791253886584496E-2</v>
      </c>
      <c r="D485" s="17">
        <v>7.7864710531817802E-2</v>
      </c>
      <c r="E485" s="17">
        <v>8.7318507601560305E-2</v>
      </c>
      <c r="F485" s="17"/>
      <c r="G485" s="17">
        <v>9.73558984868855E-2</v>
      </c>
      <c r="H485" s="17"/>
      <c r="I485" s="17">
        <v>8.6958260828754505E-2</v>
      </c>
      <c r="J485" s="17">
        <v>9.0690385473405993E-2</v>
      </c>
      <c r="K485" s="17">
        <v>7.23660905718084E-2</v>
      </c>
      <c r="L485" s="17"/>
      <c r="M485" s="17">
        <v>6.3916469184388203E-2</v>
      </c>
      <c r="N485" s="17">
        <v>7.7509279179182697E-2</v>
      </c>
      <c r="O485" s="17">
        <v>0.16764515194353999</v>
      </c>
      <c r="P485" s="17">
        <v>3.9361497673180902E-2</v>
      </c>
      <c r="Q485" s="17"/>
      <c r="R485" s="17">
        <v>0.119223056747217</v>
      </c>
      <c r="S485" s="17">
        <v>0.10168822205728099</v>
      </c>
    </row>
    <row r="486" spans="2:19" x14ac:dyDescent="0.35">
      <c r="C486" s="17"/>
      <c r="D486" s="17"/>
      <c r="E486" s="17"/>
      <c r="F486" s="17"/>
      <c r="G486" s="17"/>
      <c r="H486" s="17"/>
      <c r="I486" s="17"/>
      <c r="J486" s="17"/>
      <c r="K486" s="17"/>
      <c r="L486" s="17"/>
      <c r="M486" s="17"/>
      <c r="N486" s="17"/>
      <c r="O486" s="17"/>
      <c r="P486" s="17"/>
      <c r="Q486" s="17"/>
      <c r="R486" s="17"/>
      <c r="S486" s="17"/>
    </row>
    <row r="487" spans="2:19" x14ac:dyDescent="0.35">
      <c r="B487" s="6" t="s">
        <v>236</v>
      </c>
      <c r="C487" s="17"/>
      <c r="D487" s="17"/>
      <c r="E487" s="17"/>
      <c r="F487" s="17"/>
      <c r="G487" s="17"/>
      <c r="H487" s="17"/>
      <c r="I487" s="17"/>
      <c r="J487" s="17"/>
      <c r="K487" s="17"/>
      <c r="L487" s="17"/>
      <c r="M487" s="17"/>
      <c r="N487" s="17"/>
      <c r="O487" s="17"/>
      <c r="P487" s="17"/>
      <c r="Q487" s="17"/>
      <c r="R487" s="17"/>
      <c r="S487" s="17"/>
    </row>
    <row r="488" spans="2:19" x14ac:dyDescent="0.35">
      <c r="B488" s="24" t="s">
        <v>13</v>
      </c>
      <c r="C488" s="17"/>
      <c r="D488" s="17"/>
      <c r="E488" s="17"/>
      <c r="F488" s="17"/>
      <c r="G488" s="17"/>
      <c r="H488" s="17"/>
      <c r="I488" s="17"/>
      <c r="J488" s="17"/>
      <c r="K488" s="17"/>
      <c r="L488" s="17"/>
      <c r="M488" s="17"/>
      <c r="N488" s="17"/>
      <c r="O488" s="17"/>
      <c r="P488" s="17"/>
      <c r="Q488" s="17"/>
      <c r="R488" s="17"/>
      <c r="S488" s="17"/>
    </row>
    <row r="489" spans="2:19" x14ac:dyDescent="0.35">
      <c r="B489" t="s">
        <v>237</v>
      </c>
      <c r="C489" s="17">
        <v>8.3380354482026506E-2</v>
      </c>
      <c r="D489" s="17">
        <v>6.7780203396385505E-2</v>
      </c>
      <c r="E489" s="17">
        <v>8.4881381489228802E-2</v>
      </c>
      <c r="F489" s="17"/>
      <c r="G489" s="17">
        <v>0.109258270561436</v>
      </c>
      <c r="H489" s="17"/>
      <c r="I489" s="17">
        <v>5.9296515698717703E-2</v>
      </c>
      <c r="J489" s="17">
        <v>0.145569804339192</v>
      </c>
      <c r="K489" s="17">
        <v>5.7763043428156399E-2</v>
      </c>
      <c r="L489" s="17"/>
      <c r="M489" s="17">
        <v>5.4385120651562202E-2</v>
      </c>
      <c r="N489" s="17">
        <v>9.5789170164740201E-2</v>
      </c>
      <c r="O489" s="17">
        <v>9.4178422681853002E-2</v>
      </c>
      <c r="P489" s="17">
        <v>0.13974797976188</v>
      </c>
      <c r="Q489" s="17"/>
      <c r="R489" s="17">
        <v>2.6530691141718001E-2</v>
      </c>
      <c r="S489" s="17">
        <v>8.2479514072369198E-2</v>
      </c>
    </row>
    <row r="490" spans="2:19" x14ac:dyDescent="0.35">
      <c r="B490" t="s">
        <v>238</v>
      </c>
      <c r="C490" s="17">
        <v>7.5777695105158499E-2</v>
      </c>
      <c r="D490" s="17">
        <v>4.9302735750085001E-2</v>
      </c>
      <c r="E490" s="17">
        <v>9.3525238547078601E-2</v>
      </c>
      <c r="F490" s="17"/>
      <c r="G490" s="17">
        <v>0.103864819522356</v>
      </c>
      <c r="H490" s="17"/>
      <c r="I490" s="17">
        <v>6.1561686954818999E-2</v>
      </c>
      <c r="J490" s="17">
        <v>0.117837268427908</v>
      </c>
      <c r="K490" s="17">
        <v>5.5137026020533803E-2</v>
      </c>
      <c r="L490" s="17"/>
      <c r="M490" s="17">
        <v>7.8650709853146206E-2</v>
      </c>
      <c r="N490" s="17">
        <v>6.8019397893775396E-2</v>
      </c>
      <c r="O490" s="17">
        <v>8.70178448771637E-2</v>
      </c>
      <c r="P490" s="17">
        <v>6.4840315922807201E-2</v>
      </c>
      <c r="Q490" s="17"/>
      <c r="R490" s="17">
        <v>5.3458893410993198E-2</v>
      </c>
      <c r="S490" s="17">
        <v>8.7559783893268794E-2</v>
      </c>
    </row>
    <row r="491" spans="2:19" x14ac:dyDescent="0.35">
      <c r="B491" t="s">
        <v>239</v>
      </c>
      <c r="C491" s="17">
        <v>0.174271606120424</v>
      </c>
      <c r="D491" s="17">
        <v>0.18774595331761301</v>
      </c>
      <c r="E491" s="17">
        <v>0.16672908377020901</v>
      </c>
      <c r="F491" s="17"/>
      <c r="G491" s="17">
        <v>0.174834820334175</v>
      </c>
      <c r="H491" s="17"/>
      <c r="I491" s="17">
        <v>0.18926552160186599</v>
      </c>
      <c r="J491" s="17">
        <v>0.14463583045660799</v>
      </c>
      <c r="K491" s="17">
        <v>0.18774683859808</v>
      </c>
      <c r="L491" s="17"/>
      <c r="M491" s="17">
        <v>0.15973417899655901</v>
      </c>
      <c r="N491" s="17">
        <v>0.191890479956491</v>
      </c>
      <c r="O491" s="17">
        <v>0.179889148608607</v>
      </c>
      <c r="P491" s="17">
        <v>0.180189068389188</v>
      </c>
      <c r="Q491" s="17"/>
      <c r="R491" s="17">
        <v>0.162284517482117</v>
      </c>
      <c r="S491" s="17">
        <v>0.15472898406614799</v>
      </c>
    </row>
    <row r="492" spans="2:19" x14ac:dyDescent="0.35">
      <c r="B492" t="s">
        <v>240</v>
      </c>
      <c r="C492" s="17">
        <v>0.22816598260240201</v>
      </c>
      <c r="D492" s="17">
        <v>0.23936039896078701</v>
      </c>
      <c r="E492" s="17">
        <v>0.226314742635886</v>
      </c>
      <c r="F492" s="17"/>
      <c r="G492" s="17">
        <v>0.211343757932973</v>
      </c>
      <c r="H492" s="17"/>
      <c r="I492" s="17">
        <v>0.19089352495182799</v>
      </c>
      <c r="J492" s="17">
        <v>0.20050769939858801</v>
      </c>
      <c r="K492" s="17">
        <v>0.32366517936891098</v>
      </c>
      <c r="L492" s="17"/>
      <c r="M492" s="17">
        <v>0.250438824945172</v>
      </c>
      <c r="N492" s="17">
        <v>0.23502212715561499</v>
      </c>
      <c r="O492" s="17">
        <v>0.20504277020676501</v>
      </c>
      <c r="P492" s="17">
        <v>0.174826794965183</v>
      </c>
      <c r="Q492" s="17"/>
      <c r="R492" s="17">
        <v>0.25205154101431598</v>
      </c>
      <c r="S492" s="17">
        <v>0.27839835176287497</v>
      </c>
    </row>
    <row r="493" spans="2:19" x14ac:dyDescent="0.35">
      <c r="B493" t="s">
        <v>241</v>
      </c>
      <c r="C493" s="17">
        <v>0.156262521661932</v>
      </c>
      <c r="D493" s="17">
        <v>0.14762890742399401</v>
      </c>
      <c r="E493" s="17">
        <v>0.16500607348839599</v>
      </c>
      <c r="F493" s="17"/>
      <c r="G493" s="17">
        <v>0.18167668910104501</v>
      </c>
      <c r="H493" s="17"/>
      <c r="I493" s="17">
        <v>0.191475899677293</v>
      </c>
      <c r="J493" s="17">
        <v>0.100803981651875</v>
      </c>
      <c r="K493" s="17">
        <v>0.16101802027272899</v>
      </c>
      <c r="L493" s="17"/>
      <c r="M493" s="17">
        <v>0.15454825449909901</v>
      </c>
      <c r="N493" s="17">
        <v>0.16781844451531799</v>
      </c>
      <c r="O493" s="17">
        <v>0.173889214834335</v>
      </c>
      <c r="P493" s="17">
        <v>0.11384729518726799</v>
      </c>
      <c r="Q493" s="17"/>
      <c r="R493" s="17">
        <v>0.20819408048933299</v>
      </c>
      <c r="S493" s="17">
        <v>0.15774669322559301</v>
      </c>
    </row>
    <row r="494" spans="2:19" x14ac:dyDescent="0.35">
      <c r="B494" t="s">
        <v>242</v>
      </c>
      <c r="C494" s="17">
        <v>0.10877774258925201</v>
      </c>
      <c r="D494" s="17">
        <v>0.12771357578522</v>
      </c>
      <c r="E494" s="17">
        <v>9.9117826804205098E-2</v>
      </c>
      <c r="F494" s="17"/>
      <c r="G494" s="17">
        <v>0.118153564852471</v>
      </c>
      <c r="H494" s="17"/>
      <c r="I494" s="17">
        <v>0.120053850176918</v>
      </c>
      <c r="J494" s="17">
        <v>9.0030835004340296E-2</v>
      </c>
      <c r="K494" s="17">
        <v>0.102814869013267</v>
      </c>
      <c r="L494" s="17"/>
      <c r="M494" s="17">
        <v>0.121002377124864</v>
      </c>
      <c r="N494" s="17">
        <v>7.8694332582667004E-2</v>
      </c>
      <c r="O494" s="17">
        <v>0.108370539223138</v>
      </c>
      <c r="P494" s="17">
        <v>0.12702887126454801</v>
      </c>
      <c r="Q494" s="17"/>
      <c r="R494" s="17">
        <v>0.12989632385253699</v>
      </c>
      <c r="S494" s="17">
        <v>0.121418440331967</v>
      </c>
    </row>
    <row r="495" spans="2:19" x14ac:dyDescent="0.35">
      <c r="B495" t="s">
        <v>243</v>
      </c>
      <c r="C495" s="17">
        <v>4.89223073218178E-2</v>
      </c>
      <c r="D495" s="17">
        <v>6.3986836407623496E-2</v>
      </c>
      <c r="E495" s="17">
        <v>4.2240801910497998E-2</v>
      </c>
      <c r="F495" s="17"/>
      <c r="G495" s="17">
        <v>6.9693531062184802E-2</v>
      </c>
      <c r="H495" s="17"/>
      <c r="I495" s="17">
        <v>6.5976565536861403E-2</v>
      </c>
      <c r="J495" s="17">
        <v>2.79344910916135E-2</v>
      </c>
      <c r="K495" s="17">
        <v>4.3040925593314801E-2</v>
      </c>
      <c r="L495" s="17"/>
      <c r="M495" s="17">
        <v>5.7106585306812202E-2</v>
      </c>
      <c r="N495" s="17">
        <v>3.10581504299332E-2</v>
      </c>
      <c r="O495" s="17">
        <v>3.8108328627672799E-2</v>
      </c>
      <c r="P495" s="17">
        <v>7.2135315705165806E-2</v>
      </c>
      <c r="Q495" s="17"/>
      <c r="R495" s="17">
        <v>8.7128846187297895E-2</v>
      </c>
      <c r="S495" s="17">
        <v>4.5806576904115097E-2</v>
      </c>
    </row>
    <row r="496" spans="2:19" x14ac:dyDescent="0.35">
      <c r="B496" t="s">
        <v>244</v>
      </c>
      <c r="C496" s="17">
        <v>2.7634450606217501E-2</v>
      </c>
      <c r="D496" s="17">
        <v>2.0376489077663099E-2</v>
      </c>
      <c r="E496" s="17">
        <v>3.0592613225535598E-2</v>
      </c>
      <c r="F496" s="17"/>
      <c r="G496" s="17">
        <v>2.69677469882105E-2</v>
      </c>
      <c r="H496" s="17"/>
      <c r="I496" s="17">
        <v>4.4804940018476902E-2</v>
      </c>
      <c r="J496" s="17">
        <v>1.8390489721805198E-2</v>
      </c>
      <c r="K496" s="17">
        <v>6.3822607660132397E-3</v>
      </c>
      <c r="L496" s="17"/>
      <c r="M496" s="17">
        <v>2.9232871118907999E-2</v>
      </c>
      <c r="N496" s="17">
        <v>2.2877229580349601E-2</v>
      </c>
      <c r="O496" s="17">
        <v>1.6486235740947999E-2</v>
      </c>
      <c r="P496" s="17">
        <v>4.7820114014255302E-2</v>
      </c>
      <c r="Q496" s="17"/>
      <c r="R496" s="17">
        <v>5.3075700780997499E-2</v>
      </c>
      <c r="S496" s="17">
        <v>2.8512025898595701E-2</v>
      </c>
    </row>
    <row r="497" spans="2:19" x14ac:dyDescent="0.35">
      <c r="B497" t="s">
        <v>245</v>
      </c>
      <c r="C497" s="17">
        <v>2.70629695617715E-2</v>
      </c>
      <c r="D497" s="17">
        <v>2.89136641207298E-2</v>
      </c>
      <c r="E497" s="17">
        <v>2.0867991954658001E-2</v>
      </c>
      <c r="F497" s="17"/>
      <c r="G497" s="17">
        <v>0</v>
      </c>
      <c r="H497" s="17"/>
      <c r="I497" s="17">
        <v>1.3363085510446199E-2</v>
      </c>
      <c r="J497" s="17">
        <v>4.7023563532451802E-2</v>
      </c>
      <c r="K497" s="17">
        <v>3.0529421366714798E-2</v>
      </c>
      <c r="L497" s="17"/>
      <c r="M497" s="17">
        <v>2.1898975664721002E-2</v>
      </c>
      <c r="N497" s="17">
        <v>3.0098669799436199E-2</v>
      </c>
      <c r="O497" s="17">
        <v>3.0673802313279899E-2</v>
      </c>
      <c r="P497" s="17">
        <v>3.3039558172308997E-2</v>
      </c>
      <c r="Q497" s="17"/>
      <c r="R497" s="17">
        <v>8.0960717255511398E-3</v>
      </c>
      <c r="S497" s="17">
        <v>1.9686652033912701E-2</v>
      </c>
    </row>
    <row r="498" spans="2:19" x14ac:dyDescent="0.35">
      <c r="B498" t="s">
        <v>53</v>
      </c>
      <c r="C498" s="17">
        <v>6.9744369948998505E-2</v>
      </c>
      <c r="D498" s="17">
        <v>6.7191235759899104E-2</v>
      </c>
      <c r="E498" s="17">
        <v>7.0724246174305103E-2</v>
      </c>
      <c r="F498" s="17"/>
      <c r="G498" s="17">
        <v>4.2067996451476504E-3</v>
      </c>
      <c r="H498" s="17"/>
      <c r="I498" s="17">
        <v>6.3308409872772906E-2</v>
      </c>
      <c r="J498" s="17">
        <v>0.107266036375617</v>
      </c>
      <c r="K498" s="17">
        <v>3.1902415572279401E-2</v>
      </c>
      <c r="L498" s="17"/>
      <c r="M498" s="17">
        <v>7.3002101839155398E-2</v>
      </c>
      <c r="N498" s="17">
        <v>7.8731997921674901E-2</v>
      </c>
      <c r="O498" s="17">
        <v>6.6343692886237607E-2</v>
      </c>
      <c r="P498" s="17">
        <v>4.65246866173957E-2</v>
      </c>
      <c r="Q498" s="17"/>
      <c r="R498" s="17">
        <v>1.92833339151398E-2</v>
      </c>
      <c r="S498" s="17">
        <v>2.3662977811155301E-2</v>
      </c>
    </row>
    <row r="499" spans="2:19" x14ac:dyDescent="0.35">
      <c r="C499" s="17"/>
      <c r="D499" s="17"/>
      <c r="E499" s="17"/>
      <c r="F499" s="17"/>
      <c r="G499" s="17"/>
      <c r="H499" s="17"/>
      <c r="I499" s="17"/>
      <c r="J499" s="17"/>
      <c r="K499" s="17"/>
      <c r="L499" s="17"/>
      <c r="M499" s="17"/>
      <c r="N499" s="17"/>
      <c r="O499" s="17"/>
      <c r="P499" s="17"/>
      <c r="Q499" s="17"/>
      <c r="R499" s="17"/>
      <c r="S499" s="17"/>
    </row>
    <row r="500" spans="2:19" x14ac:dyDescent="0.35">
      <c r="B500" s="6" t="s">
        <v>246</v>
      </c>
      <c r="C500" s="17"/>
      <c r="D500" s="17"/>
      <c r="E500" s="17"/>
      <c r="F500" s="17"/>
      <c r="G500" s="17"/>
      <c r="H500" s="17"/>
      <c r="I500" s="17"/>
      <c r="J500" s="17"/>
      <c r="K500" s="17"/>
      <c r="L500" s="17"/>
      <c r="M500" s="17"/>
      <c r="N500" s="17"/>
      <c r="O500" s="17"/>
      <c r="P500" s="17"/>
      <c r="Q500" s="17"/>
      <c r="R500" s="17"/>
      <c r="S500" s="17"/>
    </row>
    <row r="501" spans="2:19" x14ac:dyDescent="0.35">
      <c r="B501" s="24" t="s">
        <v>13</v>
      </c>
      <c r="C501" s="17"/>
      <c r="D501" s="17"/>
      <c r="E501" s="17"/>
      <c r="F501" s="17"/>
      <c r="G501" s="17"/>
      <c r="H501" s="17"/>
      <c r="I501" s="17"/>
      <c r="J501" s="17"/>
      <c r="K501" s="17"/>
      <c r="L501" s="17"/>
      <c r="M501" s="17"/>
      <c r="N501" s="17"/>
      <c r="O501" s="17"/>
      <c r="P501" s="17"/>
      <c r="Q501" s="17"/>
      <c r="R501" s="17"/>
      <c r="S501" s="17"/>
    </row>
    <row r="502" spans="2:19" x14ac:dyDescent="0.35">
      <c r="B502" t="s">
        <v>247</v>
      </c>
      <c r="C502" s="17">
        <v>0.10397224282059001</v>
      </c>
      <c r="D502" s="17">
        <v>0.100021754958817</v>
      </c>
      <c r="E502" s="17">
        <v>9.1928920102145498E-2</v>
      </c>
      <c r="F502" s="17"/>
      <c r="G502" s="17">
        <v>0.15890439345374699</v>
      </c>
      <c r="H502" s="17"/>
      <c r="I502" s="17">
        <v>9.8182565465179297E-2</v>
      </c>
      <c r="J502" s="17">
        <v>0.110152425853003</v>
      </c>
      <c r="K502" s="17">
        <v>0.11171245456668399</v>
      </c>
      <c r="L502" s="17"/>
      <c r="M502" s="17">
        <v>0.10921770119667</v>
      </c>
      <c r="N502" s="17">
        <v>7.7864550113136297E-2</v>
      </c>
      <c r="O502" s="17">
        <v>0.16093570855535699</v>
      </c>
      <c r="P502" s="17">
        <v>5.3875662007547301E-2</v>
      </c>
      <c r="Q502" s="17"/>
      <c r="R502" s="17">
        <v>0.10683328786558501</v>
      </c>
      <c r="S502" s="17">
        <v>0.155076261128758</v>
      </c>
    </row>
    <row r="503" spans="2:19" x14ac:dyDescent="0.35">
      <c r="B503" t="s">
        <v>248</v>
      </c>
      <c r="C503" s="17">
        <v>0.51724925364130503</v>
      </c>
      <c r="D503" s="17">
        <v>0.49635317760325398</v>
      </c>
      <c r="E503" s="17">
        <v>0.543103682068799</v>
      </c>
      <c r="F503" s="17"/>
      <c r="G503" s="17">
        <v>0.61236774700059304</v>
      </c>
      <c r="H503" s="17"/>
      <c r="I503" s="17">
        <v>0.59246894111296999</v>
      </c>
      <c r="J503" s="17">
        <v>0.33942520574521501</v>
      </c>
      <c r="K503" s="17">
        <v>0.59780735728842904</v>
      </c>
      <c r="L503" s="17"/>
      <c r="M503" s="17">
        <v>0.56671125533781497</v>
      </c>
      <c r="N503" s="17">
        <v>0.458014662078709</v>
      </c>
      <c r="O503" s="17">
        <v>0.48254787256162301</v>
      </c>
      <c r="P503" s="17">
        <v>0.51850829996204795</v>
      </c>
      <c r="Q503" s="17"/>
      <c r="R503" s="17">
        <v>0.65399619520512997</v>
      </c>
      <c r="S503" s="17">
        <v>0.53607726596305405</v>
      </c>
    </row>
    <row r="504" spans="2:19" x14ac:dyDescent="0.35">
      <c r="B504" t="s">
        <v>249</v>
      </c>
      <c r="C504" s="17">
        <v>0.33317066328114803</v>
      </c>
      <c r="D504" s="17">
        <v>0.36224456881030398</v>
      </c>
      <c r="E504" s="17">
        <v>0.32472137077396002</v>
      </c>
      <c r="F504" s="17"/>
      <c r="G504" s="17">
        <v>0.18074247376227101</v>
      </c>
      <c r="H504" s="17"/>
      <c r="I504" s="17">
        <v>0.24589927930796801</v>
      </c>
      <c r="J504" s="17">
        <v>0.525105362761491</v>
      </c>
      <c r="K504" s="17">
        <v>0.26056207781591401</v>
      </c>
      <c r="L504" s="17"/>
      <c r="M504" s="17">
        <v>0.26414649640597898</v>
      </c>
      <c r="N504" s="17">
        <v>0.431249544426898</v>
      </c>
      <c r="O504" s="17">
        <v>0.30521659252584799</v>
      </c>
      <c r="P504" s="17">
        <v>0.41315702855612402</v>
      </c>
      <c r="Q504" s="17"/>
      <c r="R504" s="17">
        <v>0.20014152679873801</v>
      </c>
      <c r="S504" s="17">
        <v>0.28143655910496002</v>
      </c>
    </row>
    <row r="505" spans="2:19" x14ac:dyDescent="0.35">
      <c r="B505" t="s">
        <v>53</v>
      </c>
      <c r="C505" s="17">
        <v>4.56078402569563E-2</v>
      </c>
      <c r="D505" s="17">
        <v>4.1380498627624801E-2</v>
      </c>
      <c r="E505" s="17">
        <v>4.0246027055094898E-2</v>
      </c>
      <c r="F505" s="17"/>
      <c r="G505" s="17">
        <v>4.7985385783389699E-2</v>
      </c>
      <c r="H505" s="17"/>
      <c r="I505" s="17">
        <v>6.3449214113882005E-2</v>
      </c>
      <c r="J505" s="17">
        <v>2.53170056402908E-2</v>
      </c>
      <c r="K505" s="17">
        <v>2.9918110328972802E-2</v>
      </c>
      <c r="L505" s="17"/>
      <c r="M505" s="17">
        <v>5.9924547059536003E-2</v>
      </c>
      <c r="N505" s="17">
        <v>3.2871243381256299E-2</v>
      </c>
      <c r="O505" s="17">
        <v>5.1299826357172201E-2</v>
      </c>
      <c r="P505" s="17">
        <v>1.4459009474281199E-2</v>
      </c>
      <c r="Q505" s="17"/>
      <c r="R505" s="17">
        <v>3.9028990130546497E-2</v>
      </c>
      <c r="S505" s="17">
        <v>2.7409913803227898E-2</v>
      </c>
    </row>
    <row r="506" spans="2:19" x14ac:dyDescent="0.35">
      <c r="C506" s="17"/>
      <c r="D506" s="17"/>
      <c r="E506" s="17"/>
      <c r="F506" s="17"/>
      <c r="G506" s="17"/>
      <c r="H506" s="17"/>
      <c r="I506" s="17"/>
      <c r="J506" s="17"/>
      <c r="K506" s="17"/>
      <c r="L506" s="17"/>
      <c r="M506" s="17"/>
      <c r="N506" s="17"/>
      <c r="O506" s="17"/>
      <c r="P506" s="17"/>
      <c r="Q506" s="17"/>
      <c r="R506" s="17"/>
      <c r="S506" s="17"/>
    </row>
    <row r="507" spans="2:19" x14ac:dyDescent="0.35">
      <c r="B507" s="6" t="s">
        <v>250</v>
      </c>
      <c r="C507" s="17"/>
      <c r="D507" s="17"/>
      <c r="E507" s="17"/>
      <c r="F507" s="17"/>
      <c r="G507" s="17"/>
      <c r="H507" s="17"/>
      <c r="I507" s="17"/>
      <c r="J507" s="17"/>
      <c r="K507" s="17"/>
      <c r="L507" s="17"/>
      <c r="M507" s="17"/>
      <c r="N507" s="17"/>
      <c r="O507" s="17"/>
      <c r="P507" s="17"/>
      <c r="Q507" s="17"/>
      <c r="R507" s="17"/>
      <c r="S507" s="17"/>
    </row>
    <row r="508" spans="2:19" x14ac:dyDescent="0.35">
      <c r="B508" s="24" t="s">
        <v>17</v>
      </c>
      <c r="C508" s="17"/>
      <c r="D508" s="17"/>
      <c r="E508" s="17"/>
      <c r="F508" s="17"/>
      <c r="G508" s="17"/>
      <c r="H508" s="17"/>
      <c r="I508" s="17"/>
      <c r="J508" s="17"/>
      <c r="K508" s="17"/>
      <c r="L508" s="17"/>
      <c r="M508" s="17"/>
      <c r="N508" s="17"/>
      <c r="O508" s="17"/>
      <c r="P508" s="17"/>
      <c r="Q508" s="17"/>
      <c r="R508" s="17"/>
      <c r="S508" s="17"/>
    </row>
    <row r="509" spans="2:19" x14ac:dyDescent="0.35">
      <c r="B509" t="s">
        <v>251</v>
      </c>
      <c r="C509" s="17">
        <v>0.80063716278823305</v>
      </c>
      <c r="D509" s="17">
        <v>0.81118339177339605</v>
      </c>
      <c r="E509" s="17">
        <v>0.84069473571162301</v>
      </c>
      <c r="F509" s="17"/>
      <c r="G509" s="17">
        <v>0.79954134787771003</v>
      </c>
      <c r="H509" s="17"/>
      <c r="I509" s="17">
        <v>0.819867575712517</v>
      </c>
      <c r="J509" s="17">
        <v>0.75348353220368502</v>
      </c>
      <c r="K509" s="17">
        <v>0.797950452472595</v>
      </c>
      <c r="L509" s="17"/>
      <c r="M509" s="17">
        <v>0.81521889096897004</v>
      </c>
      <c r="N509" s="17">
        <v>0.78265826779302095</v>
      </c>
      <c r="O509" s="17">
        <v>0.77039940852974298</v>
      </c>
      <c r="P509" s="17">
        <v>0.82575266534335801</v>
      </c>
      <c r="Q509" s="17"/>
      <c r="R509" s="17">
        <v>0.79166193063881196</v>
      </c>
      <c r="S509" s="17">
        <v>0.78288213648559302</v>
      </c>
    </row>
    <row r="510" spans="2:19" x14ac:dyDescent="0.35">
      <c r="B510" t="s">
        <v>252</v>
      </c>
      <c r="C510" s="17">
        <v>0.170538198570509</v>
      </c>
      <c r="D510" s="17">
        <v>0.16176481925108399</v>
      </c>
      <c r="E510" s="17">
        <v>0.14257628324514701</v>
      </c>
      <c r="F510" s="17"/>
      <c r="G510" s="17">
        <v>0.19253544730004399</v>
      </c>
      <c r="H510" s="17"/>
      <c r="I510" s="17">
        <v>0.15044689268946701</v>
      </c>
      <c r="J510" s="17">
        <v>0.21972038627978499</v>
      </c>
      <c r="K510" s="17">
        <v>0.172928488775553</v>
      </c>
      <c r="L510" s="17"/>
      <c r="M510" s="17">
        <v>0.150395722401239</v>
      </c>
      <c r="N510" s="17">
        <v>0.19406714352466101</v>
      </c>
      <c r="O510" s="17">
        <v>0.19843336375524001</v>
      </c>
      <c r="P510" s="17">
        <v>0.160992449309281</v>
      </c>
      <c r="Q510" s="17"/>
      <c r="R510" s="17">
        <v>0.18693183712431699</v>
      </c>
      <c r="S510" s="17">
        <v>0.21137931161079301</v>
      </c>
    </row>
    <row r="511" spans="2:19" x14ac:dyDescent="0.35">
      <c r="B511" t="s">
        <v>53</v>
      </c>
      <c r="C511" s="17">
        <v>2.8824638641257502E-2</v>
      </c>
      <c r="D511" s="17">
        <v>2.70517889755192E-2</v>
      </c>
      <c r="E511" s="17">
        <v>1.6728981043229899E-2</v>
      </c>
      <c r="F511" s="17"/>
      <c r="G511" s="17">
        <v>7.9232048222457607E-3</v>
      </c>
      <c r="H511" s="17"/>
      <c r="I511" s="17">
        <v>2.9685531598016599E-2</v>
      </c>
      <c r="J511" s="17">
        <v>2.6796081516530099E-2</v>
      </c>
      <c r="K511" s="17">
        <v>2.9121058751851898E-2</v>
      </c>
      <c r="L511" s="17"/>
      <c r="M511" s="17">
        <v>3.4385386629791501E-2</v>
      </c>
      <c r="N511" s="17">
        <v>2.3274588682317899E-2</v>
      </c>
      <c r="O511" s="17">
        <v>3.1167227715016801E-2</v>
      </c>
      <c r="P511" s="17">
        <v>1.3254885347360801E-2</v>
      </c>
      <c r="Q511" s="17"/>
      <c r="R511" s="17">
        <v>2.1406232236870999E-2</v>
      </c>
      <c r="S511" s="17">
        <v>5.7385519036132699E-3</v>
      </c>
    </row>
    <row r="512" spans="2:19" x14ac:dyDescent="0.35">
      <c r="C512" s="17"/>
      <c r="D512" s="17"/>
      <c r="E512" s="17"/>
      <c r="F512" s="17"/>
      <c r="G512" s="17"/>
      <c r="H512" s="17"/>
      <c r="I512" s="17"/>
      <c r="J512" s="17"/>
      <c r="K512" s="17"/>
      <c r="L512" s="17"/>
      <c r="M512" s="17"/>
      <c r="N512" s="17"/>
      <c r="O512" s="17"/>
      <c r="P512" s="17"/>
      <c r="Q512" s="17"/>
      <c r="R512" s="17"/>
      <c r="S512" s="17"/>
    </row>
    <row r="513" spans="2:19" x14ac:dyDescent="0.35">
      <c r="B513" s="6" t="s">
        <v>253</v>
      </c>
      <c r="C513" s="17"/>
      <c r="D513" s="17"/>
      <c r="E513" s="17"/>
      <c r="F513" s="17"/>
      <c r="G513" s="17"/>
      <c r="H513" s="17"/>
      <c r="I513" s="17"/>
      <c r="J513" s="17"/>
      <c r="K513" s="17"/>
      <c r="L513" s="17"/>
      <c r="M513" s="17"/>
      <c r="N513" s="17"/>
      <c r="O513" s="17"/>
      <c r="P513" s="17"/>
      <c r="Q513" s="17"/>
      <c r="R513" s="17"/>
      <c r="S513" s="17"/>
    </row>
    <row r="514" spans="2:19" x14ac:dyDescent="0.35">
      <c r="B514" s="24" t="s">
        <v>17</v>
      </c>
      <c r="C514" s="17"/>
      <c r="D514" s="17"/>
      <c r="E514" s="17"/>
      <c r="F514" s="17"/>
      <c r="G514" s="17"/>
      <c r="H514" s="17"/>
      <c r="I514" s="17"/>
      <c r="J514" s="17"/>
      <c r="K514" s="17"/>
      <c r="L514" s="17"/>
      <c r="M514" s="17"/>
      <c r="N514" s="17"/>
      <c r="O514" s="17"/>
      <c r="P514" s="17"/>
      <c r="Q514" s="17"/>
      <c r="R514" s="17"/>
      <c r="S514" s="17"/>
    </row>
    <row r="515" spans="2:19" x14ac:dyDescent="0.35">
      <c r="B515" t="s">
        <v>254</v>
      </c>
      <c r="C515" s="17">
        <v>0.27977756395905601</v>
      </c>
      <c r="D515" s="17">
        <v>0.21336601441497199</v>
      </c>
      <c r="E515" s="17">
        <v>0.30393139902345501</v>
      </c>
      <c r="F515" s="17"/>
      <c r="G515" s="17">
        <v>0.31324879708324199</v>
      </c>
      <c r="H515" s="17"/>
      <c r="I515" s="17">
        <v>0.24144088503863601</v>
      </c>
      <c r="J515" s="17">
        <v>0.35313945239897399</v>
      </c>
      <c r="K515" s="17">
        <v>0.29959866446011402</v>
      </c>
      <c r="L515" s="17"/>
      <c r="M515" s="17">
        <v>0.31312547694839199</v>
      </c>
      <c r="N515" s="17">
        <v>0.220287149043146</v>
      </c>
      <c r="O515" s="17">
        <v>0.26598924781962302</v>
      </c>
      <c r="P515" s="17">
        <v>0.27957529830774203</v>
      </c>
      <c r="Q515" s="17"/>
      <c r="R515" s="17">
        <v>0.25232606942373798</v>
      </c>
      <c r="S515" s="17">
        <v>0.33979741383984802</v>
      </c>
    </row>
    <row r="516" spans="2:19" x14ac:dyDescent="0.35">
      <c r="B516" t="s">
        <v>255</v>
      </c>
      <c r="C516" s="17">
        <v>0.51838342250472902</v>
      </c>
      <c r="D516" s="17">
        <v>0.55219461488157995</v>
      </c>
      <c r="E516" s="17">
        <v>0.49191246892839702</v>
      </c>
      <c r="F516" s="17"/>
      <c r="G516" s="17">
        <v>0.52626549801005595</v>
      </c>
      <c r="H516" s="17"/>
      <c r="I516" s="17">
        <v>0.50666362342787996</v>
      </c>
      <c r="J516" s="17">
        <v>0.464983853174815</v>
      </c>
      <c r="K516" s="17">
        <v>0.57586490028691495</v>
      </c>
      <c r="L516" s="17"/>
      <c r="M516" s="17">
        <v>0.49469572643599802</v>
      </c>
      <c r="N516" s="17">
        <v>0.59950419189331305</v>
      </c>
      <c r="O516" s="17">
        <v>0.48664917493715598</v>
      </c>
      <c r="P516" s="17">
        <v>0.51634073620010001</v>
      </c>
      <c r="Q516" s="17"/>
      <c r="R516" s="17">
        <v>0.52978950629799504</v>
      </c>
      <c r="S516" s="17">
        <v>0.53735487550494099</v>
      </c>
    </row>
    <row r="517" spans="2:19" x14ac:dyDescent="0.35">
      <c r="B517" t="s">
        <v>256</v>
      </c>
      <c r="C517" s="17">
        <v>0.172491435345803</v>
      </c>
      <c r="D517" s="17">
        <v>0.196100120902377</v>
      </c>
      <c r="E517" s="17">
        <v>0.181464518512713</v>
      </c>
      <c r="F517" s="17"/>
      <c r="G517" s="17">
        <v>0.13757756019985201</v>
      </c>
      <c r="H517" s="17"/>
      <c r="I517" s="17">
        <v>0.23052603598296201</v>
      </c>
      <c r="J517" s="17">
        <v>0.12083554685320499</v>
      </c>
      <c r="K517" s="17">
        <v>0.104134604096551</v>
      </c>
      <c r="L517" s="17"/>
      <c r="M517" s="17">
        <v>0.167284771109558</v>
      </c>
      <c r="N517" s="17">
        <v>0.15188413319559499</v>
      </c>
      <c r="O517" s="17">
        <v>0.219815791887565</v>
      </c>
      <c r="P517" s="17">
        <v>0.15248647593027001</v>
      </c>
      <c r="Q517" s="17"/>
      <c r="R517" s="17">
        <v>0.19107490611769801</v>
      </c>
      <c r="S517" s="17">
        <v>0.111140750803261</v>
      </c>
    </row>
    <row r="518" spans="2:19" x14ac:dyDescent="0.35">
      <c r="B518" t="s">
        <v>257</v>
      </c>
      <c r="C518" s="17">
        <v>2.59946570863419E-2</v>
      </c>
      <c r="D518" s="17">
        <v>3.3433607778269599E-2</v>
      </c>
      <c r="E518" s="17">
        <v>1.9766296894847199E-2</v>
      </c>
      <c r="F518" s="17"/>
      <c r="G518" s="17">
        <v>2.2908144706849699E-2</v>
      </c>
      <c r="H518" s="17"/>
      <c r="I518" s="17">
        <v>1.88297424356818E-2</v>
      </c>
      <c r="J518" s="17">
        <v>5.6825106211054202E-2</v>
      </c>
      <c r="K518" s="17">
        <v>1.6125353881697099E-2</v>
      </c>
      <c r="L518" s="17"/>
      <c r="M518" s="17">
        <v>2.2417148349980098E-2</v>
      </c>
      <c r="N518" s="17">
        <v>2.83245258679467E-2</v>
      </c>
      <c r="O518" s="17">
        <v>1.63643575012547E-2</v>
      </c>
      <c r="P518" s="17">
        <v>5.1597489561888102E-2</v>
      </c>
      <c r="Q518" s="17"/>
      <c r="R518" s="17">
        <v>2.6809518160568899E-2</v>
      </c>
      <c r="S518" s="17">
        <v>5.7385519036132699E-3</v>
      </c>
    </row>
    <row r="519" spans="2:19" x14ac:dyDescent="0.35">
      <c r="B519" t="s">
        <v>53</v>
      </c>
      <c r="C519" s="17">
        <v>3.3529211040702698E-3</v>
      </c>
      <c r="D519" s="17">
        <v>4.9056420228003701E-3</v>
      </c>
      <c r="E519" s="17">
        <v>2.9253166405879601E-3</v>
      </c>
      <c r="F519" s="17"/>
      <c r="G519" s="17">
        <v>0</v>
      </c>
      <c r="H519" s="17"/>
      <c r="I519" s="17">
        <v>2.5397131148400501E-3</v>
      </c>
      <c r="J519" s="17">
        <v>4.2160413619524197E-3</v>
      </c>
      <c r="K519" s="17">
        <v>4.2764772747222596E-3</v>
      </c>
      <c r="L519" s="17"/>
      <c r="M519" s="17">
        <v>2.4768771560718201E-3</v>
      </c>
      <c r="N519" s="17">
        <v>0</v>
      </c>
      <c r="O519" s="17">
        <v>1.11814278544012E-2</v>
      </c>
      <c r="P519" s="17">
        <v>0</v>
      </c>
      <c r="Q519" s="17"/>
      <c r="R519" s="17">
        <v>0</v>
      </c>
      <c r="S519" s="17">
        <v>5.9684079483371998E-3</v>
      </c>
    </row>
    <row r="520" spans="2:19" x14ac:dyDescent="0.35">
      <c r="C520" s="17"/>
      <c r="D520" s="17"/>
      <c r="E520" s="17"/>
      <c r="F520" s="17"/>
      <c r="G520" s="17"/>
      <c r="H520" s="17"/>
      <c r="I520" s="17"/>
      <c r="J520" s="17"/>
      <c r="K520" s="17"/>
      <c r="L520" s="17"/>
      <c r="M520" s="17"/>
      <c r="N520" s="17"/>
      <c r="O520" s="17"/>
      <c r="P520" s="17"/>
      <c r="Q520" s="17"/>
      <c r="R520" s="17"/>
      <c r="S520" s="17"/>
    </row>
    <row r="521" spans="2:19" x14ac:dyDescent="0.35">
      <c r="B521" s="6" t="s">
        <v>258</v>
      </c>
      <c r="C521" s="17"/>
      <c r="D521" s="17"/>
      <c r="E521" s="17"/>
      <c r="F521" s="17"/>
      <c r="G521" s="17"/>
      <c r="H521" s="17"/>
      <c r="I521" s="17"/>
      <c r="J521" s="17"/>
      <c r="K521" s="17"/>
      <c r="L521" s="17"/>
      <c r="M521" s="17"/>
      <c r="N521" s="17"/>
      <c r="O521" s="17"/>
      <c r="P521" s="17"/>
      <c r="Q521" s="17"/>
      <c r="R521" s="17"/>
      <c r="S521" s="17"/>
    </row>
    <row r="522" spans="2:19" x14ac:dyDescent="0.35">
      <c r="B522" s="24" t="s">
        <v>13</v>
      </c>
      <c r="C522" s="17"/>
      <c r="D522" s="17"/>
      <c r="E522" s="17"/>
      <c r="F522" s="17"/>
      <c r="G522" s="17"/>
      <c r="H522" s="17"/>
      <c r="I522" s="17"/>
      <c r="J522" s="17"/>
      <c r="K522" s="17"/>
      <c r="L522" s="17"/>
      <c r="M522" s="17"/>
      <c r="N522" s="17"/>
      <c r="O522" s="17"/>
      <c r="P522" s="17"/>
      <c r="Q522" s="17"/>
      <c r="R522" s="17"/>
      <c r="S522" s="17"/>
    </row>
    <row r="523" spans="2:19" x14ac:dyDescent="0.35">
      <c r="B523" t="s">
        <v>259</v>
      </c>
      <c r="C523" s="17">
        <v>0.192312222587744</v>
      </c>
      <c r="D523" s="17">
        <v>0.18522168454236801</v>
      </c>
      <c r="E523" s="17">
        <v>0.16805113038387101</v>
      </c>
      <c r="F523" s="17"/>
      <c r="G523" s="17">
        <v>0.42157225767494799</v>
      </c>
      <c r="H523" s="17"/>
      <c r="I523" s="17">
        <v>0.27480458929124801</v>
      </c>
      <c r="J523" s="17">
        <v>8.2013277933049397E-2</v>
      </c>
      <c r="K523" s="17">
        <v>0.16559970642813401</v>
      </c>
      <c r="L523" s="17"/>
      <c r="M523" s="17">
        <v>0.200746706779176</v>
      </c>
      <c r="N523" s="17">
        <v>0.17076989934570899</v>
      </c>
      <c r="O523" s="17">
        <v>0.228514976115505</v>
      </c>
      <c r="P523" s="17">
        <v>0.153134914428321</v>
      </c>
      <c r="Q523" s="17"/>
      <c r="R523" s="17">
        <v>0.33102720960294102</v>
      </c>
      <c r="S523" s="17">
        <v>0.18924260984355001</v>
      </c>
    </row>
    <row r="524" spans="2:19" x14ac:dyDescent="0.35">
      <c r="B524" t="s">
        <v>260</v>
      </c>
      <c r="C524" s="17">
        <v>0.47078097712741701</v>
      </c>
      <c r="D524" s="17">
        <v>0.45583915275417503</v>
      </c>
      <c r="E524" s="17">
        <v>0.47503798598476399</v>
      </c>
      <c r="F524" s="17"/>
      <c r="G524" s="17">
        <v>0.477979029435537</v>
      </c>
      <c r="H524" s="17"/>
      <c r="I524" s="17">
        <v>0.51450150879864398</v>
      </c>
      <c r="J524" s="17">
        <v>0.28207516673652899</v>
      </c>
      <c r="K524" s="17">
        <v>0.60271714946325405</v>
      </c>
      <c r="L524" s="17"/>
      <c r="M524" s="17">
        <v>0.50843959869716704</v>
      </c>
      <c r="N524" s="17">
        <v>0.44251500229440699</v>
      </c>
      <c r="O524" s="17">
        <v>0.43081472492175499</v>
      </c>
      <c r="P524" s="17">
        <v>0.45896479557261199</v>
      </c>
      <c r="Q524" s="17"/>
      <c r="R524" s="17">
        <v>0.56204288444416195</v>
      </c>
      <c r="S524" s="17">
        <v>0.49195530438244001</v>
      </c>
    </row>
    <row r="525" spans="2:19" x14ac:dyDescent="0.35">
      <c r="B525" t="s">
        <v>261</v>
      </c>
      <c r="C525" s="17">
        <v>0.196101727780921</v>
      </c>
      <c r="D525" s="17">
        <v>0.19022490151513499</v>
      </c>
      <c r="E525" s="17">
        <v>0.24630480858700299</v>
      </c>
      <c r="F525" s="17"/>
      <c r="G525" s="17">
        <v>9.5407670799058306E-2</v>
      </c>
      <c r="H525" s="17"/>
      <c r="I525" s="17">
        <v>0.14303453866955201</v>
      </c>
      <c r="J525" s="17">
        <v>0.317674046088536</v>
      </c>
      <c r="K525" s="17">
        <v>0.158993089927113</v>
      </c>
      <c r="L525" s="17"/>
      <c r="M525" s="17">
        <v>0.15948083299112401</v>
      </c>
      <c r="N525" s="17">
        <v>0.242945681053334</v>
      </c>
      <c r="O525" s="17">
        <v>0.171905924901923</v>
      </c>
      <c r="P525" s="17">
        <v>0.26226021704381403</v>
      </c>
      <c r="Q525" s="17"/>
      <c r="R525" s="17">
        <v>9.2554988583477493E-2</v>
      </c>
      <c r="S525" s="17">
        <v>0.19075152217010999</v>
      </c>
    </row>
    <row r="526" spans="2:19" x14ac:dyDescent="0.35">
      <c r="B526" t="s">
        <v>262</v>
      </c>
      <c r="C526" s="17">
        <v>9.8589943174696895E-2</v>
      </c>
      <c r="D526" s="17">
        <v>0.110588398980832</v>
      </c>
      <c r="E526" s="17">
        <v>8.3465910823494804E-2</v>
      </c>
      <c r="F526" s="17"/>
      <c r="G526" s="17">
        <v>5.0410420904567097E-3</v>
      </c>
      <c r="H526" s="17"/>
      <c r="I526" s="17">
        <v>2.5728663872801299E-2</v>
      </c>
      <c r="J526" s="17">
        <v>0.26651472109234903</v>
      </c>
      <c r="K526" s="17">
        <v>3.9915322252133401E-2</v>
      </c>
      <c r="L526" s="17"/>
      <c r="M526" s="17">
        <v>8.9780039217457405E-2</v>
      </c>
      <c r="N526" s="17">
        <v>0.10480978025424501</v>
      </c>
      <c r="O526" s="17">
        <v>0.11850624264635</v>
      </c>
      <c r="P526" s="17">
        <v>8.6679796552156907E-2</v>
      </c>
      <c r="Q526" s="17"/>
      <c r="R526" s="17">
        <v>1.43749173694202E-2</v>
      </c>
      <c r="S526" s="17">
        <v>7.7438531656085996E-2</v>
      </c>
    </row>
    <row r="527" spans="2:19" x14ac:dyDescent="0.35">
      <c r="B527" t="s">
        <v>53</v>
      </c>
      <c r="C527" s="17">
        <v>4.2215129329221598E-2</v>
      </c>
      <c r="D527" s="17">
        <v>5.8125862207490803E-2</v>
      </c>
      <c r="E527" s="17">
        <v>2.7140164220868099E-2</v>
      </c>
      <c r="F527" s="17"/>
      <c r="G527" s="17">
        <v>0</v>
      </c>
      <c r="H527" s="17"/>
      <c r="I527" s="17">
        <v>4.1930699367754502E-2</v>
      </c>
      <c r="J527" s="17">
        <v>5.1722788149536202E-2</v>
      </c>
      <c r="K527" s="17">
        <v>3.2774731929364802E-2</v>
      </c>
      <c r="L527" s="17"/>
      <c r="M527" s="17">
        <v>4.1552822315075198E-2</v>
      </c>
      <c r="N527" s="17">
        <v>3.8959637052304499E-2</v>
      </c>
      <c r="O527" s="17">
        <v>5.0258131414467402E-2</v>
      </c>
      <c r="P527" s="17">
        <v>3.89602764030966E-2</v>
      </c>
      <c r="Q527" s="17"/>
      <c r="R527" s="17">
        <v>0</v>
      </c>
      <c r="S527" s="17">
        <v>5.0612031947813503E-2</v>
      </c>
    </row>
    <row r="528" spans="2:19" x14ac:dyDescent="0.35">
      <c r="C528" s="17"/>
      <c r="D528" s="17"/>
      <c r="E528" s="17"/>
      <c r="F528" s="17"/>
      <c r="G528" s="17"/>
      <c r="H528" s="17"/>
      <c r="I528" s="17"/>
      <c r="J528" s="17"/>
      <c r="K528" s="17"/>
      <c r="L528" s="17"/>
      <c r="M528" s="17"/>
      <c r="N528" s="17"/>
      <c r="O528" s="17"/>
      <c r="P528" s="17"/>
      <c r="Q528" s="17"/>
      <c r="R528" s="17"/>
      <c r="S528" s="17"/>
    </row>
    <row r="529" spans="2:19" x14ac:dyDescent="0.35">
      <c r="B529" s="6" t="s">
        <v>263</v>
      </c>
      <c r="C529" s="17"/>
      <c r="D529" s="17"/>
      <c r="E529" s="17"/>
      <c r="F529" s="17"/>
      <c r="G529" s="17"/>
      <c r="H529" s="17"/>
      <c r="I529" s="17"/>
      <c r="J529" s="17"/>
      <c r="K529" s="17"/>
      <c r="L529" s="17"/>
      <c r="M529" s="17"/>
      <c r="N529" s="17"/>
      <c r="O529" s="17"/>
      <c r="P529" s="17"/>
      <c r="Q529" s="17"/>
      <c r="R529" s="17"/>
      <c r="S529" s="17"/>
    </row>
    <row r="530" spans="2:19" x14ac:dyDescent="0.35">
      <c r="B530" s="24" t="s">
        <v>13</v>
      </c>
      <c r="C530" s="17"/>
      <c r="D530" s="17"/>
      <c r="E530" s="17"/>
      <c r="F530" s="17"/>
      <c r="G530" s="17"/>
      <c r="H530" s="17"/>
      <c r="I530" s="17"/>
      <c r="J530" s="17"/>
      <c r="K530" s="17"/>
      <c r="L530" s="17"/>
      <c r="M530" s="17"/>
      <c r="N530" s="17"/>
      <c r="O530" s="17"/>
      <c r="P530" s="17"/>
      <c r="Q530" s="17"/>
      <c r="R530" s="17"/>
      <c r="S530" s="17"/>
    </row>
    <row r="531" spans="2:19" x14ac:dyDescent="0.35">
      <c r="B531" t="s">
        <v>264</v>
      </c>
      <c r="C531" s="17">
        <v>0.24832686080505001</v>
      </c>
      <c r="D531" s="17">
        <v>0.246757292026135</v>
      </c>
      <c r="E531" s="17">
        <v>0.263534118387804</v>
      </c>
      <c r="F531" s="17"/>
      <c r="G531" s="17">
        <v>0.39545425362667802</v>
      </c>
      <c r="H531" s="17"/>
      <c r="I531" s="17">
        <v>0.30713945595671599</v>
      </c>
      <c r="J531" s="17">
        <v>0.15746910234648401</v>
      </c>
      <c r="K531" s="17">
        <v>0.24633795557031199</v>
      </c>
      <c r="L531" s="17"/>
      <c r="M531" s="17">
        <v>0.21785655165597601</v>
      </c>
      <c r="N531" s="17">
        <v>0.212383685193413</v>
      </c>
      <c r="O531" s="17">
        <v>0.31961918718868099</v>
      </c>
      <c r="P531" s="17">
        <v>0.31475209771407198</v>
      </c>
      <c r="Q531" s="17"/>
      <c r="R531" s="17">
        <v>0.32754464653805698</v>
      </c>
      <c r="S531" s="17">
        <v>0.23434443373300101</v>
      </c>
    </row>
    <row r="532" spans="2:19" x14ac:dyDescent="0.35">
      <c r="B532" t="s">
        <v>265</v>
      </c>
      <c r="C532" s="17">
        <v>0.48588869429725301</v>
      </c>
      <c r="D532" s="17">
        <v>0.49223133111207101</v>
      </c>
      <c r="E532" s="17">
        <v>0.46381185757077298</v>
      </c>
      <c r="F532" s="17"/>
      <c r="G532" s="17">
        <v>0.41028667407820302</v>
      </c>
      <c r="H532" s="17"/>
      <c r="I532" s="17">
        <v>0.48225785627856399</v>
      </c>
      <c r="J532" s="17">
        <v>0.466596261379989</v>
      </c>
      <c r="K532" s="17">
        <v>0.515076969716593</v>
      </c>
      <c r="L532" s="17"/>
      <c r="M532" s="17">
        <v>0.53921454336521002</v>
      </c>
      <c r="N532" s="17">
        <v>0.47405625386350903</v>
      </c>
      <c r="O532" s="17">
        <v>0.43895592486030499</v>
      </c>
      <c r="P532" s="17">
        <v>0.40051112057475102</v>
      </c>
      <c r="Q532" s="17"/>
      <c r="R532" s="17">
        <v>0.54031729450994304</v>
      </c>
      <c r="S532" s="17">
        <v>0.50481160339450104</v>
      </c>
    </row>
    <row r="533" spans="2:19" x14ac:dyDescent="0.35">
      <c r="B533" t="s">
        <v>266</v>
      </c>
      <c r="C533" s="17">
        <v>0.20808208085544999</v>
      </c>
      <c r="D533" s="17">
        <v>0.193568135252769</v>
      </c>
      <c r="E533" s="17">
        <v>0.23228295197500001</v>
      </c>
      <c r="F533" s="17"/>
      <c r="G533" s="17">
        <v>0.18014810990506999</v>
      </c>
      <c r="H533" s="17"/>
      <c r="I533" s="17">
        <v>0.160355532589885</v>
      </c>
      <c r="J533" s="17">
        <v>0.30365020911298302</v>
      </c>
      <c r="K533" s="17">
        <v>0.19272039861509299</v>
      </c>
      <c r="L533" s="17"/>
      <c r="M533" s="17">
        <v>0.19050684185875699</v>
      </c>
      <c r="N533" s="17">
        <v>0.23433417508269699</v>
      </c>
      <c r="O533" s="17">
        <v>0.18740768914042599</v>
      </c>
      <c r="P533" s="17">
        <v>0.24577650530808101</v>
      </c>
      <c r="Q533" s="17"/>
      <c r="R533" s="17">
        <v>0.11517358184276</v>
      </c>
      <c r="S533" s="17">
        <v>0.22248722715757699</v>
      </c>
    </row>
    <row r="534" spans="2:19" x14ac:dyDescent="0.35">
      <c r="B534" t="s">
        <v>53</v>
      </c>
      <c r="C534" s="17">
        <v>5.7702364042246802E-2</v>
      </c>
      <c r="D534" s="17">
        <v>6.7443241609024998E-2</v>
      </c>
      <c r="E534" s="17">
        <v>4.0371072066422597E-2</v>
      </c>
      <c r="F534" s="17"/>
      <c r="G534" s="17">
        <v>1.41109623900491E-2</v>
      </c>
      <c r="H534" s="17"/>
      <c r="I534" s="17">
        <v>5.0247155174834301E-2</v>
      </c>
      <c r="J534" s="17">
        <v>7.2284427160544895E-2</v>
      </c>
      <c r="K534" s="17">
        <v>4.5864676098001697E-2</v>
      </c>
      <c r="L534" s="17"/>
      <c r="M534" s="17">
        <v>5.2422063120056803E-2</v>
      </c>
      <c r="N534" s="17">
        <v>7.9225885860380693E-2</v>
      </c>
      <c r="O534" s="17">
        <v>5.4017198810588397E-2</v>
      </c>
      <c r="P534" s="17">
        <v>3.89602764030966E-2</v>
      </c>
      <c r="Q534" s="17"/>
      <c r="R534" s="17">
        <v>1.6964477109239401E-2</v>
      </c>
      <c r="S534" s="17">
        <v>3.8356735714920098E-2</v>
      </c>
    </row>
    <row r="535" spans="2:19" x14ac:dyDescent="0.35">
      <c r="C535" s="17"/>
      <c r="D535" s="17"/>
      <c r="E535" s="17"/>
      <c r="F535" s="17"/>
      <c r="G535" s="17"/>
      <c r="H535" s="17"/>
      <c r="I535" s="17"/>
      <c r="J535" s="17"/>
      <c r="K535" s="17"/>
      <c r="L535" s="17"/>
      <c r="M535" s="17"/>
      <c r="N535" s="17"/>
      <c r="O535" s="17"/>
      <c r="P535" s="17"/>
      <c r="Q535" s="17"/>
      <c r="R535" s="17"/>
      <c r="S535" s="17"/>
    </row>
    <row r="536" spans="2:19" x14ac:dyDescent="0.35">
      <c r="B536" s="6" t="s">
        <v>267</v>
      </c>
      <c r="C536" s="17"/>
      <c r="D536" s="17"/>
      <c r="E536" s="17"/>
      <c r="F536" s="17"/>
      <c r="G536" s="17"/>
      <c r="H536" s="17"/>
      <c r="I536" s="17"/>
      <c r="J536" s="17"/>
      <c r="K536" s="17"/>
      <c r="L536" s="17"/>
      <c r="M536" s="17"/>
      <c r="N536" s="17"/>
      <c r="O536" s="17"/>
      <c r="P536" s="17"/>
      <c r="Q536" s="17"/>
      <c r="R536" s="17"/>
      <c r="S536" s="17"/>
    </row>
    <row r="537" spans="2:19" x14ac:dyDescent="0.35">
      <c r="B537" s="24" t="s">
        <v>13</v>
      </c>
      <c r="C537" s="17"/>
      <c r="D537" s="17"/>
      <c r="E537" s="17"/>
      <c r="F537" s="17"/>
      <c r="G537" s="17"/>
      <c r="H537" s="17"/>
      <c r="I537" s="17"/>
      <c r="J537" s="17"/>
      <c r="K537" s="17"/>
      <c r="L537" s="17"/>
      <c r="M537" s="17"/>
      <c r="N537" s="17"/>
      <c r="O537" s="17"/>
      <c r="P537" s="17"/>
      <c r="Q537" s="17"/>
      <c r="R537" s="17"/>
      <c r="S537" s="17"/>
    </row>
    <row r="538" spans="2:19" x14ac:dyDescent="0.35">
      <c r="B538" t="s">
        <v>268</v>
      </c>
      <c r="C538" s="17">
        <v>0.223680467373995</v>
      </c>
      <c r="D538" s="17">
        <v>0.20396073094423101</v>
      </c>
      <c r="E538" s="17">
        <v>0.21884718734217801</v>
      </c>
      <c r="F538" s="17"/>
      <c r="G538" s="17">
        <v>0.42452832965763498</v>
      </c>
      <c r="H538" s="17"/>
      <c r="I538" s="17">
        <v>0.26120311968135201</v>
      </c>
      <c r="J538" s="17">
        <v>0.146895312944232</v>
      </c>
      <c r="K538" s="17">
        <v>0.25251399469804597</v>
      </c>
      <c r="L538" s="17"/>
      <c r="M538" s="17">
        <v>0.25846111838985403</v>
      </c>
      <c r="N538" s="17">
        <v>0.192965235025261</v>
      </c>
      <c r="O538" s="17">
        <v>0.24276659076627599</v>
      </c>
      <c r="P538" s="17">
        <v>0.13988931789700401</v>
      </c>
      <c r="Q538" s="17"/>
      <c r="R538" s="17">
        <v>0.31087704474420302</v>
      </c>
      <c r="S538" s="17">
        <v>0.29391510327202303</v>
      </c>
    </row>
    <row r="539" spans="2:19" x14ac:dyDescent="0.35">
      <c r="B539" t="s">
        <v>269</v>
      </c>
      <c r="C539" s="17">
        <v>0.269945250174912</v>
      </c>
      <c r="D539" s="17">
        <v>0.237310180184373</v>
      </c>
      <c r="E539" s="17">
        <v>0.30566594418837501</v>
      </c>
      <c r="F539" s="17"/>
      <c r="G539" s="17">
        <v>0.28253112994690899</v>
      </c>
      <c r="H539" s="17"/>
      <c r="I539" s="17">
        <v>0.32503138539855198</v>
      </c>
      <c r="J539" s="17">
        <v>0.16208314636482599</v>
      </c>
      <c r="K539" s="17">
        <v>0.30411367037273801</v>
      </c>
      <c r="L539" s="17"/>
      <c r="M539" s="17">
        <v>0.27425472077792801</v>
      </c>
      <c r="N539" s="17">
        <v>0.27672931313923999</v>
      </c>
      <c r="O539" s="17">
        <v>0.27551446524201201</v>
      </c>
      <c r="P539" s="17">
        <v>0.23439864482019601</v>
      </c>
      <c r="Q539" s="17"/>
      <c r="R539" s="17">
        <v>0.34104022885480101</v>
      </c>
      <c r="S539" s="17">
        <v>0.28543046609154998</v>
      </c>
    </row>
    <row r="540" spans="2:19" x14ac:dyDescent="0.35">
      <c r="B540" t="s">
        <v>270</v>
      </c>
      <c r="C540" s="17">
        <v>0.32286051498262602</v>
      </c>
      <c r="D540" s="17">
        <v>0.373422782740924</v>
      </c>
      <c r="E540" s="17">
        <v>0.30007460548341403</v>
      </c>
      <c r="F540" s="17"/>
      <c r="G540" s="17">
        <v>0.223956448005322</v>
      </c>
      <c r="H540" s="17"/>
      <c r="I540" s="17">
        <v>0.29362306741135202</v>
      </c>
      <c r="J540" s="17">
        <v>0.36072034711661699</v>
      </c>
      <c r="K540" s="17">
        <v>0.31535729638601501</v>
      </c>
      <c r="L540" s="17"/>
      <c r="M540" s="17">
        <v>0.31084086272762101</v>
      </c>
      <c r="N540" s="17">
        <v>0.32366837828877199</v>
      </c>
      <c r="O540" s="17">
        <v>0.29421366119164</v>
      </c>
      <c r="P540" s="17">
        <v>0.40299594437113301</v>
      </c>
      <c r="Q540" s="17"/>
      <c r="R540" s="17">
        <v>0.286885958123061</v>
      </c>
      <c r="S540" s="17">
        <v>0.31275096319402301</v>
      </c>
    </row>
    <row r="541" spans="2:19" x14ac:dyDescent="0.35">
      <c r="B541" t="s">
        <v>271</v>
      </c>
      <c r="C541" s="17">
        <v>9.4112715646054404E-2</v>
      </c>
      <c r="D541" s="17">
        <v>0.101931687922402</v>
      </c>
      <c r="E541" s="17">
        <v>8.7034195473142006E-2</v>
      </c>
      <c r="F541" s="17"/>
      <c r="G541" s="17">
        <v>4.4623485041080102E-2</v>
      </c>
      <c r="H541" s="17"/>
      <c r="I541" s="17">
        <v>4.4166608461109598E-2</v>
      </c>
      <c r="J541" s="17">
        <v>0.20272335780602299</v>
      </c>
      <c r="K541" s="17">
        <v>6.2835875401076297E-2</v>
      </c>
      <c r="L541" s="17"/>
      <c r="M541" s="17">
        <v>8.1095505847518706E-2</v>
      </c>
      <c r="N541" s="17">
        <v>0.100357778045419</v>
      </c>
      <c r="O541" s="17">
        <v>9.7055142678976705E-2</v>
      </c>
      <c r="P541" s="17">
        <v>0.120897416042926</v>
      </c>
      <c r="Q541" s="17"/>
      <c r="R541" s="17">
        <v>2.82715514413782E-2</v>
      </c>
      <c r="S541" s="17">
        <v>6.0735658215699602E-2</v>
      </c>
    </row>
    <row r="542" spans="2:19" x14ac:dyDescent="0.35">
      <c r="B542" t="s">
        <v>53</v>
      </c>
      <c r="C542" s="17">
        <v>8.9401051822412397E-2</v>
      </c>
      <c r="D542" s="17">
        <v>8.3374618208069601E-2</v>
      </c>
      <c r="E542" s="17">
        <v>8.8378067512891401E-2</v>
      </c>
      <c r="F542" s="17"/>
      <c r="G542" s="17">
        <v>2.4360607349053799E-2</v>
      </c>
      <c r="H542" s="17"/>
      <c r="I542" s="17">
        <v>7.5975819047635507E-2</v>
      </c>
      <c r="J542" s="17">
        <v>0.12757783576830201</v>
      </c>
      <c r="K542" s="17">
        <v>6.5179163142124394E-2</v>
      </c>
      <c r="L542" s="17"/>
      <c r="M542" s="17">
        <v>7.5347792257078397E-2</v>
      </c>
      <c r="N542" s="17">
        <v>0.106279295501309</v>
      </c>
      <c r="O542" s="17">
        <v>9.0450140121095104E-2</v>
      </c>
      <c r="P542" s="17">
        <v>0.10181867686874201</v>
      </c>
      <c r="Q542" s="17"/>
      <c r="R542" s="17">
        <v>3.2925216836555998E-2</v>
      </c>
      <c r="S542" s="17">
        <v>4.71678092267045E-2</v>
      </c>
    </row>
    <row r="543" spans="2:19" x14ac:dyDescent="0.35">
      <c r="C543" s="17"/>
      <c r="D543" s="17"/>
      <c r="E543" s="17"/>
      <c r="F543" s="17"/>
      <c r="G543" s="17"/>
      <c r="H543" s="17"/>
      <c r="I543" s="17"/>
      <c r="J543" s="17"/>
      <c r="K543" s="17"/>
      <c r="L543" s="17"/>
      <c r="M543" s="17"/>
      <c r="N543" s="17"/>
      <c r="O543" s="17"/>
      <c r="P543" s="17"/>
      <c r="Q543" s="17"/>
      <c r="R543" s="17"/>
      <c r="S543" s="17"/>
    </row>
    <row r="544" spans="2:19" x14ac:dyDescent="0.35">
      <c r="B544" s="6" t="s">
        <v>272</v>
      </c>
      <c r="C544" s="17"/>
      <c r="D544" s="17"/>
      <c r="E544" s="17"/>
      <c r="F544" s="17"/>
      <c r="G544" s="17"/>
      <c r="H544" s="17"/>
      <c r="I544" s="17"/>
      <c r="J544" s="17"/>
      <c r="K544" s="17"/>
      <c r="L544" s="17"/>
      <c r="M544" s="17"/>
      <c r="N544" s="17"/>
      <c r="O544" s="17"/>
      <c r="P544" s="17"/>
      <c r="Q544" s="17"/>
      <c r="R544" s="17"/>
      <c r="S544" s="17"/>
    </row>
    <row r="545" spans="2:19" x14ac:dyDescent="0.35">
      <c r="B545" s="24" t="s">
        <v>18</v>
      </c>
      <c r="C545" s="17"/>
      <c r="D545" s="17"/>
      <c r="E545" s="17"/>
      <c r="F545" s="17"/>
      <c r="G545" s="17"/>
      <c r="H545" s="17"/>
      <c r="I545" s="17"/>
      <c r="J545" s="17"/>
      <c r="K545" s="17"/>
      <c r="L545" s="17"/>
      <c r="M545" s="17"/>
      <c r="N545" s="17"/>
      <c r="O545" s="17"/>
      <c r="P545" s="17"/>
      <c r="Q545" s="17"/>
      <c r="R545" s="17"/>
      <c r="S545" s="17"/>
    </row>
    <row r="546" spans="2:19" x14ac:dyDescent="0.35">
      <c r="B546" t="s">
        <v>273</v>
      </c>
      <c r="C546" s="17">
        <v>0.67160583098370796</v>
      </c>
      <c r="D546" s="17">
        <v>0.71854528161654496</v>
      </c>
      <c r="E546" s="17">
        <v>0.60774609432303195</v>
      </c>
      <c r="F546" s="17"/>
      <c r="G546" s="17">
        <v>0.72727170144205</v>
      </c>
      <c r="H546" s="17"/>
      <c r="I546" s="17">
        <v>0.69224044411825103</v>
      </c>
      <c r="J546" s="17">
        <v>0.654677704443558</v>
      </c>
      <c r="K546" s="17">
        <v>0.64056514093821604</v>
      </c>
      <c r="L546" s="17"/>
      <c r="M546" s="17">
        <v>0.66151356687039697</v>
      </c>
      <c r="N546" s="17">
        <v>0.69315539548737204</v>
      </c>
      <c r="O546" s="17">
        <v>0.72864916637349297</v>
      </c>
      <c r="P546" s="17">
        <v>0.55155003931391</v>
      </c>
      <c r="Q546" s="17"/>
      <c r="R546" s="17">
        <v>0.70845469439244002</v>
      </c>
      <c r="S546" s="17">
        <v>0.61758502072197996</v>
      </c>
    </row>
    <row r="547" spans="2:19" x14ac:dyDescent="0.35">
      <c r="B547" t="s">
        <v>274</v>
      </c>
      <c r="C547" s="17">
        <v>0.212732007023059</v>
      </c>
      <c r="D547" s="17">
        <v>0.16647959414946201</v>
      </c>
      <c r="E547" s="17">
        <v>0.23366283591421599</v>
      </c>
      <c r="F547" s="17"/>
      <c r="G547" s="17">
        <v>0.20395740650551999</v>
      </c>
      <c r="H547" s="17"/>
      <c r="I547" s="17">
        <v>0.21150742936327599</v>
      </c>
      <c r="J547" s="17">
        <v>0.21659622388208999</v>
      </c>
      <c r="K547" s="17">
        <v>0.21263684017528001</v>
      </c>
      <c r="L547" s="17"/>
      <c r="M547" s="17">
        <v>0.22854957201043499</v>
      </c>
      <c r="N547" s="17">
        <v>0.19597145832981899</v>
      </c>
      <c r="O547" s="17">
        <v>0.15234995470866999</v>
      </c>
      <c r="P547" s="17">
        <v>0.30089644667111098</v>
      </c>
      <c r="Q547" s="17"/>
      <c r="R547" s="17">
        <v>0.23501039992779299</v>
      </c>
      <c r="S547" s="17">
        <v>0.22889556404273001</v>
      </c>
    </row>
    <row r="548" spans="2:19" x14ac:dyDescent="0.35">
      <c r="B548" t="s">
        <v>275</v>
      </c>
      <c r="C548" s="17">
        <v>4.42707174142105E-2</v>
      </c>
      <c r="D548" s="17">
        <v>4.6279960326867299E-2</v>
      </c>
      <c r="E548" s="17">
        <v>6.0701327262838702E-2</v>
      </c>
      <c r="F548" s="17"/>
      <c r="G548" s="17">
        <v>6.1811969569848801E-2</v>
      </c>
      <c r="H548" s="17"/>
      <c r="I548" s="17">
        <v>3.2349710032043802E-2</v>
      </c>
      <c r="J548" s="17">
        <v>4.9524042218301201E-2</v>
      </c>
      <c r="K548" s="17">
        <v>6.5270005266002698E-2</v>
      </c>
      <c r="L548" s="17"/>
      <c r="M548" s="17">
        <v>1.52318204807307E-2</v>
      </c>
      <c r="N548" s="17">
        <v>6.8550755986012402E-2</v>
      </c>
      <c r="O548" s="17">
        <v>6.9972035139652E-2</v>
      </c>
      <c r="P548" s="17">
        <v>7.0394198800682706E-2</v>
      </c>
      <c r="Q548" s="17"/>
      <c r="R548" s="17">
        <v>9.7451015830236198E-3</v>
      </c>
      <c r="S548" s="17">
        <v>9.90159197211435E-2</v>
      </c>
    </row>
    <row r="549" spans="2:19" x14ac:dyDescent="0.35">
      <c r="B549" t="s">
        <v>53</v>
      </c>
      <c r="C549" s="17">
        <v>7.1391444579022995E-2</v>
      </c>
      <c r="D549" s="17">
        <v>6.8695163907125004E-2</v>
      </c>
      <c r="E549" s="17">
        <v>9.7889742499913196E-2</v>
      </c>
      <c r="F549" s="17"/>
      <c r="G549" s="17">
        <v>6.95892248258173E-3</v>
      </c>
      <c r="H549" s="17"/>
      <c r="I549" s="17">
        <v>6.3902416486428901E-2</v>
      </c>
      <c r="J549" s="17">
        <v>7.9202029456051301E-2</v>
      </c>
      <c r="K549" s="17">
        <v>8.1528013620500994E-2</v>
      </c>
      <c r="L549" s="17"/>
      <c r="M549" s="17">
        <v>9.4705040638437404E-2</v>
      </c>
      <c r="N549" s="17">
        <v>4.2322390196796698E-2</v>
      </c>
      <c r="O549" s="17">
        <v>4.9028843778185199E-2</v>
      </c>
      <c r="P549" s="17">
        <v>7.7159315214296295E-2</v>
      </c>
      <c r="Q549" s="17"/>
      <c r="R549" s="17">
        <v>4.6789804096743597E-2</v>
      </c>
      <c r="S549" s="17">
        <v>5.45034955141461E-2</v>
      </c>
    </row>
    <row r="550" spans="2:19" x14ac:dyDescent="0.35">
      <c r="C550" s="17"/>
      <c r="D550" s="17"/>
      <c r="E550" s="17"/>
      <c r="F550" s="17"/>
      <c r="G550" s="17"/>
      <c r="H550" s="17"/>
      <c r="I550" s="17"/>
      <c r="J550" s="17"/>
      <c r="K550" s="17"/>
      <c r="L550" s="17"/>
      <c r="M550" s="17"/>
      <c r="N550" s="17"/>
      <c r="O550" s="17"/>
      <c r="P550" s="17"/>
      <c r="Q550" s="17"/>
      <c r="R550" s="17"/>
      <c r="S550" s="17"/>
    </row>
    <row r="551" spans="2:19" x14ac:dyDescent="0.35">
      <c r="C551" s="17"/>
      <c r="D551" s="17"/>
      <c r="E551" s="17"/>
      <c r="F551" s="17"/>
      <c r="G551" s="17"/>
      <c r="H551" s="17"/>
      <c r="I551" s="17"/>
      <c r="J551" s="17"/>
      <c r="K551" s="17"/>
      <c r="L551" s="17"/>
      <c r="M551" s="17"/>
      <c r="N551" s="17"/>
      <c r="O551" s="17"/>
      <c r="P551" s="17"/>
      <c r="Q551" s="17"/>
      <c r="R551" s="17"/>
      <c r="S551" s="17"/>
    </row>
    <row r="552" spans="2:19" x14ac:dyDescent="0.35">
      <c r="B552" s="6" t="s">
        <v>276</v>
      </c>
      <c r="C552" s="17"/>
      <c r="D552" s="17"/>
      <c r="E552" s="17"/>
      <c r="F552" s="17"/>
      <c r="G552" s="17"/>
      <c r="H552" s="17"/>
      <c r="I552" s="17"/>
      <c r="J552" s="17"/>
      <c r="K552" s="17"/>
      <c r="L552" s="17"/>
      <c r="M552" s="17"/>
      <c r="N552" s="17"/>
      <c r="O552" s="17"/>
      <c r="P552" s="17"/>
      <c r="Q552" s="17"/>
      <c r="R552" s="17"/>
      <c r="S552" s="17"/>
    </row>
    <row r="553" spans="2:19" x14ac:dyDescent="0.35">
      <c r="B553" s="24" t="s">
        <v>16</v>
      </c>
      <c r="C553" s="17"/>
      <c r="D553" s="17"/>
      <c r="E553" s="17"/>
      <c r="F553" s="17"/>
      <c r="G553" s="17"/>
      <c r="H553" s="17"/>
      <c r="I553" s="17"/>
      <c r="J553" s="17"/>
      <c r="K553" s="17"/>
      <c r="L553" s="17"/>
      <c r="M553" s="17"/>
      <c r="N553" s="17"/>
      <c r="O553" s="17"/>
      <c r="P553" s="17"/>
      <c r="Q553" s="17"/>
      <c r="R553" s="17"/>
      <c r="S553" s="17"/>
    </row>
    <row r="554" spans="2:19" x14ac:dyDescent="0.35">
      <c r="B554" t="s">
        <v>277</v>
      </c>
      <c r="C554" s="17">
        <v>0.12209514175577001</v>
      </c>
      <c r="D554" s="17">
        <v>0.14320273500854899</v>
      </c>
      <c r="E554" s="17">
        <v>0.12873234391636601</v>
      </c>
      <c r="F554" s="17"/>
      <c r="G554" s="17">
        <v>0.26867079812434502</v>
      </c>
      <c r="H554" s="17"/>
      <c r="I554" s="17">
        <v>0.107052957981044</v>
      </c>
      <c r="J554" s="17">
        <v>0.10153884900917701</v>
      </c>
      <c r="K554" s="17">
        <v>0.17450646530963501</v>
      </c>
      <c r="L554" s="17"/>
      <c r="M554" s="17">
        <v>9.5538573053759304E-2</v>
      </c>
      <c r="N554" s="17">
        <v>0.144201293002444</v>
      </c>
      <c r="O554" s="17">
        <v>0.20540451613585101</v>
      </c>
      <c r="P554" s="17">
        <v>8.1651043977599105E-2</v>
      </c>
      <c r="Q554" s="17"/>
      <c r="R554" s="17">
        <v>0.205734063891539</v>
      </c>
      <c r="S554" s="17">
        <v>0.12739852176628899</v>
      </c>
    </row>
    <row r="555" spans="2:19" x14ac:dyDescent="0.35">
      <c r="B555" t="s">
        <v>278</v>
      </c>
      <c r="C555" s="17">
        <v>0.34112234359613303</v>
      </c>
      <c r="D555" s="17">
        <v>0.29842587786255598</v>
      </c>
      <c r="E555" s="17">
        <v>0.35839615339613301</v>
      </c>
      <c r="F555" s="17"/>
      <c r="G555" s="17">
        <v>0.47716406858187699</v>
      </c>
      <c r="H555" s="17"/>
      <c r="I555" s="17">
        <v>0.415990241127422</v>
      </c>
      <c r="J555" s="17">
        <v>0.18557576128127801</v>
      </c>
      <c r="K555" s="17">
        <v>0.36900960616163497</v>
      </c>
      <c r="L555" s="17"/>
      <c r="M555" s="17">
        <v>0.34501605856571199</v>
      </c>
      <c r="N555" s="17">
        <v>0.361314521033198</v>
      </c>
      <c r="O555" s="17">
        <v>0.222343491844185</v>
      </c>
      <c r="P555" s="17">
        <v>0.43432719652491902</v>
      </c>
      <c r="Q555" s="17"/>
      <c r="R555" s="17">
        <v>0.425171185056054</v>
      </c>
      <c r="S555" s="17">
        <v>0.405124510681732</v>
      </c>
    </row>
    <row r="556" spans="2:19" x14ac:dyDescent="0.35">
      <c r="B556" t="s">
        <v>279</v>
      </c>
      <c r="C556" s="17">
        <v>0.28025347939441397</v>
      </c>
      <c r="D556" s="17">
        <v>0.323192134093571</v>
      </c>
      <c r="E556" s="17">
        <v>0.26721034736029697</v>
      </c>
      <c r="F556" s="17"/>
      <c r="G556" s="17">
        <v>0.21934726577635799</v>
      </c>
      <c r="H556" s="17"/>
      <c r="I556" s="17">
        <v>0.30439708348994499</v>
      </c>
      <c r="J556" s="17">
        <v>0.32216058422506599</v>
      </c>
      <c r="K556" s="17">
        <v>0.20914690482919401</v>
      </c>
      <c r="L556" s="17"/>
      <c r="M556" s="17">
        <v>0.31320079521682298</v>
      </c>
      <c r="N556" s="17">
        <v>0.25305595626375099</v>
      </c>
      <c r="O556" s="17">
        <v>0.203387269770055</v>
      </c>
      <c r="P556" s="17">
        <v>0.29790964243109602</v>
      </c>
      <c r="Q556" s="17"/>
      <c r="R556" s="17">
        <v>0.25099172121454599</v>
      </c>
      <c r="S556" s="17">
        <v>0.26544455701092701</v>
      </c>
    </row>
    <row r="557" spans="2:19" x14ac:dyDescent="0.35">
      <c r="B557" t="s">
        <v>280</v>
      </c>
      <c r="C557" s="17">
        <v>0.20171988732193999</v>
      </c>
      <c r="D557" s="17">
        <v>0.21301668064214399</v>
      </c>
      <c r="E557" s="17">
        <v>0.189718571564616</v>
      </c>
      <c r="F557" s="17"/>
      <c r="G557" s="17">
        <v>2.5368567757107101E-2</v>
      </c>
      <c r="H557" s="17"/>
      <c r="I557" s="17">
        <v>9.1425824802248506E-2</v>
      </c>
      <c r="J557" s="17">
        <v>0.35799563188065298</v>
      </c>
      <c r="K557" s="17">
        <v>0.21190920420645101</v>
      </c>
      <c r="L557" s="17"/>
      <c r="M557" s="17">
        <v>0.18675661225019799</v>
      </c>
      <c r="N557" s="17">
        <v>0.16124320575627801</v>
      </c>
      <c r="O557" s="17">
        <v>0.36886472224991002</v>
      </c>
      <c r="P557" s="17">
        <v>0.127868220239755</v>
      </c>
      <c r="Q557" s="17"/>
      <c r="R557" s="17">
        <v>5.2168940066846699E-2</v>
      </c>
      <c r="S557" s="17">
        <v>0.185779625691809</v>
      </c>
    </row>
    <row r="558" spans="2:19" x14ac:dyDescent="0.35">
      <c r="B558" t="s">
        <v>53</v>
      </c>
      <c r="C558" s="17">
        <v>5.4809147931742602E-2</v>
      </c>
      <c r="D558" s="17">
        <v>2.2162572393179598E-2</v>
      </c>
      <c r="E558" s="17">
        <v>5.59425837625879E-2</v>
      </c>
      <c r="F558" s="17"/>
      <c r="G558" s="17">
        <v>9.4492997603128192E-3</v>
      </c>
      <c r="H558" s="17"/>
      <c r="I558" s="17">
        <v>8.1133892599341007E-2</v>
      </c>
      <c r="J558" s="17">
        <v>3.2729173603825899E-2</v>
      </c>
      <c r="K558" s="17">
        <v>3.5427819493084302E-2</v>
      </c>
      <c r="L558" s="17"/>
      <c r="M558" s="17">
        <v>5.9487960913506999E-2</v>
      </c>
      <c r="N558" s="17">
        <v>8.0185023944327902E-2</v>
      </c>
      <c r="O558" s="17">
        <v>0</v>
      </c>
      <c r="P558" s="17">
        <v>5.8243896826631003E-2</v>
      </c>
      <c r="Q558" s="17"/>
      <c r="R558" s="17">
        <v>6.5934089771014101E-2</v>
      </c>
      <c r="S558" s="17">
        <v>1.6252784849244001E-2</v>
      </c>
    </row>
    <row r="559" spans="2:19" x14ac:dyDescent="0.35">
      <c r="B559" t="s">
        <v>281</v>
      </c>
      <c r="C559" s="17">
        <v>0.46321748535190299</v>
      </c>
      <c r="D559" s="17">
        <v>0.441628612871105</v>
      </c>
      <c r="E559" s="17">
        <v>0.48712849731249902</v>
      </c>
      <c r="F559" s="17"/>
      <c r="G559" s="17">
        <v>0.74583486670622201</v>
      </c>
      <c r="H559" s="17"/>
      <c r="I559" s="17">
        <v>0.52304319910846597</v>
      </c>
      <c r="J559" s="17">
        <v>0.28711461029045499</v>
      </c>
      <c r="K559" s="17">
        <v>0.54351607147127001</v>
      </c>
      <c r="L559" s="17"/>
      <c r="M559" s="17">
        <v>0.440554631619472</v>
      </c>
      <c r="N559" s="17">
        <v>0.50551581403564205</v>
      </c>
      <c r="O559" s="17">
        <v>0.42774800798003498</v>
      </c>
      <c r="P559" s="17">
        <v>0.51597824050251795</v>
      </c>
      <c r="Q559" s="17"/>
      <c r="R559" s="17">
        <v>0.63090524894759303</v>
      </c>
      <c r="S559" s="17">
        <v>0.53252303244802102</v>
      </c>
    </row>
    <row r="560" spans="2:19" x14ac:dyDescent="0.35">
      <c r="B560" t="s">
        <v>282</v>
      </c>
      <c r="C560" s="17">
        <v>0.48197336671635399</v>
      </c>
      <c r="D560" s="17">
        <v>0.53620881473571502</v>
      </c>
      <c r="E560" s="17">
        <v>0.456928918924913</v>
      </c>
      <c r="F560" s="17"/>
      <c r="G560" s="17">
        <v>0.24471583353346499</v>
      </c>
      <c r="H560" s="17"/>
      <c r="I560" s="17">
        <v>0.39582290829219302</v>
      </c>
      <c r="J560" s="17">
        <v>0.68015621610571997</v>
      </c>
      <c r="K560" s="17">
        <v>0.421056109035645</v>
      </c>
      <c r="L560" s="17"/>
      <c r="M560" s="17">
        <v>0.499957407467021</v>
      </c>
      <c r="N560" s="17">
        <v>0.41429916202002998</v>
      </c>
      <c r="O560" s="17">
        <v>0.57225199201996502</v>
      </c>
      <c r="P560" s="17">
        <v>0.42577786267085099</v>
      </c>
      <c r="Q560" s="17"/>
      <c r="R560" s="17">
        <v>0.30316066128139302</v>
      </c>
      <c r="S560" s="17">
        <v>0.45122418270273601</v>
      </c>
    </row>
    <row r="561" spans="2:19" x14ac:dyDescent="0.35">
      <c r="C561" s="17"/>
      <c r="D561" s="17"/>
      <c r="E561" s="17"/>
      <c r="F561" s="17"/>
      <c r="G561" s="17"/>
      <c r="H561" s="17"/>
      <c r="I561" s="17"/>
      <c r="J561" s="17"/>
      <c r="K561" s="17"/>
      <c r="L561" s="17"/>
      <c r="M561" s="17"/>
      <c r="N561" s="17"/>
      <c r="O561" s="17"/>
      <c r="P561" s="17"/>
      <c r="Q561" s="17"/>
      <c r="R561" s="17"/>
      <c r="S561" s="17"/>
    </row>
    <row r="562" spans="2:19" x14ac:dyDescent="0.35">
      <c r="B562" s="6" t="s">
        <v>283</v>
      </c>
      <c r="C562" s="17"/>
      <c r="D562" s="17"/>
      <c r="E562" s="17"/>
      <c r="F562" s="17"/>
      <c r="G562" s="17"/>
      <c r="H562" s="17"/>
      <c r="I562" s="17"/>
      <c r="J562" s="17"/>
      <c r="K562" s="17"/>
      <c r="L562" s="17"/>
      <c r="M562" s="17"/>
      <c r="N562" s="17"/>
      <c r="O562" s="17"/>
      <c r="P562" s="17"/>
      <c r="Q562" s="17"/>
      <c r="R562" s="17"/>
      <c r="S562" s="17"/>
    </row>
    <row r="563" spans="2:19" x14ac:dyDescent="0.35">
      <c r="B563" s="24" t="s">
        <v>16</v>
      </c>
      <c r="C563" s="17"/>
      <c r="D563" s="17"/>
      <c r="E563" s="17"/>
      <c r="F563" s="17"/>
      <c r="G563" s="17"/>
      <c r="H563" s="17"/>
      <c r="I563" s="17"/>
      <c r="J563" s="17"/>
      <c r="K563" s="17"/>
      <c r="L563" s="17"/>
      <c r="M563" s="17"/>
      <c r="N563" s="17"/>
      <c r="O563" s="17"/>
      <c r="P563" s="17"/>
      <c r="Q563" s="17"/>
      <c r="R563" s="17"/>
      <c r="S563" s="17"/>
    </row>
    <row r="564" spans="2:19" x14ac:dyDescent="0.35">
      <c r="B564" t="s">
        <v>277</v>
      </c>
      <c r="C564" s="17">
        <v>0.13244958575167001</v>
      </c>
      <c r="D564" s="17">
        <v>0.106093962045893</v>
      </c>
      <c r="E564" s="17">
        <v>0.122738157177988</v>
      </c>
      <c r="F564" s="17"/>
      <c r="G564" s="17">
        <v>0.345400834500114</v>
      </c>
      <c r="H564" s="17"/>
      <c r="I564" s="17">
        <v>0.15769771270738001</v>
      </c>
      <c r="J564" s="17">
        <v>0.12713341041435999</v>
      </c>
      <c r="K564" s="17">
        <v>8.2631903081083799E-2</v>
      </c>
      <c r="L564" s="17"/>
      <c r="M564" s="17">
        <v>0.147371254628611</v>
      </c>
      <c r="N564" s="17">
        <v>7.1590607226301395E-2</v>
      </c>
      <c r="O564" s="17">
        <v>0.23437462132188799</v>
      </c>
      <c r="P564" s="17">
        <v>5.2520062833406503E-2</v>
      </c>
      <c r="Q564" s="17"/>
      <c r="R564" s="17">
        <v>0.232516706658667</v>
      </c>
      <c r="S564" s="17">
        <v>0.106644593514578</v>
      </c>
    </row>
    <row r="565" spans="2:19" x14ac:dyDescent="0.35">
      <c r="B565" t="s">
        <v>278</v>
      </c>
      <c r="C565" s="17">
        <v>0.32076853266357602</v>
      </c>
      <c r="D565" s="17">
        <v>0.33194411389300799</v>
      </c>
      <c r="E565" s="17">
        <v>0.33586310203626102</v>
      </c>
      <c r="F565" s="17"/>
      <c r="G565" s="17">
        <v>0.236661278091292</v>
      </c>
      <c r="H565" s="17"/>
      <c r="I565" s="17">
        <v>0.34420263867192302</v>
      </c>
      <c r="J565" s="17">
        <v>0.20192852371638501</v>
      </c>
      <c r="K565" s="17">
        <v>0.42987402808745401</v>
      </c>
      <c r="L565" s="17"/>
      <c r="M565" s="17">
        <v>0.36999929214301502</v>
      </c>
      <c r="N565" s="17">
        <v>0.263059149725344</v>
      </c>
      <c r="O565" s="17">
        <v>0.27795361154661602</v>
      </c>
      <c r="P565" s="17">
        <v>0.33624313156415198</v>
      </c>
      <c r="Q565" s="17"/>
      <c r="R565" s="17">
        <v>0.32583735523608998</v>
      </c>
      <c r="S565" s="17">
        <v>0.40258011879785999</v>
      </c>
    </row>
    <row r="566" spans="2:19" x14ac:dyDescent="0.35">
      <c r="B566" t="s">
        <v>279</v>
      </c>
      <c r="C566" s="17">
        <v>0.32365588556527197</v>
      </c>
      <c r="D566" s="17">
        <v>0.32538483187640999</v>
      </c>
      <c r="E566" s="17">
        <v>0.31277668443200601</v>
      </c>
      <c r="F566" s="17"/>
      <c r="G566" s="17">
        <v>0.324339018220135</v>
      </c>
      <c r="H566" s="17"/>
      <c r="I566" s="17">
        <v>0.33746081212518497</v>
      </c>
      <c r="J566" s="17">
        <v>0.29696458023803302</v>
      </c>
      <c r="K566" s="17">
        <v>0.33934825206187003</v>
      </c>
      <c r="L566" s="17"/>
      <c r="M566" s="17">
        <v>0.31909067150075598</v>
      </c>
      <c r="N566" s="17">
        <v>0.33191187679737599</v>
      </c>
      <c r="O566" s="17">
        <v>0.28511097298062399</v>
      </c>
      <c r="P566" s="17">
        <v>0.38152017329950799</v>
      </c>
      <c r="Q566" s="17"/>
      <c r="R566" s="17">
        <v>0.34269898738485199</v>
      </c>
      <c r="S566" s="17">
        <v>0.29837743130757699</v>
      </c>
    </row>
    <row r="567" spans="2:19" x14ac:dyDescent="0.35">
      <c r="B567" t="s">
        <v>280</v>
      </c>
      <c r="C567" s="17">
        <v>0.19490695231347999</v>
      </c>
      <c r="D567" s="17">
        <v>0.21115401076927001</v>
      </c>
      <c r="E567" s="17">
        <v>0.18104624912532399</v>
      </c>
      <c r="F567" s="17"/>
      <c r="G567" s="17">
        <v>8.5061578763659093E-2</v>
      </c>
      <c r="H567" s="17"/>
      <c r="I567" s="17">
        <v>0.155784055855962</v>
      </c>
      <c r="J567" s="17">
        <v>0.29559840194952097</v>
      </c>
      <c r="K567" s="17">
        <v>0.13972431729863899</v>
      </c>
      <c r="L567" s="17"/>
      <c r="M567" s="17">
        <v>0.13136530854041001</v>
      </c>
      <c r="N567" s="17">
        <v>0.28718125429478802</v>
      </c>
      <c r="O567" s="17">
        <v>0.202560794150872</v>
      </c>
      <c r="P567" s="17">
        <v>0.21037524803340399</v>
      </c>
      <c r="Q567" s="17"/>
      <c r="R567" s="17">
        <v>9.8946950720391294E-2</v>
      </c>
      <c r="S567" s="17">
        <v>0.16883019158638601</v>
      </c>
    </row>
    <row r="568" spans="2:19" x14ac:dyDescent="0.35">
      <c r="B568" t="s">
        <v>53</v>
      </c>
      <c r="C568" s="17">
        <v>2.8219043706000799E-2</v>
      </c>
      <c r="D568" s="17">
        <v>2.54230814154193E-2</v>
      </c>
      <c r="E568" s="17">
        <v>4.7575807228420801E-2</v>
      </c>
      <c r="F568" s="17"/>
      <c r="G568" s="17">
        <v>8.5372904248005796E-3</v>
      </c>
      <c r="H568" s="17"/>
      <c r="I568" s="17">
        <v>4.8547806395495899E-3</v>
      </c>
      <c r="J568" s="17">
        <v>7.8375083681700805E-2</v>
      </c>
      <c r="K568" s="17">
        <v>8.4214994709537402E-3</v>
      </c>
      <c r="L568" s="17"/>
      <c r="M568" s="17">
        <v>3.2173473187207501E-2</v>
      </c>
      <c r="N568" s="17">
        <v>4.6257111956190498E-2</v>
      </c>
      <c r="O568" s="17">
        <v>0</v>
      </c>
      <c r="P568" s="17">
        <v>1.93413842695296E-2</v>
      </c>
      <c r="Q568" s="17"/>
      <c r="R568" s="17">
        <v>0</v>
      </c>
      <c r="S568" s="17">
        <v>2.3567664793599501E-2</v>
      </c>
    </row>
    <row r="569" spans="2:19" x14ac:dyDescent="0.35">
      <c r="B569" t="s">
        <v>281</v>
      </c>
      <c r="C569" s="17">
        <v>0.45321811841524701</v>
      </c>
      <c r="D569" s="17">
        <v>0.43803807593890098</v>
      </c>
      <c r="E569" s="17">
        <v>0.45860125921424899</v>
      </c>
      <c r="F569" s="17"/>
      <c r="G569" s="17">
        <v>0.58206211259140495</v>
      </c>
      <c r="H569" s="17"/>
      <c r="I569" s="17">
        <v>0.501900351379303</v>
      </c>
      <c r="J569" s="17">
        <v>0.32906193413074503</v>
      </c>
      <c r="K569" s="17">
        <v>0.51250593116853704</v>
      </c>
      <c r="L569" s="17"/>
      <c r="M569" s="17">
        <v>0.51737054677162597</v>
      </c>
      <c r="N569" s="17">
        <v>0.33464975695164501</v>
      </c>
      <c r="O569" s="17">
        <v>0.51232823286850404</v>
      </c>
      <c r="P569" s="17">
        <v>0.38876319439755802</v>
      </c>
      <c r="Q569" s="17"/>
      <c r="R569" s="17">
        <v>0.558354061894756</v>
      </c>
      <c r="S569" s="17">
        <v>0.50922471231243704</v>
      </c>
    </row>
    <row r="570" spans="2:19" x14ac:dyDescent="0.35">
      <c r="B570" t="s">
        <v>282</v>
      </c>
      <c r="C570" s="17">
        <v>0.51856283787875201</v>
      </c>
      <c r="D570" s="17">
        <v>0.53653884264567997</v>
      </c>
      <c r="E570" s="17">
        <v>0.49382293355732998</v>
      </c>
      <c r="F570" s="17"/>
      <c r="G570" s="17">
        <v>0.409400596983794</v>
      </c>
      <c r="H570" s="17"/>
      <c r="I570" s="17">
        <v>0.49324486798114697</v>
      </c>
      <c r="J570" s="17">
        <v>0.59256298218755399</v>
      </c>
      <c r="K570" s="17">
        <v>0.47907256936050902</v>
      </c>
      <c r="L570" s="17"/>
      <c r="M570" s="17">
        <v>0.45045598004116599</v>
      </c>
      <c r="N570" s="17">
        <v>0.61909313109216402</v>
      </c>
      <c r="O570" s="17">
        <v>0.48767176713149601</v>
      </c>
      <c r="P570" s="17">
        <v>0.59189542133291195</v>
      </c>
      <c r="Q570" s="17"/>
      <c r="R570" s="17">
        <v>0.441645938105243</v>
      </c>
      <c r="S570" s="17">
        <v>0.467207622893963</v>
      </c>
    </row>
    <row r="571" spans="2:19" x14ac:dyDescent="0.35">
      <c r="C571" s="17"/>
      <c r="D571" s="17"/>
      <c r="E571" s="17"/>
      <c r="F571" s="17"/>
      <c r="G571" s="17"/>
      <c r="H571" s="17"/>
      <c r="I571" s="17"/>
      <c r="J571" s="17"/>
      <c r="K571" s="17"/>
      <c r="L571" s="17"/>
      <c r="M571" s="17"/>
      <c r="N571" s="17"/>
      <c r="O571" s="17"/>
      <c r="P571" s="17"/>
      <c r="Q571" s="17"/>
      <c r="R571" s="17"/>
      <c r="S571" s="17"/>
    </row>
    <row r="572" spans="2:19" x14ac:dyDescent="0.35">
      <c r="B572" s="6" t="s">
        <v>284</v>
      </c>
      <c r="C572" s="17"/>
      <c r="D572" s="17"/>
      <c r="E572" s="17"/>
      <c r="F572" s="17"/>
      <c r="G572" s="17"/>
      <c r="H572" s="17"/>
      <c r="I572" s="17"/>
      <c r="J572" s="17"/>
      <c r="K572" s="17"/>
      <c r="L572" s="17"/>
      <c r="M572" s="17"/>
      <c r="N572" s="17"/>
      <c r="O572" s="17"/>
      <c r="P572" s="17"/>
      <c r="Q572" s="17"/>
      <c r="R572" s="17"/>
      <c r="S572" s="17"/>
    </row>
    <row r="573" spans="2:19" x14ac:dyDescent="0.35">
      <c r="B573" s="24" t="s">
        <v>16</v>
      </c>
      <c r="C573" s="17"/>
      <c r="D573" s="17"/>
      <c r="E573" s="17"/>
      <c r="F573" s="17"/>
      <c r="G573" s="17"/>
      <c r="H573" s="17"/>
      <c r="I573" s="17"/>
      <c r="J573" s="17"/>
      <c r="K573" s="17"/>
      <c r="L573" s="17"/>
      <c r="M573" s="17"/>
      <c r="N573" s="17"/>
      <c r="O573" s="17"/>
      <c r="P573" s="17"/>
      <c r="Q573" s="17"/>
      <c r="R573" s="17"/>
      <c r="S573" s="17"/>
    </row>
    <row r="574" spans="2:19" x14ac:dyDescent="0.35">
      <c r="B574" t="s">
        <v>277</v>
      </c>
      <c r="C574" s="17">
        <v>0.16207449268742699</v>
      </c>
      <c r="D574" s="17">
        <v>0.111167953827076</v>
      </c>
      <c r="E574" s="17">
        <v>0.181837765627994</v>
      </c>
      <c r="F574" s="17"/>
      <c r="G574" s="17">
        <v>0.26350782818811203</v>
      </c>
      <c r="H574" s="17"/>
      <c r="I574" s="17">
        <v>0.211002678805262</v>
      </c>
      <c r="J574" s="17">
        <v>7.3916187431282601E-2</v>
      </c>
      <c r="K574" s="17">
        <v>0.18539781568799299</v>
      </c>
      <c r="L574" s="17"/>
      <c r="M574" s="17">
        <v>0.14486450508386201</v>
      </c>
      <c r="N574" s="17">
        <v>0.19027721584843801</v>
      </c>
      <c r="O574" s="17">
        <v>0.19836626121640999</v>
      </c>
      <c r="P574" s="17">
        <v>0.11230083164046401</v>
      </c>
      <c r="Q574" s="17"/>
      <c r="R574" s="17">
        <v>0.21631187728383999</v>
      </c>
      <c r="S574" s="17">
        <v>0.179295868318849</v>
      </c>
    </row>
    <row r="575" spans="2:19" x14ac:dyDescent="0.35">
      <c r="B575" t="s">
        <v>278</v>
      </c>
      <c r="C575" s="17">
        <v>0.35015724809382798</v>
      </c>
      <c r="D575" s="17">
        <v>0.41648798917839103</v>
      </c>
      <c r="E575" s="17">
        <v>0.2846344967301</v>
      </c>
      <c r="F575" s="17"/>
      <c r="G575" s="17">
        <v>0.48111302915669002</v>
      </c>
      <c r="H575" s="17"/>
      <c r="I575" s="17">
        <v>0.46953022064475203</v>
      </c>
      <c r="J575" s="17">
        <v>0.17047661793751201</v>
      </c>
      <c r="K575" s="17">
        <v>0.36540073102919801</v>
      </c>
      <c r="L575" s="17"/>
      <c r="M575" s="17">
        <v>0.45608834727871</v>
      </c>
      <c r="N575" s="17">
        <v>0.203035557505126</v>
      </c>
      <c r="O575" s="17">
        <v>0.381467522490538</v>
      </c>
      <c r="P575" s="17">
        <v>0.28747159206328099</v>
      </c>
      <c r="Q575" s="17"/>
      <c r="R575" s="17">
        <v>0.47734262310512499</v>
      </c>
      <c r="S575" s="17">
        <v>0.34543292422453997</v>
      </c>
    </row>
    <row r="576" spans="2:19" x14ac:dyDescent="0.35">
      <c r="B576" t="s">
        <v>279</v>
      </c>
      <c r="C576" s="17">
        <v>0.28011147793760799</v>
      </c>
      <c r="D576" s="17">
        <v>0.31923270763127798</v>
      </c>
      <c r="E576" s="17">
        <v>0.28378408861377702</v>
      </c>
      <c r="F576" s="17"/>
      <c r="G576" s="17">
        <v>0.16000859716163601</v>
      </c>
      <c r="H576" s="17"/>
      <c r="I576" s="17">
        <v>0.184302028063759</v>
      </c>
      <c r="J576" s="17">
        <v>0.40653560723953602</v>
      </c>
      <c r="K576" s="17">
        <v>0.296914275843427</v>
      </c>
      <c r="L576" s="17"/>
      <c r="M576" s="17">
        <v>0.19720064600652301</v>
      </c>
      <c r="N576" s="17">
        <v>0.38577606471346099</v>
      </c>
      <c r="O576" s="17">
        <v>0.279936365225321</v>
      </c>
      <c r="P576" s="17">
        <v>0.31340122089473299</v>
      </c>
      <c r="Q576" s="17"/>
      <c r="R576" s="17">
        <v>0.18604147771454099</v>
      </c>
      <c r="S576" s="17">
        <v>0.35015312198029502</v>
      </c>
    </row>
    <row r="577" spans="2:19" x14ac:dyDescent="0.35">
      <c r="B577" t="s">
        <v>280</v>
      </c>
      <c r="C577" s="17">
        <v>0.18212268150633901</v>
      </c>
      <c r="D577" s="17">
        <v>0.12672815716253999</v>
      </c>
      <c r="E577" s="17">
        <v>0.239646661068948</v>
      </c>
      <c r="F577" s="17"/>
      <c r="G577" s="17">
        <v>7.9036975419160799E-2</v>
      </c>
      <c r="H577" s="17"/>
      <c r="I577" s="17">
        <v>0.135165072486227</v>
      </c>
      <c r="J577" s="17">
        <v>0.31114925742347099</v>
      </c>
      <c r="K577" s="17">
        <v>9.8355300678916902E-2</v>
      </c>
      <c r="L577" s="17"/>
      <c r="M577" s="17">
        <v>0.169142466092779</v>
      </c>
      <c r="N577" s="17">
        <v>0.19586792313031001</v>
      </c>
      <c r="O577" s="17">
        <v>0.140229851067731</v>
      </c>
      <c r="P577" s="17">
        <v>0.245477535874596</v>
      </c>
      <c r="Q577" s="17"/>
      <c r="R577" s="17">
        <v>0.10803861037964201</v>
      </c>
      <c r="S577" s="17">
        <v>0.113548584343307</v>
      </c>
    </row>
    <row r="578" spans="2:19" x14ac:dyDescent="0.35">
      <c r="B578" t="s">
        <v>53</v>
      </c>
      <c r="C578" s="17">
        <v>2.55340997747983E-2</v>
      </c>
      <c r="D578" s="17">
        <v>2.6383192200715201E-2</v>
      </c>
      <c r="E578" s="17">
        <v>1.0096987959180501E-2</v>
      </c>
      <c r="F578" s="17"/>
      <c r="G578" s="17">
        <v>1.63335700744007E-2</v>
      </c>
      <c r="H578" s="17"/>
      <c r="I578" s="17">
        <v>0</v>
      </c>
      <c r="J578" s="17">
        <v>3.7922329968199102E-2</v>
      </c>
      <c r="K578" s="17">
        <v>5.3931876760464903E-2</v>
      </c>
      <c r="L578" s="17"/>
      <c r="M578" s="17">
        <v>3.2704035538126897E-2</v>
      </c>
      <c r="N578" s="17">
        <v>2.5043238802665301E-2</v>
      </c>
      <c r="O578" s="17">
        <v>0</v>
      </c>
      <c r="P578" s="17">
        <v>4.13488195269269E-2</v>
      </c>
      <c r="Q578" s="17"/>
      <c r="R578" s="17">
        <v>1.2265411516851499E-2</v>
      </c>
      <c r="S578" s="17">
        <v>1.15695011330086E-2</v>
      </c>
    </row>
    <row r="579" spans="2:19" x14ac:dyDescent="0.35">
      <c r="B579" t="s">
        <v>281</v>
      </c>
      <c r="C579" s="17">
        <v>0.512231740781255</v>
      </c>
      <c r="D579" s="17">
        <v>0.52765594300546703</v>
      </c>
      <c r="E579" s="17">
        <v>0.46647226235809403</v>
      </c>
      <c r="F579" s="17"/>
      <c r="G579" s="17">
        <v>0.74462085734480199</v>
      </c>
      <c r="H579" s="17"/>
      <c r="I579" s="17">
        <v>0.68053289945001405</v>
      </c>
      <c r="J579" s="17">
        <v>0.24439280536879401</v>
      </c>
      <c r="K579" s="17">
        <v>0.55079854671719097</v>
      </c>
      <c r="L579" s="17"/>
      <c r="M579" s="17">
        <v>0.60095285236257201</v>
      </c>
      <c r="N579" s="17">
        <v>0.39331277335356402</v>
      </c>
      <c r="O579" s="17">
        <v>0.57983378370694805</v>
      </c>
      <c r="P579" s="17">
        <v>0.399772423703744</v>
      </c>
      <c r="Q579" s="17"/>
      <c r="R579" s="17">
        <v>0.69365450038896603</v>
      </c>
      <c r="S579" s="17">
        <v>0.524728792543389</v>
      </c>
    </row>
    <row r="580" spans="2:19" x14ac:dyDescent="0.35">
      <c r="B580" t="s">
        <v>282</v>
      </c>
      <c r="C580" s="17">
        <v>0.46223415944394702</v>
      </c>
      <c r="D580" s="17">
        <v>0.44596086479381802</v>
      </c>
      <c r="E580" s="17">
        <v>0.52343074968272496</v>
      </c>
      <c r="F580" s="17"/>
      <c r="G580" s="17">
        <v>0.23904557258079701</v>
      </c>
      <c r="H580" s="17"/>
      <c r="I580" s="17">
        <v>0.31946710054998601</v>
      </c>
      <c r="J580" s="17">
        <v>0.71768486466300696</v>
      </c>
      <c r="K580" s="17">
        <v>0.39526957652234401</v>
      </c>
      <c r="L580" s="17"/>
      <c r="M580" s="17">
        <v>0.36634311209930098</v>
      </c>
      <c r="N580" s="17">
        <v>0.58164398784377003</v>
      </c>
      <c r="O580" s="17">
        <v>0.42016621629305201</v>
      </c>
      <c r="P580" s="17">
        <v>0.55887875676932897</v>
      </c>
      <c r="Q580" s="17"/>
      <c r="R580" s="17">
        <v>0.29408008809418301</v>
      </c>
      <c r="S580" s="17">
        <v>0.46370170632360203</v>
      </c>
    </row>
    <row r="581" spans="2:19" x14ac:dyDescent="0.35">
      <c r="C581" s="17"/>
      <c r="D581" s="17"/>
      <c r="E581" s="17"/>
      <c r="F581" s="17"/>
      <c r="G581" s="17"/>
      <c r="H581" s="17"/>
      <c r="I581" s="17"/>
      <c r="J581" s="17"/>
      <c r="K581" s="17"/>
      <c r="L581" s="17"/>
      <c r="M581" s="17"/>
      <c r="N581" s="17"/>
      <c r="O581" s="17"/>
      <c r="P581" s="17"/>
      <c r="Q581" s="17"/>
      <c r="R581" s="17"/>
      <c r="S581" s="17"/>
    </row>
    <row r="582" spans="2:19" x14ac:dyDescent="0.35">
      <c r="B582" s="6" t="s">
        <v>285</v>
      </c>
      <c r="C582" s="17"/>
      <c r="D582" s="17"/>
      <c r="E582" s="17"/>
      <c r="F582" s="17"/>
      <c r="G582" s="17"/>
      <c r="H582" s="17"/>
      <c r="I582" s="17"/>
      <c r="J582" s="17"/>
      <c r="K582" s="17"/>
      <c r="L582" s="17"/>
      <c r="M582" s="17"/>
      <c r="N582" s="17"/>
      <c r="O582" s="17"/>
      <c r="P582" s="17"/>
      <c r="Q582" s="17"/>
      <c r="R582" s="17"/>
      <c r="S582" s="17"/>
    </row>
    <row r="583" spans="2:19" x14ac:dyDescent="0.35">
      <c r="B583" s="24" t="s">
        <v>16</v>
      </c>
      <c r="C583" s="17"/>
      <c r="D583" s="17"/>
      <c r="E583" s="17"/>
      <c r="F583" s="17"/>
      <c r="G583" s="17"/>
      <c r="H583" s="17"/>
      <c r="I583" s="17"/>
      <c r="J583" s="17"/>
      <c r="K583" s="17"/>
      <c r="L583" s="17"/>
      <c r="M583" s="17"/>
      <c r="N583" s="17"/>
      <c r="O583" s="17"/>
      <c r="P583" s="17"/>
      <c r="Q583" s="17"/>
      <c r="R583" s="17"/>
      <c r="S583" s="17"/>
    </row>
    <row r="584" spans="2:19" x14ac:dyDescent="0.35">
      <c r="B584" t="s">
        <v>277</v>
      </c>
      <c r="C584" s="17">
        <v>0.24734884098272</v>
      </c>
      <c r="D584" s="17">
        <v>0.221162068027351</v>
      </c>
      <c r="E584" s="17">
        <v>0.30159130654584498</v>
      </c>
      <c r="F584" s="17"/>
      <c r="G584" s="17">
        <v>0.490229407953783</v>
      </c>
      <c r="H584" s="17"/>
      <c r="I584" s="17">
        <v>0.333492059436516</v>
      </c>
      <c r="J584" s="17">
        <v>0.131102951961272</v>
      </c>
      <c r="K584" s="17">
        <v>0.242540887545447</v>
      </c>
      <c r="L584" s="17"/>
      <c r="M584" s="17">
        <v>0.258838659188874</v>
      </c>
      <c r="N584" s="17">
        <v>0.21125216086024901</v>
      </c>
      <c r="O584" s="17">
        <v>0.271358372701476</v>
      </c>
      <c r="P584" s="17">
        <v>0.23358698908001199</v>
      </c>
      <c r="Q584" s="17"/>
      <c r="R584" s="17">
        <v>0.28064256310669999</v>
      </c>
      <c r="S584" s="17">
        <v>0.37480319448941402</v>
      </c>
    </row>
    <row r="585" spans="2:19" x14ac:dyDescent="0.35">
      <c r="B585" t="s">
        <v>278</v>
      </c>
      <c r="C585" s="17">
        <v>0.30174836513854097</v>
      </c>
      <c r="D585" s="17">
        <v>0.25110962036782702</v>
      </c>
      <c r="E585" s="17">
        <v>0.32158682894401602</v>
      </c>
      <c r="F585" s="17"/>
      <c r="G585" s="17">
        <v>0.34132802079364699</v>
      </c>
      <c r="H585" s="17"/>
      <c r="I585" s="17">
        <v>0.33867007514958197</v>
      </c>
      <c r="J585" s="17">
        <v>0.28960270360850898</v>
      </c>
      <c r="K585" s="17">
        <v>0.26703456486459398</v>
      </c>
      <c r="L585" s="17"/>
      <c r="M585" s="17">
        <v>0.27957302081456098</v>
      </c>
      <c r="N585" s="17">
        <v>0.34219300901274002</v>
      </c>
      <c r="O585" s="17">
        <v>0.301224036584471</v>
      </c>
      <c r="P585" s="17">
        <v>0.30736532029445202</v>
      </c>
      <c r="Q585" s="17"/>
      <c r="R585" s="17">
        <v>0.34840385825521503</v>
      </c>
      <c r="S585" s="17">
        <v>0.317787739331236</v>
      </c>
    </row>
    <row r="586" spans="2:19" x14ac:dyDescent="0.35">
      <c r="B586" t="s">
        <v>279</v>
      </c>
      <c r="C586" s="17">
        <v>0.19889378588491299</v>
      </c>
      <c r="D586" s="17">
        <v>0.249261619631202</v>
      </c>
      <c r="E586" s="17">
        <v>0.15798766970802999</v>
      </c>
      <c r="F586" s="17"/>
      <c r="G586" s="17">
        <v>0.106455792233348</v>
      </c>
      <c r="H586" s="17"/>
      <c r="I586" s="17">
        <v>0.15360738807316601</v>
      </c>
      <c r="J586" s="17">
        <v>0.24660218979186899</v>
      </c>
      <c r="K586" s="17">
        <v>0.241661194780843</v>
      </c>
      <c r="L586" s="17"/>
      <c r="M586" s="17">
        <v>0.209494459888068</v>
      </c>
      <c r="N586" s="17">
        <v>0.22427892036028699</v>
      </c>
      <c r="O586" s="17">
        <v>0.14292076813829099</v>
      </c>
      <c r="P586" s="17">
        <v>0.203360356748711</v>
      </c>
      <c r="Q586" s="17"/>
      <c r="R586" s="17">
        <v>0.204167819217588</v>
      </c>
      <c r="S586" s="17">
        <v>0.22056130910125801</v>
      </c>
    </row>
    <row r="587" spans="2:19" x14ac:dyDescent="0.35">
      <c r="B587" t="s">
        <v>280</v>
      </c>
      <c r="C587" s="17">
        <v>0.21004680969307701</v>
      </c>
      <c r="D587" s="17">
        <v>0.242158230102858</v>
      </c>
      <c r="E587" s="17">
        <v>0.18024571839043699</v>
      </c>
      <c r="F587" s="17"/>
      <c r="G587" s="17">
        <v>4.93970980145199E-2</v>
      </c>
      <c r="H587" s="17"/>
      <c r="I587" s="17">
        <v>0.153515482116094</v>
      </c>
      <c r="J587" s="17">
        <v>0.25944859453080399</v>
      </c>
      <c r="K587" s="17">
        <v>0.20145479557725399</v>
      </c>
      <c r="L587" s="17"/>
      <c r="M587" s="17">
        <v>0.192479604183314</v>
      </c>
      <c r="N587" s="17">
        <v>0.16860903115741099</v>
      </c>
      <c r="O587" s="17">
        <v>0.28449682257576198</v>
      </c>
      <c r="P587" s="17">
        <v>0.234149593606364</v>
      </c>
      <c r="Q587" s="17"/>
      <c r="R587" s="17">
        <v>0.12887077514768799</v>
      </c>
      <c r="S587" s="17">
        <v>4.7008392209296902E-2</v>
      </c>
    </row>
    <row r="588" spans="2:19" x14ac:dyDescent="0.35">
      <c r="B588" t="s">
        <v>53</v>
      </c>
      <c r="C588" s="17">
        <v>4.1962198300748502E-2</v>
      </c>
      <c r="D588" s="17">
        <v>3.6308461870762601E-2</v>
      </c>
      <c r="E588" s="17">
        <v>3.8588476411672901E-2</v>
      </c>
      <c r="F588" s="17"/>
      <c r="G588" s="17">
        <v>1.25896810047016E-2</v>
      </c>
      <c r="H588" s="17"/>
      <c r="I588" s="17">
        <v>2.07149952246416E-2</v>
      </c>
      <c r="J588" s="17">
        <v>7.3243560107546707E-2</v>
      </c>
      <c r="K588" s="17">
        <v>4.7308557231862503E-2</v>
      </c>
      <c r="L588" s="17"/>
      <c r="M588" s="17">
        <v>5.96142559251822E-2</v>
      </c>
      <c r="N588" s="17">
        <v>5.3666878609313497E-2</v>
      </c>
      <c r="O588" s="17">
        <v>0</v>
      </c>
      <c r="P588" s="17">
        <v>2.1537740270461601E-2</v>
      </c>
      <c r="Q588" s="17"/>
      <c r="R588" s="17">
        <v>3.7914984272808497E-2</v>
      </c>
      <c r="S588" s="17">
        <v>3.98393648687961E-2</v>
      </c>
    </row>
    <row r="589" spans="2:19" x14ac:dyDescent="0.35">
      <c r="B589" t="s">
        <v>281</v>
      </c>
      <c r="C589" s="17">
        <v>0.54909720612126101</v>
      </c>
      <c r="D589" s="17">
        <v>0.47227168839517703</v>
      </c>
      <c r="E589" s="17">
        <v>0.62317813548986101</v>
      </c>
      <c r="F589" s="17"/>
      <c r="G589" s="17">
        <v>0.83155742874742999</v>
      </c>
      <c r="H589" s="17"/>
      <c r="I589" s="17">
        <v>0.67216213458609797</v>
      </c>
      <c r="J589" s="17">
        <v>0.42070565556978101</v>
      </c>
      <c r="K589" s="17">
        <v>0.50957545241004099</v>
      </c>
      <c r="L589" s="17"/>
      <c r="M589" s="17">
        <v>0.53841168000343498</v>
      </c>
      <c r="N589" s="17">
        <v>0.55344516987298897</v>
      </c>
      <c r="O589" s="17">
        <v>0.57258240928594695</v>
      </c>
      <c r="P589" s="17">
        <v>0.54095230937446404</v>
      </c>
      <c r="Q589" s="17"/>
      <c r="R589" s="17">
        <v>0.62904642136191502</v>
      </c>
      <c r="S589" s="17">
        <v>0.69259093382064896</v>
      </c>
    </row>
    <row r="590" spans="2:19" x14ac:dyDescent="0.35">
      <c r="B590" t="s">
        <v>282</v>
      </c>
      <c r="C590" s="17">
        <v>0.40894059557799001</v>
      </c>
      <c r="D590" s="17">
        <v>0.49141984973406</v>
      </c>
      <c r="E590" s="17">
        <v>0.33823338809846598</v>
      </c>
      <c r="F590" s="17"/>
      <c r="G590" s="17">
        <v>0.155852890247868</v>
      </c>
      <c r="H590" s="17"/>
      <c r="I590" s="17">
        <v>0.30712287018925999</v>
      </c>
      <c r="J590" s="17">
        <v>0.50605078432267303</v>
      </c>
      <c r="K590" s="17">
        <v>0.44311599035809701</v>
      </c>
      <c r="L590" s="17"/>
      <c r="M590" s="17">
        <v>0.40197406407138198</v>
      </c>
      <c r="N590" s="17">
        <v>0.39288795151769701</v>
      </c>
      <c r="O590" s="17">
        <v>0.427417590714053</v>
      </c>
      <c r="P590" s="17">
        <v>0.43750995035507501</v>
      </c>
      <c r="Q590" s="17"/>
      <c r="R590" s="17">
        <v>0.333038594365276</v>
      </c>
      <c r="S590" s="17">
        <v>0.26756970131055502</v>
      </c>
    </row>
    <row r="591" spans="2:19" x14ac:dyDescent="0.35">
      <c r="C591" s="17"/>
      <c r="D591" s="17"/>
      <c r="E591" s="17"/>
      <c r="F591" s="17"/>
      <c r="G591" s="17"/>
      <c r="H591" s="17"/>
      <c r="I591" s="17"/>
      <c r="J591" s="17"/>
      <c r="K591" s="17"/>
      <c r="L591" s="17"/>
      <c r="M591" s="17"/>
      <c r="N591" s="17"/>
      <c r="O591" s="17"/>
      <c r="P591" s="17"/>
      <c r="Q591" s="17"/>
      <c r="R591" s="17"/>
      <c r="S591" s="17"/>
    </row>
    <row r="592" spans="2:19" x14ac:dyDescent="0.35">
      <c r="B592" s="6" t="s">
        <v>286</v>
      </c>
      <c r="C592" s="17"/>
      <c r="D592" s="17"/>
      <c r="E592" s="17"/>
      <c r="F592" s="17"/>
      <c r="G592" s="17"/>
      <c r="H592" s="17"/>
      <c r="I592" s="17"/>
      <c r="J592" s="17"/>
      <c r="K592" s="17"/>
      <c r="L592" s="17"/>
      <c r="M592" s="17"/>
      <c r="N592" s="17"/>
      <c r="O592" s="17"/>
      <c r="P592" s="17"/>
      <c r="Q592" s="17"/>
      <c r="R592" s="17"/>
      <c r="S592" s="17"/>
    </row>
    <row r="593" spans="2:19" x14ac:dyDescent="0.35">
      <c r="B593" s="24" t="s">
        <v>16</v>
      </c>
      <c r="C593" s="17"/>
      <c r="D593" s="17"/>
      <c r="E593" s="17"/>
      <c r="F593" s="17"/>
      <c r="G593" s="17"/>
      <c r="H593" s="17"/>
      <c r="I593" s="17"/>
      <c r="J593" s="17"/>
      <c r="K593" s="17"/>
      <c r="L593" s="17"/>
      <c r="M593" s="17"/>
      <c r="N593" s="17"/>
      <c r="O593" s="17"/>
      <c r="P593" s="17"/>
      <c r="Q593" s="17"/>
      <c r="R593" s="17"/>
      <c r="S593" s="17"/>
    </row>
    <row r="594" spans="2:19" x14ac:dyDescent="0.35">
      <c r="B594" t="s">
        <v>277</v>
      </c>
      <c r="C594" s="17">
        <v>0.232061107430064</v>
      </c>
      <c r="D594" s="17">
        <v>0.232448311630121</v>
      </c>
      <c r="E594" s="17">
        <v>0.27063533322303102</v>
      </c>
      <c r="F594" s="17"/>
      <c r="G594" s="17">
        <v>0.41251779997460197</v>
      </c>
      <c r="H594" s="17"/>
      <c r="I594" s="17">
        <v>0.30912154124969998</v>
      </c>
      <c r="J594" s="17">
        <v>3.6767869512702799E-2</v>
      </c>
      <c r="K594" s="17">
        <v>0.29866691734836098</v>
      </c>
      <c r="L594" s="17"/>
      <c r="M594" s="17">
        <v>0.16116103333514301</v>
      </c>
      <c r="N594" s="17">
        <v>0.30921436597725799</v>
      </c>
      <c r="O594" s="17">
        <v>0.31292993285809101</v>
      </c>
      <c r="P594" s="17">
        <v>0.15860658899402</v>
      </c>
      <c r="Q594" s="17"/>
      <c r="R594" s="17">
        <v>0.42094430956401901</v>
      </c>
      <c r="S594" s="17">
        <v>0.25707242885763998</v>
      </c>
    </row>
    <row r="595" spans="2:19" x14ac:dyDescent="0.35">
      <c r="B595" t="s">
        <v>278</v>
      </c>
      <c r="C595" s="17">
        <v>0.36088042113462399</v>
      </c>
      <c r="D595" s="17">
        <v>0.359423398616325</v>
      </c>
      <c r="E595" s="17">
        <v>0.30653730173959798</v>
      </c>
      <c r="F595" s="17"/>
      <c r="G595" s="17">
        <v>0.348499078049889</v>
      </c>
      <c r="H595" s="17"/>
      <c r="I595" s="17">
        <v>0.40318849529137601</v>
      </c>
      <c r="J595" s="17">
        <v>0.239391428556402</v>
      </c>
      <c r="K595" s="17">
        <v>0.42219832106994298</v>
      </c>
      <c r="L595" s="17"/>
      <c r="M595" s="17">
        <v>0.48706332936851798</v>
      </c>
      <c r="N595" s="17">
        <v>0.304442581283421</v>
      </c>
      <c r="O595" s="17">
        <v>0.23252683143567299</v>
      </c>
      <c r="P595" s="17">
        <v>0.28940738794536403</v>
      </c>
      <c r="Q595" s="17"/>
      <c r="R595" s="17">
        <v>0.44212108168470399</v>
      </c>
      <c r="S595" s="17">
        <v>0.34035958152870299</v>
      </c>
    </row>
    <row r="596" spans="2:19" x14ac:dyDescent="0.35">
      <c r="B596" t="s">
        <v>279</v>
      </c>
      <c r="C596" s="17">
        <v>0.193155285452103</v>
      </c>
      <c r="D596" s="17">
        <v>0.218916335379507</v>
      </c>
      <c r="E596" s="17">
        <v>0.20389808268777401</v>
      </c>
      <c r="F596" s="17"/>
      <c r="G596" s="17">
        <v>0.10449122851734199</v>
      </c>
      <c r="H596" s="17"/>
      <c r="I596" s="17">
        <v>0.13444856968591501</v>
      </c>
      <c r="J596" s="17">
        <v>0.32589000141855601</v>
      </c>
      <c r="K596" s="17">
        <v>0.14025545497929401</v>
      </c>
      <c r="L596" s="17"/>
      <c r="M596" s="17">
        <v>0.17431543415919101</v>
      </c>
      <c r="N596" s="17">
        <v>0.211425307273816</v>
      </c>
      <c r="O596" s="17">
        <v>0.161365495344471</v>
      </c>
      <c r="P596" s="17">
        <v>0.26290599726133501</v>
      </c>
      <c r="Q596" s="17"/>
      <c r="R596" s="17">
        <v>9.3013740586721294E-2</v>
      </c>
      <c r="S596" s="17">
        <v>0.133735821536766</v>
      </c>
    </row>
    <row r="597" spans="2:19" x14ac:dyDescent="0.35">
      <c r="B597" t="s">
        <v>280</v>
      </c>
      <c r="C597" s="17">
        <v>0.169255578691651</v>
      </c>
      <c r="D597" s="17">
        <v>0.12648644348757199</v>
      </c>
      <c r="E597" s="17">
        <v>0.18452930772680201</v>
      </c>
      <c r="F597" s="17"/>
      <c r="G597" s="17">
        <v>0.123361635182313</v>
      </c>
      <c r="H597" s="17"/>
      <c r="I597" s="17">
        <v>0.11816930910071401</v>
      </c>
      <c r="J597" s="17">
        <v>0.328947880605097</v>
      </c>
      <c r="K597" s="17">
        <v>0.100143629053564</v>
      </c>
      <c r="L597" s="17"/>
      <c r="M597" s="17">
        <v>0.10860349351007199</v>
      </c>
      <c r="N597" s="17">
        <v>0.123159249827388</v>
      </c>
      <c r="O597" s="17">
        <v>0.29317774036176503</v>
      </c>
      <c r="P597" s="17">
        <v>0.26582024044230701</v>
      </c>
      <c r="Q597" s="17"/>
      <c r="R597" s="17">
        <v>4.39208681645556E-2</v>
      </c>
      <c r="S597" s="17">
        <v>0.234514190100756</v>
      </c>
    </row>
    <row r="598" spans="2:19" x14ac:dyDescent="0.35">
      <c r="B598" t="s">
        <v>53</v>
      </c>
      <c r="C598" s="17">
        <v>4.4647607291558297E-2</v>
      </c>
      <c r="D598" s="17">
        <v>6.2725510886475294E-2</v>
      </c>
      <c r="E598" s="17">
        <v>3.4399974622795502E-2</v>
      </c>
      <c r="F598" s="17"/>
      <c r="G598" s="17">
        <v>1.11302582758549E-2</v>
      </c>
      <c r="H598" s="17"/>
      <c r="I598" s="17">
        <v>3.5072084672295202E-2</v>
      </c>
      <c r="J598" s="17">
        <v>6.9002819907242705E-2</v>
      </c>
      <c r="K598" s="17">
        <v>3.8735677548838998E-2</v>
      </c>
      <c r="L598" s="17"/>
      <c r="M598" s="17">
        <v>6.8856709627076004E-2</v>
      </c>
      <c r="N598" s="17">
        <v>5.1758495638115999E-2</v>
      </c>
      <c r="O598" s="17">
        <v>0</v>
      </c>
      <c r="P598" s="17">
        <v>2.3259785356973602E-2</v>
      </c>
      <c r="Q598" s="17"/>
      <c r="R598" s="17">
        <v>0</v>
      </c>
      <c r="S598" s="17">
        <v>3.4317977976134201E-2</v>
      </c>
    </row>
    <row r="599" spans="2:19" x14ac:dyDescent="0.35">
      <c r="B599" t="s">
        <v>281</v>
      </c>
      <c r="C599" s="17">
        <v>0.59294152856468796</v>
      </c>
      <c r="D599" s="17">
        <v>0.59187171024644603</v>
      </c>
      <c r="E599" s="17">
        <v>0.57717263496262905</v>
      </c>
      <c r="F599" s="17"/>
      <c r="G599" s="17">
        <v>0.76101687802449103</v>
      </c>
      <c r="H599" s="17"/>
      <c r="I599" s="17">
        <v>0.71231003654107605</v>
      </c>
      <c r="J599" s="17">
        <v>0.276159298069104</v>
      </c>
      <c r="K599" s="17">
        <v>0.72086523841830297</v>
      </c>
      <c r="L599" s="17"/>
      <c r="M599" s="17">
        <v>0.64822436270366102</v>
      </c>
      <c r="N599" s="17">
        <v>0.61365694726067999</v>
      </c>
      <c r="O599" s="17">
        <v>0.545456764293764</v>
      </c>
      <c r="P599" s="17">
        <v>0.448013976939384</v>
      </c>
      <c r="Q599" s="17"/>
      <c r="R599" s="17">
        <v>0.86306539124872295</v>
      </c>
      <c r="S599" s="17">
        <v>0.59743201038634297</v>
      </c>
    </row>
    <row r="600" spans="2:19" x14ac:dyDescent="0.35">
      <c r="B600" t="s">
        <v>282</v>
      </c>
      <c r="C600" s="17">
        <v>0.36241086414375401</v>
      </c>
      <c r="D600" s="17">
        <v>0.34540277886707799</v>
      </c>
      <c r="E600" s="17">
        <v>0.38842739041457502</v>
      </c>
      <c r="F600" s="17"/>
      <c r="G600" s="17">
        <v>0.22785286369965499</v>
      </c>
      <c r="H600" s="17"/>
      <c r="I600" s="17">
        <v>0.252617878786629</v>
      </c>
      <c r="J600" s="17">
        <v>0.65483788202365301</v>
      </c>
      <c r="K600" s="17">
        <v>0.24039908403285801</v>
      </c>
      <c r="L600" s="17"/>
      <c r="M600" s="17">
        <v>0.28291892766926302</v>
      </c>
      <c r="N600" s="17">
        <v>0.33458455710120399</v>
      </c>
      <c r="O600" s="17">
        <v>0.454543235706236</v>
      </c>
      <c r="P600" s="17">
        <v>0.52872623770364202</v>
      </c>
      <c r="Q600" s="17"/>
      <c r="R600" s="17">
        <v>0.136934608751277</v>
      </c>
      <c r="S600" s="17">
        <v>0.36825001163752302</v>
      </c>
    </row>
    <row r="601" spans="2:19" x14ac:dyDescent="0.35">
      <c r="C601" s="17"/>
      <c r="D601" s="17"/>
      <c r="E601" s="17"/>
      <c r="F601" s="17"/>
      <c r="G601" s="17"/>
      <c r="H601" s="17"/>
      <c r="I601" s="17"/>
      <c r="J601" s="17"/>
      <c r="K601" s="17"/>
      <c r="L601" s="17"/>
      <c r="M601" s="17"/>
      <c r="N601" s="17"/>
      <c r="O601" s="17"/>
      <c r="P601" s="17"/>
      <c r="Q601" s="17"/>
      <c r="R601" s="17"/>
      <c r="S601" s="17"/>
    </row>
    <row r="602" spans="2:19" x14ac:dyDescent="0.35">
      <c r="B602" s="6" t="s">
        <v>287</v>
      </c>
      <c r="C602" s="17"/>
      <c r="D602" s="17"/>
      <c r="E602" s="17"/>
      <c r="F602" s="17"/>
      <c r="G602" s="17"/>
      <c r="H602" s="17"/>
      <c r="I602" s="17"/>
      <c r="J602" s="17"/>
      <c r="K602" s="17"/>
      <c r="L602" s="17"/>
      <c r="M602" s="17"/>
      <c r="N602" s="17"/>
      <c r="O602" s="17"/>
      <c r="P602" s="17"/>
      <c r="Q602" s="17"/>
      <c r="R602" s="17"/>
      <c r="S602" s="17"/>
    </row>
    <row r="603" spans="2:19" x14ac:dyDescent="0.35">
      <c r="B603" s="24" t="s">
        <v>13</v>
      </c>
      <c r="C603" s="17"/>
      <c r="D603" s="17"/>
      <c r="E603" s="17"/>
      <c r="F603" s="17"/>
      <c r="G603" s="17"/>
      <c r="H603" s="17"/>
      <c r="I603" s="17"/>
      <c r="J603" s="17"/>
      <c r="K603" s="17"/>
      <c r="L603" s="17"/>
      <c r="M603" s="17"/>
      <c r="N603" s="17"/>
      <c r="O603" s="17"/>
      <c r="P603" s="17"/>
      <c r="Q603" s="17"/>
      <c r="R603" s="17"/>
      <c r="S603" s="17"/>
    </row>
    <row r="604" spans="2:19" x14ac:dyDescent="0.35">
      <c r="B604" t="s">
        <v>288</v>
      </c>
      <c r="C604" s="17">
        <v>7.3511085913365998E-2</v>
      </c>
      <c r="D604" s="17">
        <v>5.2602034270786698E-2</v>
      </c>
      <c r="E604" s="17">
        <v>0.10648723935828</v>
      </c>
      <c r="F604" s="17"/>
      <c r="G604" s="17">
        <v>0.15559605500670901</v>
      </c>
      <c r="H604" s="17"/>
      <c r="I604" s="17">
        <v>8.5560672265659596E-2</v>
      </c>
      <c r="J604" s="17">
        <v>4.9777866885133297E-2</v>
      </c>
      <c r="K604" s="17">
        <v>8.17058074101078E-2</v>
      </c>
      <c r="L604" s="17"/>
      <c r="M604" s="17">
        <v>5.9277941123973499E-2</v>
      </c>
      <c r="N604" s="17">
        <v>7.4912066484992795E-2</v>
      </c>
      <c r="O604" s="17">
        <v>0.123288233259117</v>
      </c>
      <c r="P604" s="17">
        <v>4.5288012374259203E-2</v>
      </c>
      <c r="Q604" s="17"/>
      <c r="R604" s="17">
        <v>7.9668736368838505E-2</v>
      </c>
      <c r="S604" s="17">
        <v>0.12558840096754101</v>
      </c>
    </row>
    <row r="605" spans="2:19" x14ac:dyDescent="0.35">
      <c r="B605" t="s">
        <v>289</v>
      </c>
      <c r="C605" s="17">
        <v>0.132189694092638</v>
      </c>
      <c r="D605" s="17">
        <v>0.106963034589311</v>
      </c>
      <c r="E605" s="17">
        <v>0.140191892041755</v>
      </c>
      <c r="F605" s="17"/>
      <c r="G605" s="17">
        <v>0.188377980110989</v>
      </c>
      <c r="H605" s="17"/>
      <c r="I605" s="17">
        <v>0.109137120159033</v>
      </c>
      <c r="J605" s="17">
        <v>7.8600604344962299E-2</v>
      </c>
      <c r="K605" s="17">
        <v>0.24771781061623799</v>
      </c>
      <c r="L605" s="17"/>
      <c r="M605" s="17">
        <v>0.13082208043079599</v>
      </c>
      <c r="N605" s="17">
        <v>0.140113485801308</v>
      </c>
      <c r="O605" s="17">
        <v>0.10476321608853401</v>
      </c>
      <c r="P605" s="17">
        <v>0.161458048493859</v>
      </c>
      <c r="Q605" s="17"/>
      <c r="R605" s="17">
        <v>0.18462432771220799</v>
      </c>
      <c r="S605" s="17">
        <v>0.16915918595409399</v>
      </c>
    </row>
    <row r="606" spans="2:19" x14ac:dyDescent="0.35">
      <c r="B606" t="s">
        <v>290</v>
      </c>
      <c r="C606" s="17">
        <v>0.28771908656158701</v>
      </c>
      <c r="D606" s="17">
        <v>0.31040918980239302</v>
      </c>
      <c r="E606" s="17">
        <v>0.25202090825623602</v>
      </c>
      <c r="F606" s="17"/>
      <c r="G606" s="17">
        <v>0.37440232969348303</v>
      </c>
      <c r="H606" s="17"/>
      <c r="I606" s="17">
        <v>0.34385470041199201</v>
      </c>
      <c r="J606" s="17">
        <v>0.20033093860759599</v>
      </c>
      <c r="K606" s="17">
        <v>0.28649397760546103</v>
      </c>
      <c r="L606" s="17"/>
      <c r="M606" s="17">
        <v>0.30820878013525799</v>
      </c>
      <c r="N606" s="17">
        <v>0.26176073012524698</v>
      </c>
      <c r="O606" s="17">
        <v>0.29060346428988698</v>
      </c>
      <c r="P606" s="17">
        <v>0.26577786807259601</v>
      </c>
      <c r="Q606" s="17"/>
      <c r="R606" s="17">
        <v>0.41276342897906299</v>
      </c>
      <c r="S606" s="17">
        <v>0.26302573803972101</v>
      </c>
    </row>
    <row r="607" spans="2:19" x14ac:dyDescent="0.35">
      <c r="B607" t="s">
        <v>291</v>
      </c>
      <c r="C607" s="17">
        <v>0.20541066701468899</v>
      </c>
      <c r="D607" s="17">
        <v>0.19768630163769199</v>
      </c>
      <c r="E607" s="17">
        <v>0.206653543367943</v>
      </c>
      <c r="F607" s="17"/>
      <c r="G607" s="17">
        <v>0.174906966601937</v>
      </c>
      <c r="H607" s="17"/>
      <c r="I607" s="17">
        <v>0.25716929928381099</v>
      </c>
      <c r="J607" s="17">
        <v>0.16478315869851801</v>
      </c>
      <c r="K607" s="17">
        <v>0.15064564256958199</v>
      </c>
      <c r="L607" s="17"/>
      <c r="M607" s="17">
        <v>0.21514379123608099</v>
      </c>
      <c r="N607" s="17">
        <v>0.25503981105250301</v>
      </c>
      <c r="O607" s="17">
        <v>0.18320516019327601</v>
      </c>
      <c r="P607" s="17">
        <v>0.10957375724247399</v>
      </c>
      <c r="Q607" s="17"/>
      <c r="R607" s="17">
        <v>0.24902049977575</v>
      </c>
      <c r="S607" s="17">
        <v>0.162169412039772</v>
      </c>
    </row>
    <row r="608" spans="2:19" x14ac:dyDescent="0.35">
      <c r="B608" t="s">
        <v>292</v>
      </c>
      <c r="C608" s="17">
        <v>0.15141652560761801</v>
      </c>
      <c r="D608" s="17">
        <v>0.170163079862511</v>
      </c>
      <c r="E608" s="17">
        <v>0.15027322908670199</v>
      </c>
      <c r="F608" s="17"/>
      <c r="G608" s="17">
        <v>7.4259330807470103E-2</v>
      </c>
      <c r="H608" s="17"/>
      <c r="I608" s="17">
        <v>0.129072515601836</v>
      </c>
      <c r="J608" s="17">
        <v>0.17532774094709999</v>
      </c>
      <c r="K608" s="17">
        <v>0.160883575452133</v>
      </c>
      <c r="L608" s="17"/>
      <c r="M608" s="17">
        <v>0.16138647368270601</v>
      </c>
      <c r="N608" s="17">
        <v>0.14266198706911001</v>
      </c>
      <c r="O608" s="17">
        <v>0.101476359632232</v>
      </c>
      <c r="P608" s="17">
        <v>0.208237742667676</v>
      </c>
      <c r="Q608" s="17"/>
      <c r="R608" s="17">
        <v>5.94162948702463E-2</v>
      </c>
      <c r="S608" s="17">
        <v>0.16653758670042099</v>
      </c>
    </row>
    <row r="609" spans="2:19" x14ac:dyDescent="0.35">
      <c r="B609" t="s">
        <v>293</v>
      </c>
      <c r="C609" s="17">
        <v>0.124625014289095</v>
      </c>
      <c r="D609" s="17">
        <v>0.130098895566746</v>
      </c>
      <c r="E609" s="17">
        <v>0.126893507259112</v>
      </c>
      <c r="F609" s="17"/>
      <c r="G609" s="17">
        <v>3.24573377794126E-2</v>
      </c>
      <c r="H609" s="17"/>
      <c r="I609" s="17">
        <v>6.2563261246473698E-2</v>
      </c>
      <c r="J609" s="17">
        <v>0.28782127130127499</v>
      </c>
      <c r="K609" s="17">
        <v>4.4296327163304401E-2</v>
      </c>
      <c r="L609" s="17"/>
      <c r="M609" s="17">
        <v>9.8112239864288103E-2</v>
      </c>
      <c r="N609" s="17">
        <v>0.10721588180342</v>
      </c>
      <c r="O609" s="17">
        <v>0.16944339600399599</v>
      </c>
      <c r="P609" s="17">
        <v>0.18074655220057401</v>
      </c>
      <c r="Q609" s="17"/>
      <c r="R609" s="17">
        <v>1.45067122938941E-2</v>
      </c>
      <c r="S609" s="17">
        <v>9.4455344248312798E-2</v>
      </c>
    </row>
    <row r="610" spans="2:19" x14ac:dyDescent="0.35">
      <c r="B610" t="s">
        <v>53</v>
      </c>
      <c r="C610" s="17">
        <v>2.5127926521006799E-2</v>
      </c>
      <c r="D610" s="17">
        <v>3.2077464270560102E-2</v>
      </c>
      <c r="E610" s="17">
        <v>1.7479680629971898E-2</v>
      </c>
      <c r="F610" s="17"/>
      <c r="G610" s="17">
        <v>0</v>
      </c>
      <c r="H610" s="17"/>
      <c r="I610" s="17">
        <v>1.2642431031194E-2</v>
      </c>
      <c r="J610" s="17">
        <v>4.3358419215416499E-2</v>
      </c>
      <c r="K610" s="17">
        <v>2.8256859183173898E-2</v>
      </c>
      <c r="L610" s="17"/>
      <c r="M610" s="17">
        <v>2.7048693526897601E-2</v>
      </c>
      <c r="N610" s="17">
        <v>1.8296037663418498E-2</v>
      </c>
      <c r="O610" s="17">
        <v>2.7220170532957201E-2</v>
      </c>
      <c r="P610" s="17">
        <v>2.89180189485625E-2</v>
      </c>
      <c r="Q610" s="17"/>
      <c r="R610" s="17">
        <v>0</v>
      </c>
      <c r="S610" s="17">
        <v>1.90643320501378E-2</v>
      </c>
    </row>
    <row r="611" spans="2:19" x14ac:dyDescent="0.35">
      <c r="C611" s="17"/>
      <c r="D611" s="17"/>
      <c r="E611" s="17"/>
      <c r="F611" s="17"/>
      <c r="G611" s="17"/>
      <c r="H611" s="17"/>
      <c r="I611" s="17"/>
      <c r="J611" s="17"/>
      <c r="K611" s="17"/>
      <c r="L611" s="17"/>
      <c r="M611" s="17"/>
      <c r="N611" s="17"/>
      <c r="O611" s="17"/>
      <c r="P611" s="17"/>
      <c r="Q611" s="17"/>
      <c r="R611" s="17"/>
      <c r="S611" s="17"/>
    </row>
    <row r="612" spans="2:19" x14ac:dyDescent="0.35">
      <c r="B612" s="6" t="s">
        <v>294</v>
      </c>
      <c r="C612" s="17"/>
      <c r="D612" s="17"/>
      <c r="E612" s="17"/>
      <c r="F612" s="17"/>
      <c r="G612" s="17"/>
      <c r="H612" s="17"/>
      <c r="I612" s="17"/>
      <c r="J612" s="17"/>
      <c r="K612" s="17"/>
      <c r="L612" s="17"/>
      <c r="M612" s="17"/>
      <c r="N612" s="17"/>
      <c r="O612" s="17"/>
      <c r="P612" s="17"/>
      <c r="Q612" s="17"/>
      <c r="R612" s="17"/>
      <c r="S612" s="17"/>
    </row>
    <row r="613" spans="2:19" x14ac:dyDescent="0.35">
      <c r="B613" s="24" t="s">
        <v>13</v>
      </c>
      <c r="C613" s="17"/>
      <c r="D613" s="17"/>
      <c r="E613" s="17"/>
      <c r="F613" s="17"/>
      <c r="G613" s="17"/>
      <c r="H613" s="17"/>
      <c r="I613" s="17"/>
      <c r="J613" s="17"/>
      <c r="K613" s="17"/>
      <c r="L613" s="17"/>
      <c r="M613" s="17"/>
      <c r="N613" s="17"/>
      <c r="O613" s="17"/>
      <c r="P613" s="17"/>
      <c r="Q613" s="17"/>
      <c r="R613" s="17"/>
      <c r="S613" s="17"/>
    </row>
    <row r="614" spans="2:19" x14ac:dyDescent="0.35">
      <c r="B614" t="s">
        <v>295</v>
      </c>
      <c r="C614" s="17">
        <v>0.391660692665668</v>
      </c>
      <c r="D614" s="17">
        <v>0.36461549756335299</v>
      </c>
      <c r="E614" s="17">
        <v>0.43601366208275399</v>
      </c>
      <c r="F614" s="17"/>
      <c r="G614" s="17">
        <v>0.436974838738176</v>
      </c>
      <c r="H614" s="17"/>
      <c r="I614" s="17">
        <v>0.469167913574558</v>
      </c>
      <c r="J614" s="17">
        <v>0.265563898701908</v>
      </c>
      <c r="K614" s="17">
        <v>0.408861025967522</v>
      </c>
      <c r="L614" s="17"/>
      <c r="M614" s="17">
        <v>0.382961492980676</v>
      </c>
      <c r="N614" s="17">
        <v>0.34044507828628001</v>
      </c>
      <c r="O614" s="17">
        <v>0.440507667675267</v>
      </c>
      <c r="P614" s="17">
        <v>0.44822394370373098</v>
      </c>
      <c r="Q614" s="17"/>
      <c r="R614" s="17">
        <v>0.44457889815616503</v>
      </c>
      <c r="S614" s="17">
        <v>0.32744834708035703</v>
      </c>
    </row>
    <row r="615" spans="2:19" x14ac:dyDescent="0.35">
      <c r="B615" t="s">
        <v>296</v>
      </c>
      <c r="C615" s="17">
        <v>0.36722638594648099</v>
      </c>
      <c r="D615" s="17">
        <v>0.36750739718224701</v>
      </c>
      <c r="E615" s="17">
        <v>0.39361747792290103</v>
      </c>
      <c r="F615" s="17"/>
      <c r="G615" s="17">
        <v>0.370439419429622</v>
      </c>
      <c r="H615" s="17"/>
      <c r="I615" s="17">
        <v>0.38080708523155099</v>
      </c>
      <c r="J615" s="17">
        <v>0.35177729278126701</v>
      </c>
      <c r="K615" s="17">
        <v>0.36256958055986699</v>
      </c>
      <c r="L615" s="17"/>
      <c r="M615" s="17">
        <v>0.36428578137477502</v>
      </c>
      <c r="N615" s="17">
        <v>0.36795154118546403</v>
      </c>
      <c r="O615" s="17">
        <v>0.38888266395648702</v>
      </c>
      <c r="P615" s="17">
        <v>0.34394173307533099</v>
      </c>
      <c r="Q615" s="17"/>
      <c r="R615" s="17">
        <v>0.35831053343735297</v>
      </c>
      <c r="S615" s="17">
        <v>0.33718841901909202</v>
      </c>
    </row>
    <row r="616" spans="2:19" x14ac:dyDescent="0.35">
      <c r="B616" t="s">
        <v>297</v>
      </c>
      <c r="C616" s="17">
        <v>0.36427376780730297</v>
      </c>
      <c r="D616" s="17">
        <v>0.36011362059291002</v>
      </c>
      <c r="E616" s="17">
        <v>0.363498275147837</v>
      </c>
      <c r="F616" s="17"/>
      <c r="G616" s="17">
        <v>0.50133245816928695</v>
      </c>
      <c r="H616" s="17"/>
      <c r="I616" s="17">
        <v>0.40717377484834799</v>
      </c>
      <c r="J616" s="17">
        <v>0.26465671638052501</v>
      </c>
      <c r="K616" s="17">
        <v>0.41580688545494698</v>
      </c>
      <c r="L616" s="17"/>
      <c r="M616" s="17">
        <v>0.36530466713644799</v>
      </c>
      <c r="N616" s="17">
        <v>0.40094919207784402</v>
      </c>
      <c r="O616" s="17">
        <v>0.35134017020287001</v>
      </c>
      <c r="P616" s="17">
        <v>0.30880521688922402</v>
      </c>
      <c r="Q616" s="17"/>
      <c r="R616" s="17">
        <v>0.471895158365709</v>
      </c>
      <c r="S616" s="17">
        <v>0.38602118147902398</v>
      </c>
    </row>
    <row r="617" spans="2:19" x14ac:dyDescent="0.35">
      <c r="B617" t="s">
        <v>298</v>
      </c>
      <c r="C617" s="17">
        <v>0.36394426882130898</v>
      </c>
      <c r="D617" s="17">
        <v>0.39919653990259302</v>
      </c>
      <c r="E617" s="17">
        <v>0.30841924532151899</v>
      </c>
      <c r="F617" s="17"/>
      <c r="G617" s="17">
        <v>0.44898008478485602</v>
      </c>
      <c r="H617" s="17"/>
      <c r="I617" s="17">
        <v>0.36395441077756602</v>
      </c>
      <c r="J617" s="17">
        <v>0.33768342702191101</v>
      </c>
      <c r="K617" s="17">
        <v>0.38808249256063498</v>
      </c>
      <c r="L617" s="17"/>
      <c r="M617" s="17">
        <v>0.36169996405662902</v>
      </c>
      <c r="N617" s="17">
        <v>0.35949387058943</v>
      </c>
      <c r="O617" s="17">
        <v>0.39062357141480603</v>
      </c>
      <c r="P617" s="17">
        <v>0.34102505310164799</v>
      </c>
      <c r="Q617" s="17"/>
      <c r="R617" s="17">
        <v>0.43876270267783402</v>
      </c>
      <c r="S617" s="17">
        <v>0.39214378790336502</v>
      </c>
    </row>
    <row r="618" spans="2:19" x14ac:dyDescent="0.35">
      <c r="B618" t="s">
        <v>299</v>
      </c>
      <c r="C618" s="17">
        <v>0.31578718912708997</v>
      </c>
      <c r="D618" s="17">
        <v>0.291159729310347</v>
      </c>
      <c r="E618" s="17">
        <v>0.33422372663874</v>
      </c>
      <c r="F618" s="17"/>
      <c r="G618" s="17">
        <v>0.44119027117672599</v>
      </c>
      <c r="H618" s="17"/>
      <c r="I618" s="17">
        <v>0.40041059579979699</v>
      </c>
      <c r="J618" s="17">
        <v>0.15948890407121399</v>
      </c>
      <c r="K618" s="17">
        <v>0.34211217664374199</v>
      </c>
      <c r="L618" s="17"/>
      <c r="M618" s="17">
        <v>0.30600102151123398</v>
      </c>
      <c r="N618" s="17">
        <v>0.27162454175370299</v>
      </c>
      <c r="O618" s="17">
        <v>0.37649298410156801</v>
      </c>
      <c r="P618" s="17">
        <v>0.34499024998201</v>
      </c>
      <c r="Q618" s="17"/>
      <c r="R618" s="17">
        <v>0.39905650583826802</v>
      </c>
      <c r="S618" s="17">
        <v>0.30244032793139097</v>
      </c>
    </row>
    <row r="619" spans="2:19" x14ac:dyDescent="0.35">
      <c r="B619" t="s">
        <v>300</v>
      </c>
      <c r="C619" s="17">
        <v>0.248592283300372</v>
      </c>
      <c r="D619" s="17">
        <v>0.25612293400812802</v>
      </c>
      <c r="E619" s="17">
        <v>0.21690458346930599</v>
      </c>
      <c r="F619" s="17"/>
      <c r="G619" s="17">
        <v>0.37389481377585598</v>
      </c>
      <c r="H619" s="17"/>
      <c r="I619" s="17">
        <v>0.29243213489745901</v>
      </c>
      <c r="J619" s="17">
        <v>0.12669185879990499</v>
      </c>
      <c r="K619" s="17">
        <v>0.32107940793248202</v>
      </c>
      <c r="L619" s="17"/>
      <c r="M619" s="17">
        <v>0.227663222496956</v>
      </c>
      <c r="N619" s="17">
        <v>0.23438385496688699</v>
      </c>
      <c r="O619" s="17">
        <v>0.29710730894242798</v>
      </c>
      <c r="P619" s="17">
        <v>0.27460861374370399</v>
      </c>
      <c r="Q619" s="17"/>
      <c r="R619" s="17">
        <v>0.373482476932046</v>
      </c>
      <c r="S619" s="17">
        <v>0.22835268669063899</v>
      </c>
    </row>
    <row r="620" spans="2:19" x14ac:dyDescent="0.35">
      <c r="B620" t="s">
        <v>301</v>
      </c>
      <c r="C620" s="17">
        <v>0.24257273037423599</v>
      </c>
      <c r="D620" s="17">
        <v>0.21592820894627701</v>
      </c>
      <c r="E620" s="17">
        <v>0.25292273339583099</v>
      </c>
      <c r="F620" s="17"/>
      <c r="G620" s="17">
        <v>0.35614361677183498</v>
      </c>
      <c r="H620" s="17"/>
      <c r="I620" s="17">
        <v>0.30761504232966302</v>
      </c>
      <c r="J620" s="17">
        <v>0.14688616962981099</v>
      </c>
      <c r="K620" s="17">
        <v>0.24136449581570299</v>
      </c>
      <c r="L620" s="17"/>
      <c r="M620" s="17">
        <v>0.26148099927087198</v>
      </c>
      <c r="N620" s="17">
        <v>0.23398514334640699</v>
      </c>
      <c r="O620" s="17">
        <v>0.239997189047858</v>
      </c>
      <c r="P620" s="17">
        <v>0.200249724488932</v>
      </c>
      <c r="Q620" s="17"/>
      <c r="R620" s="17">
        <v>0.32432169944420602</v>
      </c>
      <c r="S620" s="17">
        <v>0.27465379833520698</v>
      </c>
    </row>
    <row r="621" spans="2:19" x14ac:dyDescent="0.35">
      <c r="B621" t="s">
        <v>302</v>
      </c>
      <c r="C621" s="17">
        <v>0.21708411061546701</v>
      </c>
      <c r="D621" s="17">
        <v>0.19722368564003301</v>
      </c>
      <c r="E621" s="17">
        <v>0.18234088789021999</v>
      </c>
      <c r="F621" s="17"/>
      <c r="G621" s="17">
        <v>0.32336458659342998</v>
      </c>
      <c r="H621" s="17"/>
      <c r="I621" s="17">
        <v>0.29498930673145302</v>
      </c>
      <c r="J621" s="17">
        <v>6.8205862413997204E-2</v>
      </c>
      <c r="K621" s="17">
        <v>0.25466419688869502</v>
      </c>
      <c r="L621" s="17"/>
      <c r="M621" s="17">
        <v>0.25073915676566799</v>
      </c>
      <c r="N621" s="17">
        <v>0.18419315307533801</v>
      </c>
      <c r="O621" s="17">
        <v>0.19755563285087799</v>
      </c>
      <c r="P621" s="17">
        <v>0.197636555633635</v>
      </c>
      <c r="Q621" s="17"/>
      <c r="R621" s="17">
        <v>0.371185423396723</v>
      </c>
      <c r="S621" s="17">
        <v>0.22280638088754701</v>
      </c>
    </row>
    <row r="622" spans="2:19" x14ac:dyDescent="0.35">
      <c r="B622" t="s">
        <v>303</v>
      </c>
      <c r="C622" s="17">
        <v>0.19137804925548199</v>
      </c>
      <c r="D622" s="17">
        <v>0.15651801147438399</v>
      </c>
      <c r="E622" s="17">
        <v>0.181647792878502</v>
      </c>
      <c r="F622" s="17"/>
      <c r="G622" s="17">
        <v>0.33202233729640002</v>
      </c>
      <c r="H622" s="17"/>
      <c r="I622" s="17">
        <v>0.26564379489790402</v>
      </c>
      <c r="J622" s="17">
        <v>9.8318719904247398E-2</v>
      </c>
      <c r="K622" s="17">
        <v>0.16697300505293899</v>
      </c>
      <c r="L622" s="17"/>
      <c r="M622" s="17">
        <v>0.190173401989774</v>
      </c>
      <c r="N622" s="17">
        <v>0.20974429020791299</v>
      </c>
      <c r="O622" s="17">
        <v>0.19956199840869099</v>
      </c>
      <c r="P622" s="17">
        <v>0.14789234468602799</v>
      </c>
      <c r="Q622" s="17"/>
      <c r="R622" s="17">
        <v>0.30613701104575702</v>
      </c>
      <c r="S622" s="17">
        <v>0.18737619973457101</v>
      </c>
    </row>
    <row r="623" spans="2:19" x14ac:dyDescent="0.35">
      <c r="B623" t="s">
        <v>53</v>
      </c>
      <c r="C623" s="17">
        <v>3.24108854565563E-2</v>
      </c>
      <c r="D623" s="17">
        <v>3.7177441126410402E-2</v>
      </c>
      <c r="E623" s="17">
        <v>2.11687518658388E-2</v>
      </c>
      <c r="F623" s="17"/>
      <c r="G623" s="17">
        <v>0</v>
      </c>
      <c r="H623" s="17"/>
      <c r="I623" s="17">
        <v>2.2091651947047E-2</v>
      </c>
      <c r="J623" s="17">
        <v>4.70906800686254E-2</v>
      </c>
      <c r="K623" s="17">
        <v>2.6883864977609199E-2</v>
      </c>
      <c r="L623" s="17"/>
      <c r="M623" s="17">
        <v>2.7952730878995399E-2</v>
      </c>
      <c r="N623" s="17">
        <v>2.6358079097029901E-2</v>
      </c>
      <c r="O623" s="17">
        <v>3.47531402520991E-2</v>
      </c>
      <c r="P623" s="17">
        <v>5.5480055489251001E-2</v>
      </c>
      <c r="Q623" s="17"/>
      <c r="R623" s="17">
        <v>7.1564663682051003E-3</v>
      </c>
      <c r="S623" s="17">
        <v>1.9321858669678501E-2</v>
      </c>
    </row>
    <row r="624" spans="2:19" x14ac:dyDescent="0.35">
      <c r="B624" t="s">
        <v>98</v>
      </c>
      <c r="C624" s="17">
        <v>5.4791289795532499E-3</v>
      </c>
      <c r="D624" s="17">
        <v>2.59290101165799E-3</v>
      </c>
      <c r="E624" s="17">
        <v>2.5388558293872E-3</v>
      </c>
      <c r="F624" s="17"/>
      <c r="G624" s="17">
        <v>3.00441765099096E-3</v>
      </c>
      <c r="H624" s="17"/>
      <c r="I624" s="17">
        <v>2.60275037128046E-3</v>
      </c>
      <c r="J624" s="17">
        <v>1.2263211442271001E-2</v>
      </c>
      <c r="K624" s="17">
        <v>3.0342453513636102E-3</v>
      </c>
      <c r="L624" s="17"/>
      <c r="M624" s="17">
        <v>1.67419299156773E-3</v>
      </c>
      <c r="N624" s="17">
        <v>1.50493348997181E-2</v>
      </c>
      <c r="O624" s="17">
        <v>0</v>
      </c>
      <c r="P624" s="17">
        <v>7.5868837905751201E-3</v>
      </c>
      <c r="Q624" s="17"/>
      <c r="R624" s="17">
        <v>0</v>
      </c>
      <c r="S624" s="17">
        <v>5.53946356759969E-3</v>
      </c>
    </row>
    <row r="625" spans="2:19" x14ac:dyDescent="0.35">
      <c r="B625" t="s">
        <v>54</v>
      </c>
      <c r="C625" s="17">
        <v>6.9555171319884396E-2</v>
      </c>
      <c r="D625" s="17">
        <v>6.14860478635968E-2</v>
      </c>
      <c r="E625" s="17">
        <v>8.4700457331889203E-2</v>
      </c>
      <c r="F625" s="17"/>
      <c r="G625" s="17">
        <v>8.0659704616344394E-3</v>
      </c>
      <c r="H625" s="17"/>
      <c r="I625" s="17">
        <v>3.50019737723598E-2</v>
      </c>
      <c r="J625" s="17">
        <v>0.14118192303055099</v>
      </c>
      <c r="K625" s="17">
        <v>4.5080199671493203E-2</v>
      </c>
      <c r="L625" s="17"/>
      <c r="M625" s="17">
        <v>5.2976206565994298E-2</v>
      </c>
      <c r="N625" s="17">
        <v>9.2560460866606603E-2</v>
      </c>
      <c r="O625" s="17">
        <v>9.2672379462800603E-2</v>
      </c>
      <c r="P625" s="17">
        <v>4.6261893403453699E-2</v>
      </c>
      <c r="Q625" s="17"/>
      <c r="R625" s="17">
        <v>1.41875187545536E-2</v>
      </c>
      <c r="S625" s="17">
        <v>2.9315934812048E-2</v>
      </c>
    </row>
    <row r="626" spans="2:19" x14ac:dyDescent="0.35">
      <c r="C626" s="17"/>
      <c r="D626" s="17"/>
      <c r="E626" s="17"/>
      <c r="F626" s="17"/>
      <c r="G626" s="17"/>
      <c r="H626" s="17"/>
      <c r="I626" s="17"/>
      <c r="J626" s="17"/>
      <c r="K626" s="17"/>
      <c r="L626" s="17"/>
      <c r="M626" s="17"/>
      <c r="N626" s="17"/>
      <c r="O626" s="17"/>
      <c r="P626" s="17"/>
      <c r="Q626" s="17"/>
      <c r="R626" s="17"/>
      <c r="S626" s="17"/>
    </row>
    <row r="627" spans="2:19" x14ac:dyDescent="0.35">
      <c r="C627" s="17"/>
      <c r="D627" s="17"/>
      <c r="E627" s="17"/>
      <c r="F627" s="17"/>
      <c r="G627" s="17"/>
      <c r="H627" s="17"/>
      <c r="I627" s="17"/>
      <c r="J627" s="17"/>
      <c r="K627" s="17"/>
      <c r="L627" s="17"/>
      <c r="M627" s="17"/>
      <c r="N627" s="17"/>
      <c r="O627" s="17"/>
      <c r="P627" s="17"/>
      <c r="Q627" s="17"/>
      <c r="R627" s="17"/>
      <c r="S627" s="17"/>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C0CC4-8F7E-45E0-85FB-D8754F85B78D}">
  <dimension ref="A1:C10"/>
  <sheetViews>
    <sheetView workbookViewId="0">
      <selection activeCell="B11" sqref="B11"/>
    </sheetView>
  </sheetViews>
  <sheetFormatPr defaultRowHeight="14.5" x14ac:dyDescent="0.35"/>
  <sheetData>
    <row r="1" spans="1:3" x14ac:dyDescent="0.35">
      <c r="A1">
        <v>0</v>
      </c>
      <c r="B1" s="17">
        <v>0.109258270561436</v>
      </c>
      <c r="C1">
        <f>A1*B1</f>
        <v>0</v>
      </c>
    </row>
    <row r="2" spans="1:3" x14ac:dyDescent="0.35">
      <c r="A2">
        <v>2</v>
      </c>
      <c r="B2" s="17">
        <v>0.103864819522356</v>
      </c>
      <c r="C2">
        <f t="shared" ref="C2:C9" si="0">A2*B2</f>
        <v>0.20772963904471201</v>
      </c>
    </row>
    <row r="3" spans="1:3" x14ac:dyDescent="0.35">
      <c r="A3">
        <v>7.5</v>
      </c>
      <c r="B3" s="17">
        <v>0.174834820334175</v>
      </c>
      <c r="C3">
        <f t="shared" si="0"/>
        <v>1.3112611525063125</v>
      </c>
    </row>
    <row r="4" spans="1:3" x14ac:dyDescent="0.35">
      <c r="A4">
        <v>12</v>
      </c>
      <c r="B4" s="17">
        <v>0.211343757932973</v>
      </c>
      <c r="C4">
        <f t="shared" si="0"/>
        <v>2.536125095195676</v>
      </c>
    </row>
    <row r="5" spans="1:3" x14ac:dyDescent="0.35">
      <c r="A5">
        <v>17.5</v>
      </c>
      <c r="B5" s="17">
        <v>0.18167668910104501</v>
      </c>
      <c r="C5">
        <f t="shared" si="0"/>
        <v>3.1793420592682877</v>
      </c>
    </row>
    <row r="6" spans="1:3" x14ac:dyDescent="0.35">
      <c r="A6">
        <v>24.5</v>
      </c>
      <c r="B6" s="17">
        <v>0.118153564852471</v>
      </c>
      <c r="C6">
        <f t="shared" si="0"/>
        <v>2.8947623388855397</v>
      </c>
    </row>
    <row r="7" spans="1:3" x14ac:dyDescent="0.35">
      <c r="A7">
        <v>34.5</v>
      </c>
      <c r="B7" s="17">
        <v>6.9693531062184802E-2</v>
      </c>
      <c r="C7">
        <f t="shared" si="0"/>
        <v>2.4044268216453757</v>
      </c>
    </row>
    <row r="8" spans="1:3" x14ac:dyDescent="0.35">
      <c r="A8">
        <v>44.5</v>
      </c>
      <c r="B8" s="17">
        <v>2.69677469882105E-2</v>
      </c>
      <c r="C8">
        <f t="shared" si="0"/>
        <v>1.2000647409753673</v>
      </c>
    </row>
    <row r="9" spans="1:3" x14ac:dyDescent="0.35">
      <c r="A9">
        <v>55</v>
      </c>
      <c r="B9" s="17">
        <v>0</v>
      </c>
      <c r="C9">
        <f t="shared" si="0"/>
        <v>0</v>
      </c>
    </row>
    <row r="10" spans="1:3" x14ac:dyDescent="0.35">
      <c r="B10" s="17">
        <f>SUM(B1:B9)</f>
        <v>0.9957932003548513</v>
      </c>
      <c r="C10">
        <f>SUM(C1:C9)</f>
        <v>13.73371184752127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S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41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42</v>
      </c>
      <c r="C9" s="17">
        <v>0.50505923086283</v>
      </c>
      <c r="D9" s="17">
        <v>0.52122018853520302</v>
      </c>
      <c r="E9" s="17">
        <v>0.47561496021209898</v>
      </c>
      <c r="F9" s="17"/>
      <c r="G9" s="17">
        <v>0.49949561385705299</v>
      </c>
      <c r="H9" s="17"/>
      <c r="I9" s="17">
        <v>0.48052836060105802</v>
      </c>
      <c r="J9" s="17">
        <v>0.57291245502651</v>
      </c>
      <c r="K9" s="17">
        <v>0.46770917071803098</v>
      </c>
      <c r="L9" s="17"/>
      <c r="M9" s="17">
        <v>0.51043645272337201</v>
      </c>
      <c r="N9" s="17">
        <v>0.56394859457494795</v>
      </c>
      <c r="O9" s="17">
        <v>0.45401050403552701</v>
      </c>
      <c r="P9" s="17">
        <v>0.44788355622301501</v>
      </c>
      <c r="Q9" s="17"/>
      <c r="R9" s="17">
        <v>0.45704894339088697</v>
      </c>
      <c r="S9" s="17">
        <v>0.45052267323977402</v>
      </c>
    </row>
    <row r="10" spans="2:19" x14ac:dyDescent="0.35">
      <c r="B10" s="18" t="s">
        <v>43</v>
      </c>
      <c r="C10" s="17">
        <v>0.34358994100051399</v>
      </c>
      <c r="D10" s="17">
        <v>0.33062587086716599</v>
      </c>
      <c r="E10" s="17">
        <v>0.33834820970131702</v>
      </c>
      <c r="F10" s="17"/>
      <c r="G10" s="17">
        <v>0.28595823711898899</v>
      </c>
      <c r="H10" s="17"/>
      <c r="I10" s="17">
        <v>0.369656951652652</v>
      </c>
      <c r="J10" s="17">
        <v>0.36836716711274298</v>
      </c>
      <c r="K10" s="17">
        <v>0.27544191833725801</v>
      </c>
      <c r="L10" s="17"/>
      <c r="M10" s="17">
        <v>0.32931647397802799</v>
      </c>
      <c r="N10" s="17">
        <v>0.40688020199342201</v>
      </c>
      <c r="O10" s="17">
        <v>0.316413725886249</v>
      </c>
      <c r="P10" s="17">
        <v>0.308189758862918</v>
      </c>
      <c r="Q10" s="17"/>
      <c r="R10" s="17">
        <v>0.32173792889486102</v>
      </c>
      <c r="S10" s="17">
        <v>0.320311471658905</v>
      </c>
    </row>
    <row r="11" spans="2:19" x14ac:dyDescent="0.35">
      <c r="B11" s="18" t="s">
        <v>44</v>
      </c>
      <c r="C11" s="17">
        <v>0.27063258002459101</v>
      </c>
      <c r="D11" s="17">
        <v>0.24533017049370401</v>
      </c>
      <c r="E11" s="17">
        <v>0.28747397757795701</v>
      </c>
      <c r="F11" s="17"/>
      <c r="G11" s="17">
        <v>0.330118028695986</v>
      </c>
      <c r="H11" s="17"/>
      <c r="I11" s="17">
        <v>0.286324581223319</v>
      </c>
      <c r="J11" s="17">
        <v>0.17525406927992601</v>
      </c>
      <c r="K11" s="17">
        <v>0.35582782337287699</v>
      </c>
      <c r="L11" s="17"/>
      <c r="M11" s="17">
        <v>0.273979762788299</v>
      </c>
      <c r="N11" s="17">
        <v>0.27397335718669102</v>
      </c>
      <c r="O11" s="17">
        <v>0.26014124976838499</v>
      </c>
      <c r="P11" s="17">
        <v>0.26839611767226601</v>
      </c>
      <c r="Q11" s="17"/>
      <c r="R11" s="17">
        <v>0.309740816560091</v>
      </c>
      <c r="S11" s="17">
        <v>0.29418864465956202</v>
      </c>
    </row>
    <row r="12" spans="2:19" ht="29" x14ac:dyDescent="0.35">
      <c r="B12" s="18" t="s">
        <v>45</v>
      </c>
      <c r="C12" s="17">
        <v>0.249885604216836</v>
      </c>
      <c r="D12" s="17">
        <v>0.232828040436728</v>
      </c>
      <c r="E12" s="17">
        <v>0.287342552097894</v>
      </c>
      <c r="F12" s="17"/>
      <c r="G12" s="17">
        <v>0.20200245474807299</v>
      </c>
      <c r="H12" s="17"/>
      <c r="I12" s="17">
        <v>0.23594926542770001</v>
      </c>
      <c r="J12" s="17">
        <v>0.29574676798702598</v>
      </c>
      <c r="K12" s="17">
        <v>0.219758781572999</v>
      </c>
      <c r="L12" s="17"/>
      <c r="M12" s="17">
        <v>0.24168498844734301</v>
      </c>
      <c r="N12" s="17">
        <v>0.29611251383041098</v>
      </c>
      <c r="O12" s="17">
        <v>0.241738168603883</v>
      </c>
      <c r="P12" s="17">
        <v>0.19956039834762701</v>
      </c>
      <c r="Q12" s="17"/>
      <c r="R12" s="17">
        <v>0.22299313693511799</v>
      </c>
      <c r="S12" s="17">
        <v>0.28319211930319399</v>
      </c>
    </row>
    <row r="13" spans="2:19" x14ac:dyDescent="0.35">
      <c r="B13" s="18" t="s">
        <v>46</v>
      </c>
      <c r="C13" s="17">
        <v>0.19954547238692</v>
      </c>
      <c r="D13" s="17">
        <v>0.21547977049146799</v>
      </c>
      <c r="E13" s="17">
        <v>0.22205548544075501</v>
      </c>
      <c r="F13" s="17"/>
      <c r="G13" s="17">
        <v>0.17659669765976499</v>
      </c>
      <c r="H13" s="17"/>
      <c r="I13" s="17">
        <v>0.118514440562054</v>
      </c>
      <c r="J13" s="17">
        <v>0.27304934283708698</v>
      </c>
      <c r="K13" s="17">
        <v>0.25608311784778898</v>
      </c>
      <c r="L13" s="17"/>
      <c r="M13" s="17">
        <v>0.19296315593583099</v>
      </c>
      <c r="N13" s="17">
        <v>0.18839697585358001</v>
      </c>
      <c r="O13" s="17">
        <v>0.22999281888711701</v>
      </c>
      <c r="P13" s="17">
        <v>0.19846266329884199</v>
      </c>
      <c r="Q13" s="17"/>
      <c r="R13" s="17">
        <v>0.140333689906427</v>
      </c>
      <c r="S13" s="17">
        <v>0.22697994192102</v>
      </c>
    </row>
    <row r="14" spans="2:19" ht="29" x14ac:dyDescent="0.35">
      <c r="B14" s="18" t="s">
        <v>47</v>
      </c>
      <c r="C14" s="17">
        <v>0.1833173232692</v>
      </c>
      <c r="D14" s="17">
        <v>0.205223247809347</v>
      </c>
      <c r="E14" s="17">
        <v>0.167196874810775</v>
      </c>
      <c r="F14" s="17"/>
      <c r="G14" s="17">
        <v>0.103860446703799</v>
      </c>
      <c r="H14" s="17"/>
      <c r="I14" s="17">
        <v>0.25859182356090998</v>
      </c>
      <c r="J14" s="17">
        <v>8.3689557733169995E-2</v>
      </c>
      <c r="K14" s="17">
        <v>0.16464884506755301</v>
      </c>
      <c r="L14" s="17"/>
      <c r="M14" s="17">
        <v>0.19553259478208501</v>
      </c>
      <c r="N14" s="17">
        <v>0.13692701754431</v>
      </c>
      <c r="O14" s="17">
        <v>0.231455271524559</v>
      </c>
      <c r="P14" s="17">
        <v>0.162234272490343</v>
      </c>
      <c r="Q14" s="17"/>
      <c r="R14" s="17">
        <v>0.230419169019418</v>
      </c>
      <c r="S14" s="17">
        <v>0.15654239632810099</v>
      </c>
    </row>
    <row r="15" spans="2:19" ht="29" x14ac:dyDescent="0.35">
      <c r="B15" s="18" t="s">
        <v>48</v>
      </c>
      <c r="C15" s="17">
        <v>0.172728558575581</v>
      </c>
      <c r="D15" s="17">
        <v>0.191912155940727</v>
      </c>
      <c r="E15" s="17">
        <v>0.13932768379514099</v>
      </c>
      <c r="F15" s="17"/>
      <c r="G15" s="17">
        <v>0.40124475420350297</v>
      </c>
      <c r="H15" s="17"/>
      <c r="I15" s="17">
        <v>0.188698054202455</v>
      </c>
      <c r="J15" s="17">
        <v>0.104907342131329</v>
      </c>
      <c r="K15" s="17">
        <v>0.23084104922430801</v>
      </c>
      <c r="L15" s="17"/>
      <c r="M15" s="17">
        <v>0.17438710409326</v>
      </c>
      <c r="N15" s="17">
        <v>0.221772516284963</v>
      </c>
      <c r="O15" s="17">
        <v>0.16024633333789801</v>
      </c>
      <c r="P15" s="17">
        <v>9.05949000311565E-2</v>
      </c>
      <c r="Q15" s="17"/>
      <c r="R15" s="17">
        <v>0.34174933022368498</v>
      </c>
      <c r="S15" s="17">
        <v>0.15307583438487099</v>
      </c>
    </row>
    <row r="16" spans="2:19" x14ac:dyDescent="0.35">
      <c r="B16" s="18" t="s">
        <v>49</v>
      </c>
      <c r="C16" s="17">
        <v>0.169568917914766</v>
      </c>
      <c r="D16" s="17">
        <v>0.17647233198492199</v>
      </c>
      <c r="E16" s="17">
        <v>0.135215898330353</v>
      </c>
      <c r="F16" s="17"/>
      <c r="G16" s="17">
        <v>0.17231146582627599</v>
      </c>
      <c r="H16" s="17"/>
      <c r="I16" s="17">
        <v>0.19467435593069099</v>
      </c>
      <c r="J16" s="17">
        <v>0.11222465869749</v>
      </c>
      <c r="K16" s="17">
        <v>0.18597654274909001</v>
      </c>
      <c r="L16" s="17"/>
      <c r="M16" s="17">
        <v>0.15351150664650501</v>
      </c>
      <c r="N16" s="17">
        <v>0.173936857853392</v>
      </c>
      <c r="O16" s="17">
        <v>0.16164671608443601</v>
      </c>
      <c r="P16" s="17">
        <v>0.225934796494171</v>
      </c>
      <c r="Q16" s="17"/>
      <c r="R16" s="17">
        <v>0.16811168529387299</v>
      </c>
      <c r="S16" s="17">
        <v>0.13785501661741101</v>
      </c>
    </row>
    <row r="17" spans="2:19" x14ac:dyDescent="0.35">
      <c r="B17" s="18" t="s">
        <v>50</v>
      </c>
      <c r="C17" s="17">
        <v>0.14906461812147401</v>
      </c>
      <c r="D17" s="17">
        <v>0.194765407349618</v>
      </c>
      <c r="E17" s="17">
        <v>8.7666065767279797E-2</v>
      </c>
      <c r="F17" s="17"/>
      <c r="G17" s="17">
        <v>0.226472058672372</v>
      </c>
      <c r="H17" s="17"/>
      <c r="I17" s="17">
        <v>0.18364710653511701</v>
      </c>
      <c r="J17" s="17">
        <v>0.103967723891978</v>
      </c>
      <c r="K17" s="17">
        <v>0.142134045020992</v>
      </c>
      <c r="L17" s="17"/>
      <c r="M17" s="17">
        <v>0.15875470124751601</v>
      </c>
      <c r="N17" s="17">
        <v>0.150750785789215</v>
      </c>
      <c r="O17" s="17">
        <v>0.130845951215317</v>
      </c>
      <c r="P17" s="17">
        <v>0.14028388777950199</v>
      </c>
      <c r="Q17" s="17"/>
      <c r="R17" s="17">
        <v>0.21667950114573301</v>
      </c>
      <c r="S17" s="17">
        <v>0.13326910540951301</v>
      </c>
    </row>
    <row r="18" spans="2:19" ht="29" x14ac:dyDescent="0.35">
      <c r="B18" s="18" t="s">
        <v>51</v>
      </c>
      <c r="C18" s="17">
        <v>0.146966924440391</v>
      </c>
      <c r="D18" s="17">
        <v>0.121419468077384</v>
      </c>
      <c r="E18" s="17">
        <v>0.182198556927814</v>
      </c>
      <c r="F18" s="17"/>
      <c r="G18" s="17">
        <v>0.20425697013261601</v>
      </c>
      <c r="H18" s="17"/>
      <c r="I18" s="17">
        <v>0.195329568991706</v>
      </c>
      <c r="J18" s="17">
        <v>8.9254519965573806E-2</v>
      </c>
      <c r="K18" s="17">
        <v>0.12839881098952199</v>
      </c>
      <c r="L18" s="17"/>
      <c r="M18" s="17">
        <v>0.181183604496929</v>
      </c>
      <c r="N18" s="17">
        <v>0.13304912771375799</v>
      </c>
      <c r="O18" s="17">
        <v>9.3901071333986799E-2</v>
      </c>
      <c r="P18" s="17">
        <v>0.13794368201728899</v>
      </c>
      <c r="Q18" s="17"/>
      <c r="R18" s="17">
        <v>0.20808619161405401</v>
      </c>
      <c r="S18" s="17">
        <v>0.165339108333702</v>
      </c>
    </row>
    <row r="19" spans="2:19" x14ac:dyDescent="0.35">
      <c r="B19" s="18" t="s">
        <v>52</v>
      </c>
      <c r="C19" s="17">
        <v>0.11863063458931</v>
      </c>
      <c r="D19" s="17">
        <v>0.107811713519723</v>
      </c>
      <c r="E19" s="17">
        <v>0.115107034842686</v>
      </c>
      <c r="F19" s="17"/>
      <c r="G19" s="17">
        <v>0.145816712869732</v>
      </c>
      <c r="H19" s="17"/>
      <c r="I19" s="17">
        <v>0.11558578084077301</v>
      </c>
      <c r="J19" s="17">
        <v>0.100776747973922</v>
      </c>
      <c r="K19" s="17">
        <v>0.15089280199834501</v>
      </c>
      <c r="L19" s="17"/>
      <c r="M19" s="17">
        <v>0.13667538861443099</v>
      </c>
      <c r="N19" s="17">
        <v>5.7479930321911399E-2</v>
      </c>
      <c r="O19" s="17">
        <v>0.129536225977985</v>
      </c>
      <c r="P19" s="17">
        <v>0.16115322601044901</v>
      </c>
      <c r="Q19" s="17"/>
      <c r="R19" s="17">
        <v>0.13253488124160501</v>
      </c>
      <c r="S19" s="17">
        <v>0.14781123613674699</v>
      </c>
    </row>
    <row r="20" spans="2:19" x14ac:dyDescent="0.35">
      <c r="B20" s="18" t="s">
        <v>53</v>
      </c>
      <c r="C20" s="17">
        <v>7.8098889284533898E-3</v>
      </c>
      <c r="D20" s="17">
        <v>8.2542694118318497E-3</v>
      </c>
      <c r="E20" s="17">
        <v>1.0229467521702101E-2</v>
      </c>
      <c r="F20" s="17"/>
      <c r="G20" s="17">
        <v>0</v>
      </c>
      <c r="H20" s="17"/>
      <c r="I20" s="17">
        <v>8.2856239708729799E-3</v>
      </c>
      <c r="J20" s="17">
        <v>5.97464739898294E-3</v>
      </c>
      <c r="K20" s="17">
        <v>9.4165061173768407E-3</v>
      </c>
      <c r="L20" s="17"/>
      <c r="M20" s="17">
        <v>1.06166784163716E-2</v>
      </c>
      <c r="N20" s="17">
        <v>0</v>
      </c>
      <c r="O20" s="17">
        <v>1.7127546608020301E-2</v>
      </c>
      <c r="P20" s="17">
        <v>0</v>
      </c>
      <c r="Q20" s="17"/>
      <c r="R20" s="17">
        <v>0</v>
      </c>
      <c r="S20" s="17">
        <v>0</v>
      </c>
    </row>
    <row r="21" spans="2:19" x14ac:dyDescent="0.35">
      <c r="B21" s="18" t="s">
        <v>54</v>
      </c>
      <c r="C21" s="19">
        <v>2.9144916937789499E-2</v>
      </c>
      <c r="D21" s="19">
        <v>2.41777039672511E-2</v>
      </c>
      <c r="E21" s="19">
        <v>3.63666128413066E-2</v>
      </c>
      <c r="F21" s="19"/>
      <c r="G21" s="19">
        <v>3.39728069816797E-3</v>
      </c>
      <c r="H21" s="19"/>
      <c r="I21" s="19">
        <v>3.2929499551274798E-2</v>
      </c>
      <c r="J21" s="19">
        <v>3.4057301582831101E-2</v>
      </c>
      <c r="K21" s="19">
        <v>9.5643050030156697E-3</v>
      </c>
      <c r="L21" s="19"/>
      <c r="M21" s="19">
        <v>2.9393257186387401E-2</v>
      </c>
      <c r="N21" s="19">
        <v>1.0233996229807101E-2</v>
      </c>
      <c r="O21" s="19">
        <v>4.1905784141347602E-2</v>
      </c>
      <c r="P21" s="19">
        <v>4.6261893403453699E-2</v>
      </c>
      <c r="Q21" s="19"/>
      <c r="R21" s="19">
        <v>1.45067122938941E-2</v>
      </c>
      <c r="S21" s="19">
        <v>1.9180609859148001E-2</v>
      </c>
    </row>
    <row r="22" spans="2:19" x14ac:dyDescent="0.35">
      <c r="B22" s="16"/>
    </row>
    <row r="23" spans="2:19" x14ac:dyDescent="0.35">
      <c r="B23" t="s">
        <v>304</v>
      </c>
    </row>
    <row r="24" spans="2:19" x14ac:dyDescent="0.35">
      <c r="B24" t="s">
        <v>305</v>
      </c>
    </row>
    <row r="26" spans="2:19" x14ac:dyDescent="0.35">
      <c r="B2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S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55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42</v>
      </c>
      <c r="C9" s="17">
        <v>0.50196882374765095</v>
      </c>
      <c r="D9" s="17">
        <v>0.55615520454133505</v>
      </c>
      <c r="E9" s="17">
        <v>0.438976667277304</v>
      </c>
      <c r="F9" s="17"/>
      <c r="G9" s="17">
        <v>0.59113210564634799</v>
      </c>
      <c r="H9" s="17"/>
      <c r="I9" s="17">
        <v>0.48575225468381</v>
      </c>
      <c r="J9" s="17">
        <v>0.53280613053926695</v>
      </c>
      <c r="K9" s="17">
        <v>0.49341489726947102</v>
      </c>
      <c r="L9" s="17"/>
      <c r="M9" s="17">
        <v>0.51639378794766699</v>
      </c>
      <c r="N9" s="17">
        <v>0.50956062037733796</v>
      </c>
      <c r="O9" s="17">
        <v>0.47619415438419199</v>
      </c>
      <c r="P9" s="17">
        <v>0.477101548423291</v>
      </c>
      <c r="Q9" s="17"/>
      <c r="R9" s="17">
        <v>0.52570207649517098</v>
      </c>
      <c r="S9" s="17">
        <v>0.46549952237414899</v>
      </c>
    </row>
    <row r="10" spans="2:19" x14ac:dyDescent="0.35">
      <c r="B10" s="18" t="s">
        <v>43</v>
      </c>
      <c r="C10" s="17">
        <v>0.367908045065442</v>
      </c>
      <c r="D10" s="17">
        <v>0.398006560306438</v>
      </c>
      <c r="E10" s="17">
        <v>0.321877969888681</v>
      </c>
      <c r="F10" s="17"/>
      <c r="G10" s="17">
        <v>0.39667521133740602</v>
      </c>
      <c r="H10" s="17"/>
      <c r="I10" s="17">
        <v>0.34283108270382601</v>
      </c>
      <c r="J10" s="17">
        <v>0.43490450717949503</v>
      </c>
      <c r="K10" s="17">
        <v>0.349198136683673</v>
      </c>
      <c r="L10" s="17"/>
      <c r="M10" s="17">
        <v>0.38711400910052701</v>
      </c>
      <c r="N10" s="17">
        <v>0.36997402273046098</v>
      </c>
      <c r="O10" s="17">
        <v>0.31250216788638402</v>
      </c>
      <c r="P10" s="17">
        <v>0.38115768946013301</v>
      </c>
      <c r="Q10" s="17"/>
      <c r="R10" s="17">
        <v>0.36601996765608902</v>
      </c>
      <c r="S10" s="17">
        <v>0.31039242401433997</v>
      </c>
    </row>
    <row r="11" spans="2:19" x14ac:dyDescent="0.35">
      <c r="B11" s="18" t="s">
        <v>44</v>
      </c>
      <c r="C11" s="17">
        <v>0.310672892163465</v>
      </c>
      <c r="D11" s="17">
        <v>0.31220823153339999</v>
      </c>
      <c r="E11" s="17">
        <v>0.33706296352609699</v>
      </c>
      <c r="F11" s="17"/>
      <c r="G11" s="17">
        <v>0.31044421585634202</v>
      </c>
      <c r="H11" s="17"/>
      <c r="I11" s="17">
        <v>0.33523463884103499</v>
      </c>
      <c r="J11" s="17">
        <v>0.28506610160677398</v>
      </c>
      <c r="K11" s="17">
        <v>0.294888370078144</v>
      </c>
      <c r="L11" s="17"/>
      <c r="M11" s="17">
        <v>0.31692598464280602</v>
      </c>
      <c r="N11" s="17">
        <v>0.29453002610308099</v>
      </c>
      <c r="O11" s="17">
        <v>0.31183852675169099</v>
      </c>
      <c r="P11" s="17">
        <v>0.31946167983485302</v>
      </c>
      <c r="Q11" s="17"/>
      <c r="R11" s="17">
        <v>0.34424839905974802</v>
      </c>
      <c r="S11" s="17">
        <v>0.31474286240028398</v>
      </c>
    </row>
    <row r="12" spans="2:19" ht="29" x14ac:dyDescent="0.35">
      <c r="B12" s="18" t="s">
        <v>45</v>
      </c>
      <c r="C12" s="17">
        <v>0.23521927817213301</v>
      </c>
      <c r="D12" s="17">
        <v>0.20994443046881001</v>
      </c>
      <c r="E12" s="17">
        <v>0.25650306187236699</v>
      </c>
      <c r="F12" s="17"/>
      <c r="G12" s="17">
        <v>0.189983514667524</v>
      </c>
      <c r="H12" s="17"/>
      <c r="I12" s="17">
        <v>0.23588255175741499</v>
      </c>
      <c r="J12" s="17">
        <v>0.200334641679557</v>
      </c>
      <c r="K12" s="17">
        <v>0.254675205969362</v>
      </c>
      <c r="L12" s="17"/>
      <c r="M12" s="17">
        <v>0.232850758112809</v>
      </c>
      <c r="N12" s="17">
        <v>0.25693672420050101</v>
      </c>
      <c r="O12" s="17">
        <v>0.239578382993658</v>
      </c>
      <c r="P12" s="17">
        <v>0.194697250373081</v>
      </c>
      <c r="Q12" s="17"/>
      <c r="R12" s="17">
        <v>0.225359055797862</v>
      </c>
      <c r="S12" s="17">
        <v>0.27952091862914902</v>
      </c>
    </row>
    <row r="13" spans="2:19" ht="29" x14ac:dyDescent="0.35">
      <c r="B13" s="18" t="s">
        <v>47</v>
      </c>
      <c r="C13" s="17">
        <v>0.227939664855112</v>
      </c>
      <c r="D13" s="17">
        <v>0.21601407751127599</v>
      </c>
      <c r="E13" s="17">
        <v>0.25069932206364898</v>
      </c>
      <c r="F13" s="17"/>
      <c r="G13" s="17">
        <v>0.203533400231136</v>
      </c>
      <c r="H13" s="17"/>
      <c r="I13" s="17">
        <v>0.24887731963322701</v>
      </c>
      <c r="J13" s="17">
        <v>0.19532759026298799</v>
      </c>
      <c r="K13" s="17">
        <v>0.22453680692914199</v>
      </c>
      <c r="L13" s="17"/>
      <c r="M13" s="17">
        <v>0.255472696970243</v>
      </c>
      <c r="N13" s="17">
        <v>0.212512389173521</v>
      </c>
      <c r="O13" s="17">
        <v>0.16676853700583499</v>
      </c>
      <c r="P13" s="17">
        <v>0.25583693834904903</v>
      </c>
      <c r="Q13" s="17"/>
      <c r="R13" s="17">
        <v>0.215852590921501</v>
      </c>
      <c r="S13" s="17">
        <v>0.26501786968014401</v>
      </c>
    </row>
    <row r="14" spans="2:19" ht="29" x14ac:dyDescent="0.35">
      <c r="B14" s="18" t="s">
        <v>48</v>
      </c>
      <c r="C14" s="17">
        <v>0.18695413991561899</v>
      </c>
      <c r="D14" s="17">
        <v>0.194784276446582</v>
      </c>
      <c r="E14" s="17">
        <v>0.16303818334891801</v>
      </c>
      <c r="F14" s="17"/>
      <c r="G14" s="17">
        <v>0.353841920247498</v>
      </c>
      <c r="H14" s="17"/>
      <c r="I14" s="17">
        <v>0.20916209769182001</v>
      </c>
      <c r="J14" s="17">
        <v>9.4651189778085495E-2</v>
      </c>
      <c r="K14" s="17">
        <v>0.26328476718891403</v>
      </c>
      <c r="L14" s="17"/>
      <c r="M14" s="17">
        <v>0.182867297926506</v>
      </c>
      <c r="N14" s="17">
        <v>0.212226249631875</v>
      </c>
      <c r="O14" s="17">
        <v>0.20035753194499301</v>
      </c>
      <c r="P14" s="17">
        <v>0.132043265551609</v>
      </c>
      <c r="Q14" s="17"/>
      <c r="R14" s="17">
        <v>0.30792905836399098</v>
      </c>
      <c r="S14" s="17">
        <v>0.18488505368637101</v>
      </c>
    </row>
    <row r="15" spans="2:19" x14ac:dyDescent="0.35">
      <c r="B15" s="18" t="s">
        <v>46</v>
      </c>
      <c r="C15" s="17">
        <v>0.174385801597707</v>
      </c>
      <c r="D15" s="17">
        <v>0.146940556960515</v>
      </c>
      <c r="E15" s="17">
        <v>0.20534955877981301</v>
      </c>
      <c r="F15" s="17"/>
      <c r="G15" s="17">
        <v>0.13240738712626099</v>
      </c>
      <c r="H15" s="17"/>
      <c r="I15" s="17">
        <v>0.14194017147894999</v>
      </c>
      <c r="J15" s="17">
        <v>0.247940058777187</v>
      </c>
      <c r="K15" s="17">
        <v>0.145689107746174</v>
      </c>
      <c r="L15" s="17"/>
      <c r="M15" s="17">
        <v>0.17055356460809601</v>
      </c>
      <c r="N15" s="17">
        <v>0.18196158052611699</v>
      </c>
      <c r="O15" s="17">
        <v>0.148369108029927</v>
      </c>
      <c r="P15" s="17">
        <v>0.210440314755969</v>
      </c>
      <c r="Q15" s="17"/>
      <c r="R15" s="17">
        <v>0.13260996413484299</v>
      </c>
      <c r="S15" s="17">
        <v>0.197636136130832</v>
      </c>
    </row>
    <row r="16" spans="2:19" x14ac:dyDescent="0.35">
      <c r="B16" s="18" t="s">
        <v>49</v>
      </c>
      <c r="C16" s="17">
        <v>0.136565712245902</v>
      </c>
      <c r="D16" s="17">
        <v>0.15840404886574999</v>
      </c>
      <c r="E16" s="17">
        <v>0.108068061290114</v>
      </c>
      <c r="F16" s="17"/>
      <c r="G16" s="17">
        <v>8.81797395948309E-2</v>
      </c>
      <c r="H16" s="17"/>
      <c r="I16" s="17">
        <v>0.14372254298987799</v>
      </c>
      <c r="J16" s="17">
        <v>7.5910794290590805E-2</v>
      </c>
      <c r="K16" s="17">
        <v>0.201793199642752</v>
      </c>
      <c r="L16" s="17"/>
      <c r="M16" s="17">
        <v>0.12787584581358799</v>
      </c>
      <c r="N16" s="17">
        <v>0.16961295718716099</v>
      </c>
      <c r="O16" s="17">
        <v>0.15962979098896099</v>
      </c>
      <c r="P16" s="17">
        <v>6.7767021614888998E-2</v>
      </c>
      <c r="Q16" s="17"/>
      <c r="R16" s="17">
        <v>0.13362452248970499</v>
      </c>
      <c r="S16" s="17">
        <v>0.132479267213098</v>
      </c>
    </row>
    <row r="17" spans="2:19" x14ac:dyDescent="0.35">
      <c r="B17" s="18" t="s">
        <v>50</v>
      </c>
      <c r="C17" s="17">
        <v>0.134595530849208</v>
      </c>
      <c r="D17" s="17">
        <v>0.15725396505384701</v>
      </c>
      <c r="E17" s="17">
        <v>0.104503987306704</v>
      </c>
      <c r="F17" s="17"/>
      <c r="G17" s="17">
        <v>0.16515655846744501</v>
      </c>
      <c r="H17" s="17"/>
      <c r="I17" s="17">
        <v>0.164366911963371</v>
      </c>
      <c r="J17" s="17">
        <v>9.5303274014346906E-2</v>
      </c>
      <c r="K17" s="17">
        <v>0.12944046524962899</v>
      </c>
      <c r="L17" s="17"/>
      <c r="M17" s="17">
        <v>0.15815934178904301</v>
      </c>
      <c r="N17" s="17">
        <v>8.1190526181445302E-2</v>
      </c>
      <c r="O17" s="17">
        <v>0.141365315109894</v>
      </c>
      <c r="P17" s="17">
        <v>0.14987638632186501</v>
      </c>
      <c r="Q17" s="17"/>
      <c r="R17" s="17">
        <v>0.16142721443378599</v>
      </c>
      <c r="S17" s="17">
        <v>0.119567158556301</v>
      </c>
    </row>
    <row r="18" spans="2:19" ht="29" x14ac:dyDescent="0.35">
      <c r="B18" s="18" t="s">
        <v>51</v>
      </c>
      <c r="C18" s="17">
        <v>0.133019872711789</v>
      </c>
      <c r="D18" s="17">
        <v>0.13608045819988199</v>
      </c>
      <c r="E18" s="17">
        <v>0.12465464087843101</v>
      </c>
      <c r="F18" s="17"/>
      <c r="G18" s="17">
        <v>0.18309287620484599</v>
      </c>
      <c r="H18" s="17"/>
      <c r="I18" s="17">
        <v>0.176207705212895</v>
      </c>
      <c r="J18" s="17">
        <v>8.99288736816065E-2</v>
      </c>
      <c r="K18" s="17">
        <v>0.106197939909002</v>
      </c>
      <c r="L18" s="17"/>
      <c r="M18" s="17">
        <v>0.16062726468546401</v>
      </c>
      <c r="N18" s="17">
        <v>9.7074780932819404E-2</v>
      </c>
      <c r="O18" s="17">
        <v>0.13064463609794</v>
      </c>
      <c r="P18" s="17">
        <v>0.11447777347019</v>
      </c>
      <c r="Q18" s="17"/>
      <c r="R18" s="17">
        <v>0.198255317080031</v>
      </c>
      <c r="S18" s="17">
        <v>9.2073980482157897E-2</v>
      </c>
    </row>
    <row r="19" spans="2:19" x14ac:dyDescent="0.35">
      <c r="B19" s="18" t="s">
        <v>52</v>
      </c>
      <c r="C19" s="17">
        <v>0.106120621890385</v>
      </c>
      <c r="D19" s="17">
        <v>8.1702086058829407E-2</v>
      </c>
      <c r="E19" s="17">
        <v>0.11644684526789199</v>
      </c>
      <c r="F19" s="17"/>
      <c r="G19" s="17">
        <v>0.115410249179752</v>
      </c>
      <c r="H19" s="17"/>
      <c r="I19" s="17">
        <v>0.117622084333683</v>
      </c>
      <c r="J19" s="17">
        <v>9.0830223855765502E-2</v>
      </c>
      <c r="K19" s="17">
        <v>0.10632467389211001</v>
      </c>
      <c r="L19" s="17"/>
      <c r="M19" s="17">
        <v>0.103075996675142</v>
      </c>
      <c r="N19" s="17">
        <v>9.8206510314058901E-2</v>
      </c>
      <c r="O19" s="17">
        <v>0.12128983570853299</v>
      </c>
      <c r="P19" s="17">
        <v>0.10936734460696799</v>
      </c>
      <c r="Q19" s="17"/>
      <c r="R19" s="17">
        <v>0.101834424149555</v>
      </c>
      <c r="S19" s="17">
        <v>0.120447797945495</v>
      </c>
    </row>
    <row r="20" spans="2:19" x14ac:dyDescent="0.35">
      <c r="B20" s="18" t="s">
        <v>53</v>
      </c>
      <c r="C20" s="17">
        <v>1.52832181027796E-2</v>
      </c>
      <c r="D20" s="17">
        <v>1.3630493709369E-2</v>
      </c>
      <c r="E20" s="17">
        <v>1.6110121219123499E-2</v>
      </c>
      <c r="F20" s="17"/>
      <c r="G20" s="17">
        <v>0</v>
      </c>
      <c r="H20" s="17"/>
      <c r="I20" s="17">
        <v>8.2856239708729799E-3</v>
      </c>
      <c r="J20" s="17">
        <v>1.0682623620125901E-2</v>
      </c>
      <c r="K20" s="17">
        <v>2.7875627415949799E-2</v>
      </c>
      <c r="L20" s="17"/>
      <c r="M20" s="17">
        <v>1.06166784163716E-2</v>
      </c>
      <c r="N20" s="17">
        <v>3.2467027637004299E-3</v>
      </c>
      <c r="O20" s="17">
        <v>4.2380549288622303E-2</v>
      </c>
      <c r="P20" s="17">
        <v>1.4459009474281199E-2</v>
      </c>
      <c r="Q20" s="17"/>
      <c r="R20" s="17">
        <v>0</v>
      </c>
      <c r="S20" s="17">
        <v>0</v>
      </c>
    </row>
    <row r="21" spans="2:19" x14ac:dyDescent="0.35">
      <c r="B21" s="18" t="s">
        <v>54</v>
      </c>
      <c r="C21" s="19">
        <v>2.0835169942482398E-2</v>
      </c>
      <c r="D21" s="19">
        <v>1.96593832787967E-2</v>
      </c>
      <c r="E21" s="19">
        <v>2.3504230349840199E-2</v>
      </c>
      <c r="F21" s="19"/>
      <c r="G21" s="19">
        <v>5.09108448704666E-3</v>
      </c>
      <c r="H21" s="19"/>
      <c r="I21" s="19">
        <v>2.6057191518348202E-2</v>
      </c>
      <c r="J21" s="19">
        <v>1.9076308822895301E-2</v>
      </c>
      <c r="K21" s="19">
        <v>1.3560487927387101E-2</v>
      </c>
      <c r="L21" s="19"/>
      <c r="M21" s="19">
        <v>1.74534106267791E-2</v>
      </c>
      <c r="N21" s="19">
        <v>2.11377285707663E-2</v>
      </c>
      <c r="O21" s="19">
        <v>3.10657539936658E-2</v>
      </c>
      <c r="P21" s="19">
        <v>1.6519779086154499E-2</v>
      </c>
      <c r="Q21" s="19"/>
      <c r="R21" s="19">
        <v>1.5748863266304099E-2</v>
      </c>
      <c r="S21" s="19">
        <v>1.87219847109539E-2</v>
      </c>
    </row>
    <row r="22" spans="2:19" x14ac:dyDescent="0.35">
      <c r="B22" s="16"/>
    </row>
    <row r="23" spans="2:19" x14ac:dyDescent="0.35">
      <c r="B23" t="s">
        <v>304</v>
      </c>
    </row>
    <row r="24" spans="2:19" x14ac:dyDescent="0.35">
      <c r="B24" t="s">
        <v>305</v>
      </c>
    </row>
    <row r="26" spans="2:19" x14ac:dyDescent="0.35">
      <c r="B2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S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56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57</v>
      </c>
      <c r="C9" s="17">
        <v>0.41537970239924998</v>
      </c>
      <c r="D9" s="17">
        <v>0.40430187504827703</v>
      </c>
      <c r="E9" s="17">
        <v>0.39089527174972</v>
      </c>
      <c r="F9" s="17"/>
      <c r="G9" s="17">
        <v>0.70729776220908902</v>
      </c>
      <c r="H9" s="17"/>
      <c r="I9" s="17">
        <v>0.43246373313216901</v>
      </c>
      <c r="J9" s="17">
        <v>0.39089441901001099</v>
      </c>
      <c r="K9" s="17">
        <v>0.418629815268384</v>
      </c>
      <c r="L9" s="17"/>
      <c r="M9" s="17">
        <v>0.38530083131675602</v>
      </c>
      <c r="N9" s="17">
        <v>0.44925878345890402</v>
      </c>
      <c r="O9" s="17">
        <v>0.44368652079594501</v>
      </c>
      <c r="P9" s="17">
        <v>0.40823585712970401</v>
      </c>
      <c r="Q9" s="17"/>
      <c r="R9" s="17">
        <v>0.58754509618265904</v>
      </c>
      <c r="S9" s="17">
        <v>0.433547240989692</v>
      </c>
    </row>
    <row r="10" spans="2:19" x14ac:dyDescent="0.35">
      <c r="B10" s="18" t="s">
        <v>58</v>
      </c>
      <c r="C10" s="17">
        <v>0.38538586117889101</v>
      </c>
      <c r="D10" s="17">
        <v>0.41407593875375998</v>
      </c>
      <c r="E10" s="17">
        <v>0.36300994455471303</v>
      </c>
      <c r="F10" s="17"/>
      <c r="G10" s="17">
        <v>0.26073279630778201</v>
      </c>
      <c r="H10" s="17"/>
      <c r="I10" s="17">
        <v>0.37403274525380398</v>
      </c>
      <c r="J10" s="17">
        <v>0.36075198188885499</v>
      </c>
      <c r="K10" s="17">
        <v>0.44140173580222902</v>
      </c>
      <c r="L10" s="17"/>
      <c r="M10" s="17">
        <v>0.446709726026083</v>
      </c>
      <c r="N10" s="17">
        <v>0.331810301855961</v>
      </c>
      <c r="O10" s="17">
        <v>0.32941880603747198</v>
      </c>
      <c r="P10" s="17">
        <v>0.36742884384786201</v>
      </c>
      <c r="Q10" s="17"/>
      <c r="R10" s="17">
        <v>0.31100932153635602</v>
      </c>
      <c r="S10" s="17">
        <v>0.44437635143861898</v>
      </c>
    </row>
    <row r="11" spans="2:19" x14ac:dyDescent="0.35">
      <c r="B11" s="18" t="s">
        <v>59</v>
      </c>
      <c r="C11" s="17">
        <v>0.13632486838159699</v>
      </c>
      <c r="D11" s="17">
        <v>0.112172210598352</v>
      </c>
      <c r="E11" s="17">
        <v>0.178357865286216</v>
      </c>
      <c r="F11" s="17"/>
      <c r="G11" s="17">
        <v>3.1969441483128601E-2</v>
      </c>
      <c r="H11" s="17"/>
      <c r="I11" s="17">
        <v>0.12601797170684001</v>
      </c>
      <c r="J11" s="17">
        <v>0.17054132204612199</v>
      </c>
      <c r="K11" s="17">
        <v>0.109095037267069</v>
      </c>
      <c r="L11" s="17"/>
      <c r="M11" s="17">
        <v>0.105339200162946</v>
      </c>
      <c r="N11" s="17">
        <v>0.17311901026055801</v>
      </c>
      <c r="O11" s="17">
        <v>0.14005261535889099</v>
      </c>
      <c r="P11" s="17">
        <v>0.162450779585983</v>
      </c>
      <c r="Q11" s="17"/>
      <c r="R11" s="17">
        <v>9.9197532458499299E-2</v>
      </c>
      <c r="S11" s="17">
        <v>0.119428501620625</v>
      </c>
    </row>
    <row r="12" spans="2:19" x14ac:dyDescent="0.35">
      <c r="B12" s="18" t="s">
        <v>60</v>
      </c>
      <c r="C12" s="19">
        <v>6.2909568040262598E-2</v>
      </c>
      <c r="D12" s="19">
        <v>6.9449975599610803E-2</v>
      </c>
      <c r="E12" s="19">
        <v>6.7736918409351199E-2</v>
      </c>
      <c r="F12" s="19"/>
      <c r="G12" s="19">
        <v>0</v>
      </c>
      <c r="H12" s="19"/>
      <c r="I12" s="19">
        <v>6.7485549907186707E-2</v>
      </c>
      <c r="J12" s="19">
        <v>7.7812277055011897E-2</v>
      </c>
      <c r="K12" s="19">
        <v>3.0873411662317201E-2</v>
      </c>
      <c r="L12" s="19"/>
      <c r="M12" s="19">
        <v>6.2650242494214498E-2</v>
      </c>
      <c r="N12" s="19">
        <v>4.5811904424577901E-2</v>
      </c>
      <c r="O12" s="19">
        <v>8.6842057807691803E-2</v>
      </c>
      <c r="P12" s="19">
        <v>6.1884519436450701E-2</v>
      </c>
      <c r="Q12" s="19"/>
      <c r="R12" s="19">
        <v>2.2480498224854198E-3</v>
      </c>
      <c r="S12" s="19">
        <v>2.6479059510646401E-3</v>
      </c>
    </row>
    <row r="13" spans="2:19" x14ac:dyDescent="0.35">
      <c r="B13" s="16"/>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S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61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62</v>
      </c>
      <c r="C9" s="17">
        <v>0.63689532376075197</v>
      </c>
      <c r="D9" s="17">
        <v>0.65916995673183199</v>
      </c>
      <c r="E9" s="17">
        <v>0.55450083773039405</v>
      </c>
      <c r="F9" s="17"/>
      <c r="G9" s="17">
        <v>0.85437956838570694</v>
      </c>
      <c r="H9" s="17"/>
      <c r="I9" s="17">
        <v>0.69790418690591705</v>
      </c>
      <c r="J9" s="17">
        <v>0.49617416852707502</v>
      </c>
      <c r="K9" s="17">
        <v>0.69180406077509404</v>
      </c>
      <c r="L9" s="17"/>
      <c r="M9" s="17">
        <v>0.67884374297305505</v>
      </c>
      <c r="N9" s="17">
        <v>0.64921221838042797</v>
      </c>
      <c r="O9" s="17">
        <v>0.59264855681098905</v>
      </c>
      <c r="P9" s="17">
        <v>0.538607285996345</v>
      </c>
      <c r="Q9" s="17"/>
      <c r="R9" s="17">
        <v>0.82411047750222099</v>
      </c>
      <c r="S9" s="17">
        <v>0.679478477677255</v>
      </c>
    </row>
    <row r="10" spans="2:19" x14ac:dyDescent="0.35">
      <c r="B10" s="18" t="s">
        <v>63</v>
      </c>
      <c r="C10" s="17">
        <v>0.22843415869633699</v>
      </c>
      <c r="D10" s="17">
        <v>0.20346347478721999</v>
      </c>
      <c r="E10" s="17">
        <v>0.29233644930764702</v>
      </c>
      <c r="F10" s="17"/>
      <c r="G10" s="17">
        <v>0.13292526678393099</v>
      </c>
      <c r="H10" s="17"/>
      <c r="I10" s="17">
        <v>0.155468861783088</v>
      </c>
      <c r="J10" s="17">
        <v>0.368997208447498</v>
      </c>
      <c r="K10" s="17">
        <v>0.19927081567643101</v>
      </c>
      <c r="L10" s="17"/>
      <c r="M10" s="17">
        <v>0.18896506946629299</v>
      </c>
      <c r="N10" s="17">
        <v>0.23389224798720101</v>
      </c>
      <c r="O10" s="17">
        <v>0.25311446600915799</v>
      </c>
      <c r="P10" s="17">
        <v>0.31269871335557697</v>
      </c>
      <c r="Q10" s="17"/>
      <c r="R10" s="17">
        <v>0.113004962606275</v>
      </c>
      <c r="S10" s="17">
        <v>0.25884138180517702</v>
      </c>
    </row>
    <row r="11" spans="2:19" x14ac:dyDescent="0.35">
      <c r="B11" s="18" t="s">
        <v>53</v>
      </c>
      <c r="C11" s="17">
        <v>7.0104482901525003E-2</v>
      </c>
      <c r="D11" s="17">
        <v>9.2672051867553298E-2</v>
      </c>
      <c r="E11" s="17">
        <v>5.8250570996827802E-2</v>
      </c>
      <c r="F11" s="17"/>
      <c r="G11" s="17">
        <v>1.26951648303623E-2</v>
      </c>
      <c r="H11" s="17"/>
      <c r="I11" s="17">
        <v>8.6746487426622304E-2</v>
      </c>
      <c r="J11" s="17">
        <v>3.2029997669675202E-2</v>
      </c>
      <c r="K11" s="17">
        <v>8.6689675115112705E-2</v>
      </c>
      <c r="L11" s="17"/>
      <c r="M11" s="17">
        <v>6.9996270021625201E-2</v>
      </c>
      <c r="N11" s="17">
        <v>3.8554625195951799E-2</v>
      </c>
      <c r="O11" s="17">
        <v>0.113731140901886</v>
      </c>
      <c r="P11" s="17">
        <v>6.7767021614888998E-2</v>
      </c>
      <c r="Q11" s="17"/>
      <c r="R11" s="17">
        <v>3.87500248456253E-2</v>
      </c>
      <c r="S11" s="17">
        <v>4.5979273005711002E-2</v>
      </c>
    </row>
    <row r="12" spans="2:19" ht="29" x14ac:dyDescent="0.35">
      <c r="B12" s="18" t="s">
        <v>64</v>
      </c>
      <c r="C12" s="19">
        <v>6.4566034641386105E-2</v>
      </c>
      <c r="D12" s="19">
        <v>4.4694516613394401E-2</v>
      </c>
      <c r="E12" s="19">
        <v>9.4912141965130994E-2</v>
      </c>
      <c r="F12" s="19"/>
      <c r="G12" s="19">
        <v>0</v>
      </c>
      <c r="H12" s="19"/>
      <c r="I12" s="19">
        <v>5.9880463884372702E-2</v>
      </c>
      <c r="J12" s="19">
        <v>0.102798625355752</v>
      </c>
      <c r="K12" s="19">
        <v>2.2235448433362101E-2</v>
      </c>
      <c r="L12" s="19"/>
      <c r="M12" s="19">
        <v>6.2194917539026298E-2</v>
      </c>
      <c r="N12" s="19">
        <v>7.8340908436419304E-2</v>
      </c>
      <c r="O12" s="19">
        <v>4.0505836277967798E-2</v>
      </c>
      <c r="P12" s="19">
        <v>8.0926979033188198E-2</v>
      </c>
      <c r="Q12" s="19"/>
      <c r="R12" s="19">
        <v>2.41345350458794E-2</v>
      </c>
      <c r="S12" s="19">
        <v>1.5700867511856599E-2</v>
      </c>
    </row>
    <row r="13" spans="2:19" x14ac:dyDescent="0.35">
      <c r="B13" s="16"/>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S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65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66</v>
      </c>
      <c r="C9" s="17">
        <v>6.10703869327077E-2</v>
      </c>
      <c r="D9" s="17">
        <v>5.0254504069945E-2</v>
      </c>
      <c r="E9" s="17">
        <v>8.6585952094942797E-2</v>
      </c>
      <c r="F9" s="17"/>
      <c r="G9" s="17">
        <v>0</v>
      </c>
      <c r="H9" s="17"/>
      <c r="I9" s="17">
        <v>9.4550746083911993E-3</v>
      </c>
      <c r="J9" s="17">
        <v>0.177827842303139</v>
      </c>
      <c r="K9" s="17">
        <v>2.1857738787088601E-2</v>
      </c>
      <c r="L9" s="17"/>
      <c r="M9" s="17">
        <v>5.4795514579932397E-2</v>
      </c>
      <c r="N9" s="17">
        <v>6.8451851680387796E-2</v>
      </c>
      <c r="O9" s="17">
        <v>6.09228932535597E-2</v>
      </c>
      <c r="P9" s="17">
        <v>6.7813981063911205E-2</v>
      </c>
      <c r="Q9" s="17"/>
      <c r="R9" s="17">
        <v>0</v>
      </c>
      <c r="S9" s="17">
        <v>1.07895439337904E-2</v>
      </c>
    </row>
    <row r="10" spans="2:19" x14ac:dyDescent="0.35">
      <c r="B10" s="18" t="s">
        <v>67</v>
      </c>
      <c r="C10" s="17">
        <v>4.3037998769332099E-2</v>
      </c>
      <c r="D10" s="17">
        <v>3.5365585307625499E-2</v>
      </c>
      <c r="E10" s="17">
        <v>5.4910801814262597E-2</v>
      </c>
      <c r="F10" s="17"/>
      <c r="G10" s="17">
        <v>9.3771971331732297E-3</v>
      </c>
      <c r="H10" s="17"/>
      <c r="I10" s="17">
        <v>0</v>
      </c>
      <c r="J10" s="17">
        <v>0.12809082688529599</v>
      </c>
      <c r="K10" s="17">
        <v>1.7764022191715599E-2</v>
      </c>
      <c r="L10" s="17"/>
      <c r="M10" s="17">
        <v>2.65956799239103E-2</v>
      </c>
      <c r="N10" s="17">
        <v>3.9165451068466202E-2</v>
      </c>
      <c r="O10" s="17">
        <v>4.8564819965063601E-2</v>
      </c>
      <c r="P10" s="17">
        <v>9.6975426091219799E-2</v>
      </c>
      <c r="Q10" s="17"/>
      <c r="R10" s="17">
        <v>0</v>
      </c>
      <c r="S10" s="17">
        <v>7.1969202245633093E-2</v>
      </c>
    </row>
    <row r="11" spans="2:19" x14ac:dyDescent="0.35">
      <c r="B11" s="18" t="s">
        <v>68</v>
      </c>
      <c r="C11" s="17">
        <v>9.4022552101645201E-2</v>
      </c>
      <c r="D11" s="17">
        <v>9.1553351927628798E-2</v>
      </c>
      <c r="E11" s="17">
        <v>0.121274619008539</v>
      </c>
      <c r="F11" s="17"/>
      <c r="G11" s="17">
        <v>5.8057061292808299E-2</v>
      </c>
      <c r="H11" s="17"/>
      <c r="I11" s="17">
        <v>2.47777213221393E-2</v>
      </c>
      <c r="J11" s="17">
        <v>0.236067993668478</v>
      </c>
      <c r="K11" s="17">
        <v>5.9685145773454101E-2</v>
      </c>
      <c r="L11" s="17"/>
      <c r="M11" s="17">
        <v>5.2671649895473301E-2</v>
      </c>
      <c r="N11" s="17">
        <v>0.20197867760909199</v>
      </c>
      <c r="O11" s="17">
        <v>7.7731403538038202E-2</v>
      </c>
      <c r="P11" s="17">
        <v>4.6108543618946E-2</v>
      </c>
      <c r="Q11" s="17"/>
      <c r="R11" s="17">
        <v>1.6680976095350301E-2</v>
      </c>
      <c r="S11" s="17">
        <v>0.17212651313677699</v>
      </c>
    </row>
    <row r="12" spans="2:19" x14ac:dyDescent="0.35">
      <c r="B12" s="18" t="s">
        <v>69</v>
      </c>
      <c r="C12" s="17">
        <v>0.12210645678287101</v>
      </c>
      <c r="D12" s="17">
        <v>0.14495503395631101</v>
      </c>
      <c r="E12" s="17">
        <v>0.110709975366795</v>
      </c>
      <c r="F12" s="17"/>
      <c r="G12" s="17">
        <v>6.8675696842388195E-2</v>
      </c>
      <c r="H12" s="17"/>
      <c r="I12" s="17">
        <v>8.3486010766737201E-2</v>
      </c>
      <c r="J12" s="17">
        <v>0.18265375221322799</v>
      </c>
      <c r="K12" s="17">
        <v>0.108552340244223</v>
      </c>
      <c r="L12" s="17"/>
      <c r="M12" s="17">
        <v>0.120182075939717</v>
      </c>
      <c r="N12" s="17">
        <v>0.102594324443121</v>
      </c>
      <c r="O12" s="17">
        <v>0.14731383692582201</v>
      </c>
      <c r="P12" s="17">
        <v>0.12941057004641801</v>
      </c>
      <c r="Q12" s="17"/>
      <c r="R12" s="17">
        <v>3.1970963358728399E-2</v>
      </c>
      <c r="S12" s="17">
        <v>0.23820608921872999</v>
      </c>
    </row>
    <row r="13" spans="2:19" x14ac:dyDescent="0.35">
      <c r="B13" s="18" t="s">
        <v>70</v>
      </c>
      <c r="C13" s="17">
        <v>0.117241626957875</v>
      </c>
      <c r="D13" s="17">
        <v>0.10505279244379601</v>
      </c>
      <c r="E13" s="17">
        <v>0.134141991116529</v>
      </c>
      <c r="F13" s="17"/>
      <c r="G13" s="17">
        <v>0.141751563543388</v>
      </c>
      <c r="H13" s="17"/>
      <c r="I13" s="17">
        <v>9.7363040579793905E-2</v>
      </c>
      <c r="J13" s="17">
        <v>7.7315344454459603E-2</v>
      </c>
      <c r="K13" s="17">
        <v>0.20931715579673901</v>
      </c>
      <c r="L13" s="17"/>
      <c r="M13" s="17">
        <v>0.128190676497869</v>
      </c>
      <c r="N13" s="17">
        <v>8.2658304406561398E-2</v>
      </c>
      <c r="O13" s="17">
        <v>0.13341407698911101</v>
      </c>
      <c r="P13" s="17">
        <v>0.124209376655659</v>
      </c>
      <c r="Q13" s="17"/>
      <c r="R13" s="17">
        <v>7.7932594195713606E-2</v>
      </c>
      <c r="S13" s="17">
        <v>0.20115771583713099</v>
      </c>
    </row>
    <row r="14" spans="2:19" x14ac:dyDescent="0.35">
      <c r="B14" s="18" t="s">
        <v>71</v>
      </c>
      <c r="C14" s="17">
        <v>0.111903693217802</v>
      </c>
      <c r="D14" s="17">
        <v>9.8511800449145606E-2</v>
      </c>
      <c r="E14" s="17">
        <v>0.10618475115131799</v>
      </c>
      <c r="F14" s="17"/>
      <c r="G14" s="17">
        <v>0.16253502118601701</v>
      </c>
      <c r="H14" s="17"/>
      <c r="I14" s="17">
        <v>0.12641005930525601</v>
      </c>
      <c r="J14" s="17">
        <v>7.2870336829670507E-2</v>
      </c>
      <c r="K14" s="17">
        <v>0.13542780700207799</v>
      </c>
      <c r="L14" s="17"/>
      <c r="M14" s="17">
        <v>0.13586959774749699</v>
      </c>
      <c r="N14" s="17">
        <v>8.0513791540625504E-2</v>
      </c>
      <c r="O14" s="17">
        <v>0.120630451704879</v>
      </c>
      <c r="P14" s="17">
        <v>8.0408641923549296E-2</v>
      </c>
      <c r="Q14" s="17"/>
      <c r="R14" s="17">
        <v>0.12732152487763901</v>
      </c>
      <c r="S14" s="17">
        <v>0.122695045154617</v>
      </c>
    </row>
    <row r="15" spans="2:19" x14ac:dyDescent="0.35">
      <c r="B15" s="18" t="s">
        <v>72</v>
      </c>
      <c r="C15" s="17">
        <v>9.0413942553492596E-2</v>
      </c>
      <c r="D15" s="17">
        <v>0.110582192589287</v>
      </c>
      <c r="E15" s="17">
        <v>6.7998223725929993E-2</v>
      </c>
      <c r="F15" s="17"/>
      <c r="G15" s="17">
        <v>9.2487569950345294E-2</v>
      </c>
      <c r="H15" s="17"/>
      <c r="I15" s="17">
        <v>0.105908598660203</v>
      </c>
      <c r="J15" s="17">
        <v>4.2964657162315803E-2</v>
      </c>
      <c r="K15" s="17">
        <v>0.12145823869953901</v>
      </c>
      <c r="L15" s="17"/>
      <c r="M15" s="17">
        <v>0.113516819994732</v>
      </c>
      <c r="N15" s="17">
        <v>8.5694690268577206E-2</v>
      </c>
      <c r="O15" s="17">
        <v>6.4061482135061104E-2</v>
      </c>
      <c r="P15" s="17">
        <v>6.1429830344725302E-2</v>
      </c>
      <c r="Q15" s="17"/>
      <c r="R15" s="17">
        <v>0.15401596787278499</v>
      </c>
      <c r="S15" s="17">
        <v>9.3890977007649506E-2</v>
      </c>
    </row>
    <row r="16" spans="2:19" x14ac:dyDescent="0.35">
      <c r="B16" s="18" t="s">
        <v>73</v>
      </c>
      <c r="C16" s="17">
        <v>8.25230765520064E-2</v>
      </c>
      <c r="D16" s="17">
        <v>5.3193958223745799E-2</v>
      </c>
      <c r="E16" s="17">
        <v>8.56509891732887E-2</v>
      </c>
      <c r="F16" s="17"/>
      <c r="G16" s="17">
        <v>0.104141937750962</v>
      </c>
      <c r="H16" s="17"/>
      <c r="I16" s="17">
        <v>0.11916924602482599</v>
      </c>
      <c r="J16" s="17">
        <v>1.38490244579203E-2</v>
      </c>
      <c r="K16" s="17">
        <v>9.7797967772291494E-2</v>
      </c>
      <c r="L16" s="17"/>
      <c r="M16" s="17">
        <v>8.2021246787376698E-2</v>
      </c>
      <c r="N16" s="17">
        <v>0.102604634735253</v>
      </c>
      <c r="O16" s="17">
        <v>4.3295827557073598E-2</v>
      </c>
      <c r="P16" s="17">
        <v>0.10264060042631</v>
      </c>
      <c r="Q16" s="17"/>
      <c r="R16" s="17">
        <v>0.13347871029885</v>
      </c>
      <c r="S16" s="17">
        <v>5.49247092831694E-2</v>
      </c>
    </row>
    <row r="17" spans="2:19" x14ac:dyDescent="0.35">
      <c r="B17" s="18" t="s">
        <v>74</v>
      </c>
      <c r="C17" s="17">
        <v>6.2175588319100798E-2</v>
      </c>
      <c r="D17" s="17">
        <v>7.2537542611654501E-2</v>
      </c>
      <c r="E17" s="17">
        <v>5.87709183276015E-2</v>
      </c>
      <c r="F17" s="17"/>
      <c r="G17" s="17">
        <v>0.10314517883089699</v>
      </c>
      <c r="H17" s="17"/>
      <c r="I17" s="17">
        <v>0.10221066098892299</v>
      </c>
      <c r="J17" s="17">
        <v>8.8654579028905403E-3</v>
      </c>
      <c r="K17" s="17">
        <v>5.1295794966212303E-2</v>
      </c>
      <c r="L17" s="17"/>
      <c r="M17" s="17">
        <v>5.5311924690942801E-2</v>
      </c>
      <c r="N17" s="17">
        <v>8.84402772594967E-2</v>
      </c>
      <c r="O17" s="17">
        <v>5.2930368018788899E-2</v>
      </c>
      <c r="P17" s="17">
        <v>4.7634048776350399E-2</v>
      </c>
      <c r="Q17" s="17"/>
      <c r="R17" s="17">
        <v>0.117448357893581</v>
      </c>
      <c r="S17" s="17">
        <v>1.8375322628175001E-2</v>
      </c>
    </row>
    <row r="18" spans="2:19" x14ac:dyDescent="0.35">
      <c r="B18" s="18" t="s">
        <v>75</v>
      </c>
      <c r="C18" s="17">
        <v>7.1894315067609793E-2</v>
      </c>
      <c r="D18" s="17">
        <v>7.7520804658569101E-2</v>
      </c>
      <c r="E18" s="17">
        <v>6.5672275139812497E-2</v>
      </c>
      <c r="F18" s="17"/>
      <c r="G18" s="17">
        <v>0.137048895869989</v>
      </c>
      <c r="H18" s="17"/>
      <c r="I18" s="17">
        <v>0.12067495786615599</v>
      </c>
      <c r="J18" s="17">
        <v>0</v>
      </c>
      <c r="K18" s="17">
        <v>6.6959283151417803E-2</v>
      </c>
      <c r="L18" s="17"/>
      <c r="M18" s="17">
        <v>5.5311924690942801E-2</v>
      </c>
      <c r="N18" s="17">
        <v>8.0737981376050899E-2</v>
      </c>
      <c r="O18" s="17">
        <v>8.19052443908862E-2</v>
      </c>
      <c r="P18" s="17">
        <v>9.5149259359338004E-2</v>
      </c>
      <c r="Q18" s="17"/>
      <c r="R18" s="17">
        <v>0.156221366762473</v>
      </c>
      <c r="S18" s="17">
        <v>1.18986611657452E-2</v>
      </c>
    </row>
    <row r="19" spans="2:19" x14ac:dyDescent="0.35">
      <c r="B19" s="18" t="s">
        <v>76</v>
      </c>
      <c r="C19" s="17">
        <v>3.1554367774201501E-2</v>
      </c>
      <c r="D19" s="17">
        <v>3.7965629730353098E-2</v>
      </c>
      <c r="E19" s="17">
        <v>1.9747491142822499E-2</v>
      </c>
      <c r="F19" s="17"/>
      <c r="G19" s="17">
        <v>5.8219630702479597E-2</v>
      </c>
      <c r="H19" s="17"/>
      <c r="I19" s="17">
        <v>5.5087225916729397E-2</v>
      </c>
      <c r="J19" s="17">
        <v>0</v>
      </c>
      <c r="K19" s="17">
        <v>2.52355790670711E-2</v>
      </c>
      <c r="L19" s="17"/>
      <c r="M19" s="17">
        <v>4.24724635465073E-2</v>
      </c>
      <c r="N19" s="17">
        <v>1.9993863277733798E-2</v>
      </c>
      <c r="O19" s="17">
        <v>4.3681618864094898E-2</v>
      </c>
      <c r="P19" s="17">
        <v>0</v>
      </c>
      <c r="Q19" s="17"/>
      <c r="R19" s="17">
        <v>9.1813888154287704E-2</v>
      </c>
      <c r="S19" s="17">
        <v>3.96622038858174E-3</v>
      </c>
    </row>
    <row r="20" spans="2:19" x14ac:dyDescent="0.35">
      <c r="B20" s="18" t="s">
        <v>77</v>
      </c>
      <c r="C20" s="17">
        <v>2.7013613823062301E-2</v>
      </c>
      <c r="D20" s="17">
        <v>3.74581146678599E-2</v>
      </c>
      <c r="E20" s="17">
        <v>5.7490055634128101E-3</v>
      </c>
      <c r="F20" s="17"/>
      <c r="G20" s="17">
        <v>5.2850067322011599E-2</v>
      </c>
      <c r="H20" s="17"/>
      <c r="I20" s="17">
        <v>4.2662270765035398E-2</v>
      </c>
      <c r="J20" s="17">
        <v>1.29614345483489E-2</v>
      </c>
      <c r="K20" s="17">
        <v>1.45828555976859E-2</v>
      </c>
      <c r="L20" s="17"/>
      <c r="M20" s="17">
        <v>4.9276152617799399E-2</v>
      </c>
      <c r="N20" s="17">
        <v>1.51785246078228E-2</v>
      </c>
      <c r="O20" s="17">
        <v>0</v>
      </c>
      <c r="P20" s="17">
        <v>1.5545898056959899E-2</v>
      </c>
      <c r="Q20" s="17"/>
      <c r="R20" s="17">
        <v>8.2009831896236798E-2</v>
      </c>
      <c r="S20" s="17">
        <v>0</v>
      </c>
    </row>
    <row r="21" spans="2:19" x14ac:dyDescent="0.35">
      <c r="B21" s="18" t="s">
        <v>53</v>
      </c>
      <c r="C21" s="19">
        <v>8.5042381148293406E-2</v>
      </c>
      <c r="D21" s="19">
        <v>8.5048689364079E-2</v>
      </c>
      <c r="E21" s="19">
        <v>8.2603006374746393E-2</v>
      </c>
      <c r="F21" s="19"/>
      <c r="G21" s="19">
        <v>1.1710179575540901E-2</v>
      </c>
      <c r="H21" s="19"/>
      <c r="I21" s="19">
        <v>0.112795133195809</v>
      </c>
      <c r="J21" s="19">
        <v>4.6533329574252297E-2</v>
      </c>
      <c r="K21" s="19">
        <v>7.0066070950484602E-2</v>
      </c>
      <c r="L21" s="19"/>
      <c r="M21" s="19">
        <v>8.3784273087298897E-2</v>
      </c>
      <c r="N21" s="19">
        <v>3.1987627726811303E-2</v>
      </c>
      <c r="O21" s="19">
        <v>0.12554797665762199</v>
      </c>
      <c r="P21" s="19">
        <v>0.13267382363661201</v>
      </c>
      <c r="Q21" s="19"/>
      <c r="R21" s="19">
        <v>1.1105818594356E-2</v>
      </c>
      <c r="S21" s="19">
        <v>0</v>
      </c>
    </row>
    <row r="22" spans="2:19" x14ac:dyDescent="0.35">
      <c r="B22" s="16"/>
    </row>
    <row r="23" spans="2:19" x14ac:dyDescent="0.35">
      <c r="B23" t="s">
        <v>304</v>
      </c>
    </row>
    <row r="24" spans="2:19" x14ac:dyDescent="0.35">
      <c r="B24" t="s">
        <v>305</v>
      </c>
    </row>
    <row r="26" spans="2:19" x14ac:dyDescent="0.35">
      <c r="B2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24"/>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78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66</v>
      </c>
      <c r="C9" s="17">
        <v>7.1040042056283295E-2</v>
      </c>
      <c r="D9" s="17">
        <v>5.8508773481776903E-2</v>
      </c>
      <c r="E9" s="17">
        <v>9.1299534116678002E-2</v>
      </c>
      <c r="F9" s="17"/>
      <c r="G9" s="17">
        <v>0</v>
      </c>
      <c r="H9" s="17"/>
      <c r="I9" s="17">
        <v>1.5986641890223599E-2</v>
      </c>
      <c r="J9" s="17">
        <v>0.195812705917074</v>
      </c>
      <c r="K9" s="17">
        <v>2.1857738787088601E-2</v>
      </c>
      <c r="L9" s="17"/>
      <c r="M9" s="17">
        <v>7.1680205020069498E-2</v>
      </c>
      <c r="N9" s="17">
        <v>7.8685847910194895E-2</v>
      </c>
      <c r="O9" s="17">
        <v>6.1670299476304598E-2</v>
      </c>
      <c r="P9" s="17">
        <v>6.7813981063911205E-2</v>
      </c>
      <c r="Q9" s="17"/>
      <c r="R9" s="17">
        <v>0</v>
      </c>
      <c r="S9" s="17">
        <v>0</v>
      </c>
    </row>
    <row r="10" spans="2:19" x14ac:dyDescent="0.35">
      <c r="B10" s="18" t="s">
        <v>79</v>
      </c>
      <c r="C10" s="17">
        <v>4.4249689223339599E-2</v>
      </c>
      <c r="D10" s="17">
        <v>3.5259524133312098E-2</v>
      </c>
      <c r="E10" s="17">
        <v>6.6264325065176405E-2</v>
      </c>
      <c r="F10" s="17"/>
      <c r="G10" s="17">
        <v>9.4077167533084798E-3</v>
      </c>
      <c r="H10" s="17"/>
      <c r="I10" s="17">
        <v>1.87741379210568E-2</v>
      </c>
      <c r="J10" s="17">
        <v>0.110200482157523</v>
      </c>
      <c r="K10" s="17">
        <v>1.5274352358328301E-2</v>
      </c>
      <c r="L10" s="17"/>
      <c r="M10" s="17">
        <v>4.24769901173188E-2</v>
      </c>
      <c r="N10" s="17">
        <v>4.8010250475428097E-2</v>
      </c>
      <c r="O10" s="17">
        <v>2.3700564213478E-2</v>
      </c>
      <c r="P10" s="17">
        <v>7.2868763214490206E-2</v>
      </c>
      <c r="Q10" s="17"/>
      <c r="R10" s="17">
        <v>0</v>
      </c>
      <c r="S10" s="17">
        <v>0.143860318108923</v>
      </c>
    </row>
    <row r="11" spans="2:19" x14ac:dyDescent="0.35">
      <c r="B11" s="18" t="s">
        <v>80</v>
      </c>
      <c r="C11" s="17">
        <v>7.1018311261880296E-2</v>
      </c>
      <c r="D11" s="17">
        <v>6.0404710770084698E-2</v>
      </c>
      <c r="E11" s="17">
        <v>8.7828131628154199E-2</v>
      </c>
      <c r="F11" s="17"/>
      <c r="G11" s="17">
        <v>3.0146134021238301E-2</v>
      </c>
      <c r="H11" s="17"/>
      <c r="I11" s="17">
        <v>5.0760186739625499E-2</v>
      </c>
      <c r="J11" s="17">
        <v>9.4547388358173404E-2</v>
      </c>
      <c r="K11" s="17">
        <v>7.5601614690048294E-2</v>
      </c>
      <c r="L11" s="17"/>
      <c r="M11" s="17">
        <v>7.4203041687631505E-2</v>
      </c>
      <c r="N11" s="17">
        <v>5.7117911027625597E-2</v>
      </c>
      <c r="O11" s="17">
        <v>9.1081098469812896E-2</v>
      </c>
      <c r="P11" s="17">
        <v>5.8041247923521798E-2</v>
      </c>
      <c r="Q11" s="17"/>
      <c r="R11" s="17">
        <v>0</v>
      </c>
      <c r="S11" s="17">
        <v>0.230887878062289</v>
      </c>
    </row>
    <row r="12" spans="2:19" x14ac:dyDescent="0.35">
      <c r="B12" s="18" t="s">
        <v>81</v>
      </c>
      <c r="C12" s="17">
        <v>7.5906569275234495E-2</v>
      </c>
      <c r="D12" s="17">
        <v>7.8005063235443206E-2</v>
      </c>
      <c r="E12" s="17">
        <v>7.2457660915028199E-2</v>
      </c>
      <c r="F12" s="17"/>
      <c r="G12" s="17">
        <v>9.1058421340818901E-2</v>
      </c>
      <c r="H12" s="17"/>
      <c r="I12" s="17">
        <v>6.3036830424099605E-2</v>
      </c>
      <c r="J12" s="17">
        <v>7.0869419946480799E-2</v>
      </c>
      <c r="K12" s="17">
        <v>0.110117696327235</v>
      </c>
      <c r="L12" s="17"/>
      <c r="M12" s="17">
        <v>7.2106485170572998E-2</v>
      </c>
      <c r="N12" s="17">
        <v>9.7080136425189298E-2</v>
      </c>
      <c r="O12" s="17">
        <v>3.0514908544405799E-2</v>
      </c>
      <c r="P12" s="17">
        <v>0.113852269764075</v>
      </c>
      <c r="Q12" s="17"/>
      <c r="R12" s="17">
        <v>0</v>
      </c>
      <c r="S12" s="17">
        <v>0.24678011064386199</v>
      </c>
    </row>
    <row r="13" spans="2:19" x14ac:dyDescent="0.35">
      <c r="B13" s="18" t="s">
        <v>82</v>
      </c>
      <c r="C13" s="17">
        <v>0.116413303010939</v>
      </c>
      <c r="D13" s="17">
        <v>0.105854008493328</v>
      </c>
      <c r="E13" s="17">
        <v>0.123704901714505</v>
      </c>
      <c r="F13" s="17"/>
      <c r="G13" s="17">
        <v>0.13935902593903801</v>
      </c>
      <c r="H13" s="17"/>
      <c r="I13" s="17">
        <v>0.11742879292496899</v>
      </c>
      <c r="J13" s="17">
        <v>8.33460767675306E-2</v>
      </c>
      <c r="K13" s="17">
        <v>0.15921631698449101</v>
      </c>
      <c r="L13" s="17"/>
      <c r="M13" s="17">
        <v>0.13311802708259499</v>
      </c>
      <c r="N13" s="17">
        <v>4.0143528311849502E-2</v>
      </c>
      <c r="O13" s="17">
        <v>0.15424270900766901</v>
      </c>
      <c r="P13" s="17">
        <v>0.15329771836605299</v>
      </c>
      <c r="Q13" s="17"/>
      <c r="R13" s="17">
        <v>0</v>
      </c>
      <c r="S13" s="17">
        <v>0.37847169318492602</v>
      </c>
    </row>
    <row r="14" spans="2:19" x14ac:dyDescent="0.35">
      <c r="B14" s="18" t="s">
        <v>83</v>
      </c>
      <c r="C14" s="17">
        <v>9.0481643861459599E-2</v>
      </c>
      <c r="D14" s="17">
        <v>9.3104407014798801E-2</v>
      </c>
      <c r="E14" s="17">
        <v>7.3538158639393697E-2</v>
      </c>
      <c r="F14" s="17"/>
      <c r="G14" s="17">
        <v>0.13382641495387901</v>
      </c>
      <c r="H14" s="17"/>
      <c r="I14" s="17">
        <v>8.3073786054050094E-2</v>
      </c>
      <c r="J14" s="17">
        <v>7.93552549022839E-2</v>
      </c>
      <c r="K14" s="17">
        <v>0.12199570655700399</v>
      </c>
      <c r="L14" s="17"/>
      <c r="M14" s="17">
        <v>8.2594197753447104E-2</v>
      </c>
      <c r="N14" s="17">
        <v>0.121309312667396</v>
      </c>
      <c r="O14" s="17">
        <v>7.3831076311735605E-2</v>
      </c>
      <c r="P14" s="17">
        <v>8.1325207744396402E-2</v>
      </c>
      <c r="Q14" s="17"/>
      <c r="R14" s="17">
        <v>0.28533847976124399</v>
      </c>
      <c r="S14" s="17">
        <v>0</v>
      </c>
    </row>
    <row r="15" spans="2:19" x14ac:dyDescent="0.35">
      <c r="B15" s="18" t="s">
        <v>84</v>
      </c>
      <c r="C15" s="17">
        <v>0.105959434300381</v>
      </c>
      <c r="D15" s="17">
        <v>8.7937426133338006E-2</v>
      </c>
      <c r="E15" s="17">
        <v>8.79858960988575E-2</v>
      </c>
      <c r="F15" s="17"/>
      <c r="G15" s="17">
        <v>0.21084136566748199</v>
      </c>
      <c r="H15" s="17"/>
      <c r="I15" s="17">
        <v>0.162352523653226</v>
      </c>
      <c r="J15" s="17">
        <v>0</v>
      </c>
      <c r="K15" s="17">
        <v>0.12900649312526399</v>
      </c>
      <c r="L15" s="17"/>
      <c r="M15" s="17">
        <v>0.125714517036464</v>
      </c>
      <c r="N15" s="17">
        <v>0.121115147278211</v>
      </c>
      <c r="O15" s="17">
        <v>7.1575617164973293E-2</v>
      </c>
      <c r="P15" s="17">
        <v>6.1362557667689298E-2</v>
      </c>
      <c r="Q15" s="17"/>
      <c r="R15" s="17">
        <v>0.33414848149670301</v>
      </c>
      <c r="S15" s="17">
        <v>0</v>
      </c>
    </row>
    <row r="16" spans="2:19" x14ac:dyDescent="0.35">
      <c r="B16" s="18" t="s">
        <v>85</v>
      </c>
      <c r="C16" s="17">
        <v>6.3976325226930503E-2</v>
      </c>
      <c r="D16" s="17">
        <v>6.9863772949441502E-2</v>
      </c>
      <c r="E16" s="17">
        <v>6.2737561030431502E-2</v>
      </c>
      <c r="F16" s="17"/>
      <c r="G16" s="17">
        <v>0.12958746296690901</v>
      </c>
      <c r="H16" s="17"/>
      <c r="I16" s="17">
        <v>0.11181349461595599</v>
      </c>
      <c r="J16" s="17">
        <v>5.6250766618324401E-3</v>
      </c>
      <c r="K16" s="17">
        <v>4.4056399702060198E-2</v>
      </c>
      <c r="L16" s="17"/>
      <c r="M16" s="17">
        <v>5.2440082573318898E-2</v>
      </c>
      <c r="N16" s="17">
        <v>8.0247684348264098E-2</v>
      </c>
      <c r="O16" s="17">
        <v>8.4441345406027296E-2</v>
      </c>
      <c r="P16" s="17">
        <v>4.0861865590583503E-2</v>
      </c>
      <c r="Q16" s="17"/>
      <c r="R16" s="17">
        <v>0.20175260530096201</v>
      </c>
      <c r="S16" s="17">
        <v>0</v>
      </c>
    </row>
    <row r="17" spans="2:19" x14ac:dyDescent="0.35">
      <c r="B17" s="18" t="s">
        <v>86</v>
      </c>
      <c r="C17" s="17">
        <v>2.6191827743594801E-2</v>
      </c>
      <c r="D17" s="17">
        <v>2.6909803859387502E-2</v>
      </c>
      <c r="E17" s="17">
        <v>2.54655548260923E-2</v>
      </c>
      <c r="F17" s="17"/>
      <c r="G17" s="17">
        <v>5.8077563940677597E-2</v>
      </c>
      <c r="H17" s="17"/>
      <c r="I17" s="17">
        <v>4.62268695766474E-2</v>
      </c>
      <c r="J17" s="17">
        <v>0</v>
      </c>
      <c r="K17" s="17">
        <v>1.9965937319069701E-2</v>
      </c>
      <c r="L17" s="17"/>
      <c r="M17" s="17">
        <v>2.0507884860835501E-2</v>
      </c>
      <c r="N17" s="17">
        <v>3.5172387885556697E-2</v>
      </c>
      <c r="O17" s="17">
        <v>1.78437622558251E-2</v>
      </c>
      <c r="P17" s="17">
        <v>3.9861099747870402E-2</v>
      </c>
      <c r="Q17" s="17"/>
      <c r="R17" s="17">
        <v>8.2597264943249399E-2</v>
      </c>
      <c r="S17" s="17">
        <v>0</v>
      </c>
    </row>
    <row r="18" spans="2:19" ht="29" x14ac:dyDescent="0.35">
      <c r="B18" s="18" t="s">
        <v>87</v>
      </c>
      <c r="C18" s="17">
        <v>3.04936143624643E-2</v>
      </c>
      <c r="D18" s="17">
        <v>3.6995311998859401E-2</v>
      </c>
      <c r="E18" s="17">
        <v>1.1811437033284E-2</v>
      </c>
      <c r="F18" s="17"/>
      <c r="G18" s="17">
        <v>8.4036786545084105E-2</v>
      </c>
      <c r="H18" s="17"/>
      <c r="I18" s="17">
        <v>4.6852175837570502E-2</v>
      </c>
      <c r="J18" s="17">
        <v>1.5801892931519099E-2</v>
      </c>
      <c r="K18" s="17">
        <v>1.7587276083716699E-2</v>
      </c>
      <c r="L18" s="17"/>
      <c r="M18" s="17">
        <v>5.1188959882880802E-2</v>
      </c>
      <c r="N18" s="17">
        <v>2.8416909073478002E-3</v>
      </c>
      <c r="O18" s="17">
        <v>3.56875245116502E-2</v>
      </c>
      <c r="P18" s="17">
        <v>7.7729490284799696E-3</v>
      </c>
      <c r="Q18" s="17"/>
      <c r="R18" s="17">
        <v>9.6163168497841095E-2</v>
      </c>
      <c r="S18" s="17">
        <v>0</v>
      </c>
    </row>
    <row r="19" spans="2:19" x14ac:dyDescent="0.35">
      <c r="B19" s="18" t="s">
        <v>53</v>
      </c>
      <c r="C19" s="19">
        <v>0.30426923967749298</v>
      </c>
      <c r="D19" s="19">
        <v>0.34715719793023098</v>
      </c>
      <c r="E19" s="19">
        <v>0.296906838932399</v>
      </c>
      <c r="F19" s="19"/>
      <c r="G19" s="19">
        <v>0.113659107871565</v>
      </c>
      <c r="H19" s="19"/>
      <c r="I19" s="19">
        <v>0.28369456036257601</v>
      </c>
      <c r="J19" s="19">
        <v>0.34444170235758398</v>
      </c>
      <c r="K19" s="19">
        <v>0.285320468065694</v>
      </c>
      <c r="L19" s="19"/>
      <c r="M19" s="19">
        <v>0.27396960881486498</v>
      </c>
      <c r="N19" s="19">
        <v>0.318276102762937</v>
      </c>
      <c r="O19" s="19">
        <v>0.35541109463811799</v>
      </c>
      <c r="P19" s="19">
        <v>0.30294233988892899</v>
      </c>
      <c r="Q19" s="19"/>
      <c r="R19" s="19">
        <v>0</v>
      </c>
      <c r="S19" s="19">
        <v>0</v>
      </c>
    </row>
    <row r="20" spans="2:19" x14ac:dyDescent="0.35">
      <c r="B20" s="16"/>
    </row>
    <row r="21" spans="2:19" x14ac:dyDescent="0.35">
      <c r="B21" t="s">
        <v>304</v>
      </c>
    </row>
    <row r="22" spans="2:19" x14ac:dyDescent="0.35">
      <c r="B22" t="s">
        <v>305</v>
      </c>
    </row>
    <row r="24" spans="2:19" x14ac:dyDescent="0.35">
      <c r="B24"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S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88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89</v>
      </c>
      <c r="C9" s="17">
        <v>0.65263173942431096</v>
      </c>
      <c r="D9" s="17">
        <v>0.67439924399991302</v>
      </c>
      <c r="E9" s="17">
        <v>0.61693486560105604</v>
      </c>
      <c r="F9" s="17"/>
      <c r="G9" s="17">
        <v>0.63898909464394504</v>
      </c>
      <c r="H9" s="17"/>
      <c r="I9" s="17">
        <v>0.68161738938425898</v>
      </c>
      <c r="J9" s="17">
        <v>0.587212033125729</v>
      </c>
      <c r="K9" s="17">
        <v>0.68066556772490305</v>
      </c>
      <c r="L9" s="17"/>
      <c r="M9" s="17">
        <v>0.63706485125566703</v>
      </c>
      <c r="N9" s="17">
        <v>0.65560059263683002</v>
      </c>
      <c r="O9" s="17">
        <v>0.62632344830733</v>
      </c>
      <c r="P9" s="17">
        <v>0.73693322505011305</v>
      </c>
      <c r="Q9" s="17"/>
      <c r="R9" s="17">
        <v>0.70790486806021802</v>
      </c>
      <c r="S9" s="17">
        <v>0.57521108176799496</v>
      </c>
    </row>
    <row r="10" spans="2:19" ht="58" x14ac:dyDescent="0.35">
      <c r="B10" s="18" t="s">
        <v>90</v>
      </c>
      <c r="C10" s="17">
        <v>0.50107112089374095</v>
      </c>
      <c r="D10" s="17">
        <v>0.49607398752890902</v>
      </c>
      <c r="E10" s="17">
        <v>0.49046694982170003</v>
      </c>
      <c r="F10" s="17"/>
      <c r="G10" s="17">
        <v>0.62068106643076504</v>
      </c>
      <c r="H10" s="17"/>
      <c r="I10" s="17">
        <v>0.52680024238174095</v>
      </c>
      <c r="J10" s="17">
        <v>0.37162632342402602</v>
      </c>
      <c r="K10" s="17">
        <v>0.61687541224610198</v>
      </c>
      <c r="L10" s="17"/>
      <c r="M10" s="17">
        <v>0.49466944177177102</v>
      </c>
      <c r="N10" s="17">
        <v>0.51930483709530295</v>
      </c>
      <c r="O10" s="17">
        <v>0.51290945707449698</v>
      </c>
      <c r="P10" s="17">
        <v>0.46973628340501999</v>
      </c>
      <c r="Q10" s="17"/>
      <c r="R10" s="17">
        <v>0.58547525312601101</v>
      </c>
      <c r="S10" s="17">
        <v>0.54983003615792703</v>
      </c>
    </row>
    <row r="11" spans="2:19" ht="43.5" x14ac:dyDescent="0.35">
      <c r="B11" s="18" t="s">
        <v>91</v>
      </c>
      <c r="C11" s="17">
        <v>0.35804244042168798</v>
      </c>
      <c r="D11" s="17">
        <v>0.34439548151056298</v>
      </c>
      <c r="E11" s="17">
        <v>0.36512387973098198</v>
      </c>
      <c r="F11" s="17"/>
      <c r="G11" s="17">
        <v>0.53445539072787895</v>
      </c>
      <c r="H11" s="17"/>
      <c r="I11" s="17">
        <v>0.434703781442004</v>
      </c>
      <c r="J11" s="17">
        <v>0.165034614316175</v>
      </c>
      <c r="K11" s="17">
        <v>0.44646056328544098</v>
      </c>
      <c r="L11" s="17"/>
      <c r="M11" s="17">
        <v>0.35842381943156398</v>
      </c>
      <c r="N11" s="17">
        <v>0.36178650203831397</v>
      </c>
      <c r="O11" s="17">
        <v>0.38395333068028897</v>
      </c>
      <c r="P11" s="17">
        <v>0.31168868517387899</v>
      </c>
      <c r="Q11" s="17"/>
      <c r="R11" s="17">
        <v>0.51799188751173297</v>
      </c>
      <c r="S11" s="17">
        <v>0.305354103265083</v>
      </c>
    </row>
    <row r="12" spans="2:19" ht="43.5" x14ac:dyDescent="0.35">
      <c r="B12" s="18" t="s">
        <v>92</v>
      </c>
      <c r="C12" s="17">
        <v>0.30250742693525301</v>
      </c>
      <c r="D12" s="17">
        <v>0.30401053765596903</v>
      </c>
      <c r="E12" s="17">
        <v>0.31187972285702498</v>
      </c>
      <c r="F12" s="17"/>
      <c r="G12" s="17">
        <v>0.44096734197398602</v>
      </c>
      <c r="H12" s="17"/>
      <c r="I12" s="17">
        <v>0.29346335083598502</v>
      </c>
      <c r="J12" s="17">
        <v>0.256368422012826</v>
      </c>
      <c r="K12" s="17">
        <v>0.37709804925746998</v>
      </c>
      <c r="L12" s="17"/>
      <c r="M12" s="17">
        <v>0.36109905747676202</v>
      </c>
      <c r="N12" s="17">
        <v>0.26478359009206598</v>
      </c>
      <c r="O12" s="17">
        <v>0.27487677309491398</v>
      </c>
      <c r="P12" s="17">
        <v>0.221557894218086</v>
      </c>
      <c r="Q12" s="17"/>
      <c r="R12" s="17">
        <v>0.377663398892707</v>
      </c>
      <c r="S12" s="17">
        <v>0.33415763168658602</v>
      </c>
    </row>
    <row r="13" spans="2:19" ht="58" x14ac:dyDescent="0.35">
      <c r="B13" s="18" t="s">
        <v>93</v>
      </c>
      <c r="C13" s="17">
        <v>0.27775560091547702</v>
      </c>
      <c r="D13" s="17">
        <v>0.32700185582989499</v>
      </c>
      <c r="E13" s="17">
        <v>0.18902907742544001</v>
      </c>
      <c r="F13" s="17"/>
      <c r="G13" s="17">
        <v>0.51983405692572704</v>
      </c>
      <c r="H13" s="17"/>
      <c r="I13" s="17">
        <v>0.31950917219020097</v>
      </c>
      <c r="J13" s="17">
        <v>0.15173431265930601</v>
      </c>
      <c r="K13" s="17">
        <v>0.349643144982412</v>
      </c>
      <c r="L13" s="17"/>
      <c r="M13" s="17">
        <v>0.29143629531380599</v>
      </c>
      <c r="N13" s="17">
        <v>0.24691310987790999</v>
      </c>
      <c r="O13" s="17">
        <v>0.271384245049338</v>
      </c>
      <c r="P13" s="17">
        <v>0.30135861782761098</v>
      </c>
      <c r="Q13" s="17"/>
      <c r="R13" s="17">
        <v>0.43400748746159901</v>
      </c>
      <c r="S13" s="17">
        <v>0.223617223534152</v>
      </c>
    </row>
    <row r="14" spans="2:19" ht="58" x14ac:dyDescent="0.35">
      <c r="B14" s="18" t="s">
        <v>94</v>
      </c>
      <c r="C14" s="17">
        <v>0.167060795652231</v>
      </c>
      <c r="D14" s="17">
        <v>0.196446165177843</v>
      </c>
      <c r="E14" s="17">
        <v>0.11635072495311601</v>
      </c>
      <c r="F14" s="17"/>
      <c r="G14" s="17">
        <v>0.24177384972409599</v>
      </c>
      <c r="H14" s="17"/>
      <c r="I14" s="17">
        <v>0.19535049699870499</v>
      </c>
      <c r="J14" s="17">
        <v>0.116482334947641</v>
      </c>
      <c r="K14" s="17">
        <v>0.168994326370041</v>
      </c>
      <c r="L14" s="17"/>
      <c r="M14" s="17">
        <v>0.151595942685774</v>
      </c>
      <c r="N14" s="17">
        <v>0.193860167044726</v>
      </c>
      <c r="O14" s="17">
        <v>0.14976541625877801</v>
      </c>
      <c r="P14" s="17">
        <v>0.19176340258663099</v>
      </c>
      <c r="Q14" s="17"/>
      <c r="R14" s="17">
        <v>0.22870347433740701</v>
      </c>
      <c r="S14" s="17">
        <v>0.140963850661842</v>
      </c>
    </row>
    <row r="15" spans="2:19" ht="43.5" x14ac:dyDescent="0.35">
      <c r="B15" s="18" t="s">
        <v>95</v>
      </c>
      <c r="C15" s="17">
        <v>0.15817501368740799</v>
      </c>
      <c r="D15" s="17">
        <v>0.15654717631770501</v>
      </c>
      <c r="E15" s="17">
        <v>0.142082453975728</v>
      </c>
      <c r="F15" s="17"/>
      <c r="G15" s="17">
        <v>0.243962249554665</v>
      </c>
      <c r="H15" s="17"/>
      <c r="I15" s="17">
        <v>0.243610304572036</v>
      </c>
      <c r="J15" s="17">
        <v>7.5266869409643902E-2</v>
      </c>
      <c r="K15" s="17">
        <v>9.8268626947822901E-2</v>
      </c>
      <c r="L15" s="17"/>
      <c r="M15" s="17">
        <v>0.17133969346553399</v>
      </c>
      <c r="N15" s="17">
        <v>0.14228872266959</v>
      </c>
      <c r="O15" s="17">
        <v>0.17547164946347099</v>
      </c>
      <c r="P15" s="17">
        <v>0.119988145172818</v>
      </c>
      <c r="Q15" s="17"/>
      <c r="R15" s="17">
        <v>0.29485425388041597</v>
      </c>
      <c r="S15" s="17">
        <v>0.150357083869605</v>
      </c>
    </row>
    <row r="16" spans="2:19" ht="43.5" x14ac:dyDescent="0.35">
      <c r="B16" s="18" t="s">
        <v>96</v>
      </c>
      <c r="C16" s="17">
        <v>0.108179711986823</v>
      </c>
      <c r="D16" s="17">
        <v>9.3875515560437106E-2</v>
      </c>
      <c r="E16" s="17">
        <v>0.129545181470968</v>
      </c>
      <c r="F16" s="17"/>
      <c r="G16" s="17">
        <v>0.15792455003664899</v>
      </c>
      <c r="H16" s="17"/>
      <c r="I16" s="17">
        <v>0.17648583866109799</v>
      </c>
      <c r="J16" s="17">
        <v>2.30710817570281E-2</v>
      </c>
      <c r="K16" s="17">
        <v>8.2561061105516698E-2</v>
      </c>
      <c r="L16" s="17"/>
      <c r="M16" s="17">
        <v>0.103901839098496</v>
      </c>
      <c r="N16" s="17">
        <v>0.101680993824104</v>
      </c>
      <c r="O16" s="17">
        <v>0.10997302576040401</v>
      </c>
      <c r="P16" s="17">
        <v>0.13231545352947999</v>
      </c>
      <c r="Q16" s="17"/>
      <c r="R16" s="17">
        <v>0.17008411264169301</v>
      </c>
      <c r="S16" s="17">
        <v>0.116329219728107</v>
      </c>
    </row>
    <row r="17" spans="2:19" ht="43.5" x14ac:dyDescent="0.35">
      <c r="B17" s="18" t="s">
        <v>97</v>
      </c>
      <c r="C17" s="17">
        <v>9.4126911649499406E-2</v>
      </c>
      <c r="D17" s="17">
        <v>8.6494950454131594E-2</v>
      </c>
      <c r="E17" s="17">
        <v>8.1562719695920799E-2</v>
      </c>
      <c r="F17" s="17"/>
      <c r="G17" s="17">
        <v>0.17366871665059899</v>
      </c>
      <c r="H17" s="17"/>
      <c r="I17" s="17">
        <v>0.13661393573848701</v>
      </c>
      <c r="J17" s="17">
        <v>2.8067783708357101E-2</v>
      </c>
      <c r="K17" s="17">
        <v>9.5227147094214801E-2</v>
      </c>
      <c r="L17" s="17"/>
      <c r="M17" s="17">
        <v>8.1427471983961594E-2</v>
      </c>
      <c r="N17" s="17">
        <v>0.105741906547675</v>
      </c>
      <c r="O17" s="17">
        <v>0.13361264602869499</v>
      </c>
      <c r="P17" s="17">
        <v>5.60934858651327E-2</v>
      </c>
      <c r="Q17" s="17"/>
      <c r="R17" s="17">
        <v>0.16120437038324201</v>
      </c>
      <c r="S17" s="17">
        <v>9.9022062581038198E-2</v>
      </c>
    </row>
    <row r="18" spans="2:19" x14ac:dyDescent="0.35">
      <c r="B18" s="18" t="s">
        <v>53</v>
      </c>
      <c r="C18" s="17">
        <v>2.1747462595193001E-2</v>
      </c>
      <c r="D18" s="17">
        <v>1.8255957790040099E-2</v>
      </c>
      <c r="E18" s="17">
        <v>2.43565708694818E-2</v>
      </c>
      <c r="F18" s="17"/>
      <c r="G18" s="17">
        <v>0</v>
      </c>
      <c r="H18" s="17"/>
      <c r="I18" s="17">
        <v>2.66081893912479E-2</v>
      </c>
      <c r="J18" s="17">
        <v>1.5801892931519099E-2</v>
      </c>
      <c r="K18" s="17">
        <v>2.0323980460624301E-2</v>
      </c>
      <c r="L18" s="17"/>
      <c r="M18" s="17">
        <v>3.02003954749635E-2</v>
      </c>
      <c r="N18" s="17">
        <v>7.6570295772587903E-3</v>
      </c>
      <c r="O18" s="17">
        <v>2.08866140041413E-2</v>
      </c>
      <c r="P18" s="17">
        <v>2.22319585027612E-2</v>
      </c>
      <c r="Q18" s="17"/>
      <c r="R18" s="17">
        <v>2.2480498224854198E-3</v>
      </c>
      <c r="S18" s="17">
        <v>1.25020020179078E-2</v>
      </c>
    </row>
    <row r="19" spans="2:19" x14ac:dyDescent="0.35">
      <c r="B19" s="18" t="s">
        <v>98</v>
      </c>
      <c r="C19" s="17">
        <v>6.5630251039741497E-3</v>
      </c>
      <c r="D19" s="17">
        <v>1.0616312911459E-2</v>
      </c>
      <c r="E19" s="17">
        <v>4.1727370601530103E-3</v>
      </c>
      <c r="F19" s="17"/>
      <c r="G19" s="17">
        <v>0</v>
      </c>
      <c r="H19" s="17"/>
      <c r="I19" s="17">
        <v>6.9853949199554901E-3</v>
      </c>
      <c r="J19" s="17">
        <v>8.9821321208380604E-3</v>
      </c>
      <c r="K19" s="17">
        <v>3.0342453513636102E-3</v>
      </c>
      <c r="L19" s="17"/>
      <c r="M19" s="17">
        <v>6.4239753239742703E-3</v>
      </c>
      <c r="N19" s="17">
        <v>4.8153386699109901E-3</v>
      </c>
      <c r="O19" s="17">
        <v>8.4921413885032208E-3</v>
      </c>
      <c r="P19" s="17">
        <v>7.5868837905751201E-3</v>
      </c>
      <c r="Q19" s="17"/>
      <c r="R19" s="17">
        <v>4.8376095623046903E-3</v>
      </c>
      <c r="S19" s="17">
        <v>2.6741916986061801E-3</v>
      </c>
    </row>
    <row r="20" spans="2:19" x14ac:dyDescent="0.35">
      <c r="B20" s="18" t="s">
        <v>54</v>
      </c>
      <c r="C20" s="19">
        <v>5.1131775207690799E-2</v>
      </c>
      <c r="D20" s="19">
        <v>4.0531152094952401E-2</v>
      </c>
      <c r="E20" s="19">
        <v>7.2629701490775994E-2</v>
      </c>
      <c r="F20" s="19"/>
      <c r="G20" s="19">
        <v>2.9748859745877699E-3</v>
      </c>
      <c r="H20" s="19"/>
      <c r="I20" s="19">
        <v>1.09142118305075E-2</v>
      </c>
      <c r="J20" s="19">
        <v>0.14569398895148</v>
      </c>
      <c r="K20" s="19">
        <v>9.0430863234251899E-3</v>
      </c>
      <c r="L20" s="19"/>
      <c r="M20" s="19">
        <v>5.7281269045532802E-2</v>
      </c>
      <c r="N20" s="19">
        <v>6.9840174018532694E-2</v>
      </c>
      <c r="O20" s="19">
        <v>3.60930328282838E-2</v>
      </c>
      <c r="P20" s="19">
        <v>1.6519779086154499E-2</v>
      </c>
      <c r="Q20" s="19"/>
      <c r="R20" s="19">
        <v>3.8472101704501199E-3</v>
      </c>
      <c r="S20" s="19">
        <v>4.9654973082963703E-3</v>
      </c>
    </row>
    <row r="21" spans="2:19" x14ac:dyDescent="0.35">
      <c r="B21" s="16"/>
    </row>
    <row r="22" spans="2:19" x14ac:dyDescent="0.35">
      <c r="B22" t="s">
        <v>304</v>
      </c>
    </row>
    <row r="23" spans="2:19" x14ac:dyDescent="0.35">
      <c r="B23" t="s">
        <v>305</v>
      </c>
    </row>
    <row r="25" spans="2:19" x14ac:dyDescent="0.35">
      <c r="B25"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99</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100</v>
      </c>
      <c r="C9" s="17">
        <v>0.49837057853807498</v>
      </c>
      <c r="D9" s="17">
        <v>0.51992239403277196</v>
      </c>
      <c r="E9" s="17">
        <v>0.44675188675323901</v>
      </c>
      <c r="F9" s="17"/>
      <c r="G9" s="17">
        <v>0.83733218937710197</v>
      </c>
      <c r="H9" s="17"/>
      <c r="I9" s="17">
        <v>0.54162846463564096</v>
      </c>
      <c r="J9" s="17">
        <v>0.33264090736181001</v>
      </c>
      <c r="K9" s="17">
        <v>0.62417715886446701</v>
      </c>
      <c r="L9" s="17"/>
      <c r="M9" s="17">
        <v>0.50565597791726102</v>
      </c>
      <c r="N9" s="17">
        <v>0.49489343323671597</v>
      </c>
      <c r="O9" s="17">
        <v>0.57847700132028601</v>
      </c>
      <c r="P9" s="17">
        <v>0.36393134767817298</v>
      </c>
      <c r="Q9" s="17"/>
      <c r="R9" s="17">
        <v>0.71410104785943096</v>
      </c>
      <c r="S9" s="17">
        <v>0.45356894572395101</v>
      </c>
    </row>
    <row r="10" spans="2:19" x14ac:dyDescent="0.35">
      <c r="B10" s="18" t="s">
        <v>101</v>
      </c>
      <c r="C10" s="17">
        <v>0.33055789324416301</v>
      </c>
      <c r="D10" s="17">
        <v>0.32958012216171201</v>
      </c>
      <c r="E10" s="17">
        <v>0.33544908743861401</v>
      </c>
      <c r="F10" s="17"/>
      <c r="G10" s="17">
        <v>0.14677784178287001</v>
      </c>
      <c r="H10" s="17"/>
      <c r="I10" s="17">
        <v>0.37405760517824599</v>
      </c>
      <c r="J10" s="17">
        <v>0.27541530064589598</v>
      </c>
      <c r="K10" s="17">
        <v>0.30539769670584399</v>
      </c>
      <c r="L10" s="17"/>
      <c r="M10" s="17">
        <v>0.353928879342638</v>
      </c>
      <c r="N10" s="17">
        <v>0.29448800811064602</v>
      </c>
      <c r="O10" s="17">
        <v>0.264529045601409</v>
      </c>
      <c r="P10" s="17">
        <v>0.41928050059370697</v>
      </c>
      <c r="Q10" s="17"/>
      <c r="R10" s="17">
        <v>0.227372329363662</v>
      </c>
      <c r="S10" s="17">
        <v>0.40317625469965601</v>
      </c>
    </row>
    <row r="11" spans="2:19" x14ac:dyDescent="0.35">
      <c r="B11" s="18" t="s">
        <v>102</v>
      </c>
      <c r="C11" s="17">
        <v>0.105569105593343</v>
      </c>
      <c r="D11" s="17">
        <v>9.8226124997860098E-2</v>
      </c>
      <c r="E11" s="17">
        <v>0.136781378945906</v>
      </c>
      <c r="F11" s="17"/>
      <c r="G11" s="17">
        <v>1.58899688400281E-2</v>
      </c>
      <c r="H11" s="17"/>
      <c r="I11" s="17">
        <v>6.2537181501806705E-2</v>
      </c>
      <c r="J11" s="17">
        <v>0.228506217193547</v>
      </c>
      <c r="K11" s="17">
        <v>4.3718903203052301E-2</v>
      </c>
      <c r="L11" s="17"/>
      <c r="M11" s="17">
        <v>7.6242143983715996E-2</v>
      </c>
      <c r="N11" s="17">
        <v>0.12554873616632101</v>
      </c>
      <c r="O11" s="17">
        <v>9.7926633375680805E-2</v>
      </c>
      <c r="P11" s="17">
        <v>0.17532766839071701</v>
      </c>
      <c r="Q11" s="17"/>
      <c r="R11" s="17">
        <v>5.8526622776907601E-2</v>
      </c>
      <c r="S11" s="17">
        <v>0.12514174954908699</v>
      </c>
    </row>
    <row r="12" spans="2:19" x14ac:dyDescent="0.35">
      <c r="B12" s="18" t="s">
        <v>103</v>
      </c>
      <c r="C12" s="17">
        <v>4.6717743150452802E-2</v>
      </c>
      <c r="D12" s="17">
        <v>3.2819039901276402E-2</v>
      </c>
      <c r="E12" s="17">
        <v>6.3886474091125495E-2</v>
      </c>
      <c r="F12" s="17"/>
      <c r="G12" s="17">
        <v>0</v>
      </c>
      <c r="H12" s="17"/>
      <c r="I12" s="17">
        <v>2.60275037128046E-3</v>
      </c>
      <c r="J12" s="17">
        <v>0.14100434770360501</v>
      </c>
      <c r="K12" s="17">
        <v>1.24209266034076E-2</v>
      </c>
      <c r="L12" s="17"/>
      <c r="M12" s="17">
        <v>3.3733989007907798E-2</v>
      </c>
      <c r="N12" s="17">
        <v>8.0254483816405403E-2</v>
      </c>
      <c r="O12" s="17">
        <v>4.5278107975808002E-2</v>
      </c>
      <c r="P12" s="17">
        <v>2.70014738631222E-2</v>
      </c>
      <c r="Q12" s="17"/>
      <c r="R12" s="17">
        <v>0</v>
      </c>
      <c r="S12" s="17">
        <v>1.8113050027306302E-2</v>
      </c>
    </row>
    <row r="13" spans="2:19" x14ac:dyDescent="0.35">
      <c r="B13" s="18" t="s">
        <v>53</v>
      </c>
      <c r="C13" s="20">
        <v>1.8784679473966601E-2</v>
      </c>
      <c r="D13" s="20">
        <v>1.9452318906378999E-2</v>
      </c>
      <c r="E13" s="20">
        <v>1.7131172771115401E-2</v>
      </c>
      <c r="F13" s="20"/>
      <c r="G13" s="20">
        <v>0</v>
      </c>
      <c r="H13" s="20"/>
      <c r="I13" s="20">
        <v>1.9173998313026401E-2</v>
      </c>
      <c r="J13" s="20">
        <v>2.2433227095142699E-2</v>
      </c>
      <c r="K13" s="20">
        <v>1.42853146232299E-2</v>
      </c>
      <c r="L13" s="20"/>
      <c r="M13" s="20">
        <v>3.04390097484772E-2</v>
      </c>
      <c r="N13" s="20">
        <v>4.8153386699109901E-3</v>
      </c>
      <c r="O13" s="20">
        <v>1.3789211726816099E-2</v>
      </c>
      <c r="P13" s="20">
        <v>1.4459009474281199E-2</v>
      </c>
      <c r="Q13" s="20"/>
      <c r="R13" s="20">
        <v>0</v>
      </c>
      <c r="S13" s="20">
        <v>0</v>
      </c>
    </row>
    <row r="14" spans="2:19" ht="29" x14ac:dyDescent="0.35">
      <c r="B14" s="18" t="s">
        <v>104</v>
      </c>
      <c r="C14" s="20">
        <v>0.82892847178223805</v>
      </c>
      <c r="D14" s="20">
        <v>0.84950251619448403</v>
      </c>
      <c r="E14" s="20">
        <v>0.78220097419185297</v>
      </c>
      <c r="F14" s="20"/>
      <c r="G14" s="20">
        <v>0.98411003115997198</v>
      </c>
      <c r="H14" s="20"/>
      <c r="I14" s="20">
        <v>0.91568606981388601</v>
      </c>
      <c r="J14" s="20">
        <v>0.60805620800770499</v>
      </c>
      <c r="K14" s="20">
        <v>0.92957485557031005</v>
      </c>
      <c r="L14" s="20"/>
      <c r="M14" s="20">
        <v>0.85958485725989897</v>
      </c>
      <c r="N14" s="20">
        <v>0.78938144134736199</v>
      </c>
      <c r="O14" s="20">
        <v>0.84300604692169501</v>
      </c>
      <c r="P14" s="20">
        <v>0.78321184827187995</v>
      </c>
      <c r="Q14" s="20"/>
      <c r="R14" s="20">
        <v>0.94147337722309199</v>
      </c>
      <c r="S14" s="20">
        <v>0.85674520042360702</v>
      </c>
    </row>
    <row r="15" spans="2:19" ht="43.5" x14ac:dyDescent="0.35">
      <c r="B15" s="18" t="s">
        <v>105</v>
      </c>
      <c r="C15" s="21">
        <v>0.152286848743796</v>
      </c>
      <c r="D15" s="21">
        <v>0.13104516489913701</v>
      </c>
      <c r="E15" s="21">
        <v>0.200667853037031</v>
      </c>
      <c r="F15" s="21"/>
      <c r="G15" s="21">
        <v>1.58899688400281E-2</v>
      </c>
      <c r="H15" s="21"/>
      <c r="I15" s="21">
        <v>6.5139931873087101E-2</v>
      </c>
      <c r="J15" s="21">
        <v>0.36951056489715201</v>
      </c>
      <c r="K15" s="21">
        <v>5.6139829806459901E-2</v>
      </c>
      <c r="L15" s="21"/>
      <c r="M15" s="21">
        <v>0.109976132991624</v>
      </c>
      <c r="N15" s="21">
        <v>0.20580321998272699</v>
      </c>
      <c r="O15" s="21">
        <v>0.143204741351489</v>
      </c>
      <c r="P15" s="21">
        <v>0.20232914225383899</v>
      </c>
      <c r="Q15" s="21"/>
      <c r="R15" s="21">
        <v>5.8526622776907601E-2</v>
      </c>
      <c r="S15" s="21">
        <v>0.143254799576393</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106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29</v>
      </c>
      <c r="C9" s="17">
        <v>0.30586157462359798</v>
      </c>
      <c r="D9" s="17">
        <v>0.29610470720542598</v>
      </c>
      <c r="E9" s="17">
        <v>0.32053873664073801</v>
      </c>
      <c r="F9" s="17"/>
      <c r="G9" s="17">
        <v>0.53828282201938604</v>
      </c>
      <c r="H9" s="17"/>
      <c r="I9" s="17">
        <v>0.36154709665171297</v>
      </c>
      <c r="J9" s="17">
        <v>0.20088360441230799</v>
      </c>
      <c r="K9" s="17">
        <v>0.32588480954833698</v>
      </c>
      <c r="L9" s="17"/>
      <c r="M9" s="17">
        <v>0.31434629402198799</v>
      </c>
      <c r="N9" s="17">
        <v>0.30594436728423102</v>
      </c>
      <c r="O9" s="17">
        <v>0.31145704096193499</v>
      </c>
      <c r="P9" s="17">
        <v>0.26939469680123201</v>
      </c>
      <c r="Q9" s="17"/>
      <c r="R9" s="17">
        <v>0.454061247408024</v>
      </c>
      <c r="S9" s="17">
        <v>0.35498931326062899</v>
      </c>
    </row>
    <row r="10" spans="2:19" x14ac:dyDescent="0.35">
      <c r="B10" s="18" t="s">
        <v>107</v>
      </c>
      <c r="C10" s="17">
        <v>0.618412172833118</v>
      </c>
      <c r="D10" s="17">
        <v>0.615944587948561</v>
      </c>
      <c r="E10" s="17">
        <v>0.63520261405253797</v>
      </c>
      <c r="F10" s="17"/>
      <c r="G10" s="17">
        <v>0.43182719079552601</v>
      </c>
      <c r="H10" s="17"/>
      <c r="I10" s="17">
        <v>0.55190361322123804</v>
      </c>
      <c r="J10" s="17">
        <v>0.74617727019648294</v>
      </c>
      <c r="K10" s="17">
        <v>0.58886538559094304</v>
      </c>
      <c r="L10" s="17"/>
      <c r="M10" s="17">
        <v>0.59641735281789499</v>
      </c>
      <c r="N10" s="17">
        <v>0.62389698346377698</v>
      </c>
      <c r="O10" s="17">
        <v>0.59948918795771</v>
      </c>
      <c r="P10" s="17">
        <v>0.70837334469600699</v>
      </c>
      <c r="Q10" s="17"/>
      <c r="R10" s="17">
        <v>0.494902094962485</v>
      </c>
      <c r="S10" s="17">
        <v>0.594352938432542</v>
      </c>
    </row>
    <row r="11" spans="2:19" x14ac:dyDescent="0.35">
      <c r="B11" s="18" t="s">
        <v>53</v>
      </c>
      <c r="C11" s="19">
        <v>7.5726252543284106E-2</v>
      </c>
      <c r="D11" s="19">
        <v>8.7950704846012306E-2</v>
      </c>
      <c r="E11" s="19">
        <v>4.4258649306724601E-2</v>
      </c>
      <c r="F11" s="19"/>
      <c r="G11" s="19">
        <v>2.9889987185088101E-2</v>
      </c>
      <c r="H11" s="19"/>
      <c r="I11" s="19">
        <v>8.6549290127048803E-2</v>
      </c>
      <c r="J11" s="19">
        <v>5.2939125391209103E-2</v>
      </c>
      <c r="K11" s="19">
        <v>8.5249804860719397E-2</v>
      </c>
      <c r="L11" s="19"/>
      <c r="M11" s="19">
        <v>8.9236353160117202E-2</v>
      </c>
      <c r="N11" s="19">
        <v>7.0158649251991403E-2</v>
      </c>
      <c r="O11" s="19">
        <v>8.9053771080354296E-2</v>
      </c>
      <c r="P11" s="19">
        <v>2.22319585027612E-2</v>
      </c>
      <c r="Q11" s="19"/>
      <c r="R11" s="19">
        <v>5.1036657629491201E-2</v>
      </c>
      <c r="S11" s="19">
        <v>5.0657748306828301E-2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108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29</v>
      </c>
      <c r="C9" s="17">
        <v>0.30264512742271599</v>
      </c>
      <c r="D9" s="17">
        <v>0.319612631290903</v>
      </c>
      <c r="E9" s="17">
        <v>0.27816974578209902</v>
      </c>
      <c r="F9" s="17"/>
      <c r="G9" s="17">
        <v>0.477234428581852</v>
      </c>
      <c r="H9" s="17"/>
      <c r="I9" s="17">
        <v>0.33673151393582201</v>
      </c>
      <c r="J9" s="17">
        <v>0.23449067529567599</v>
      </c>
      <c r="K9" s="17">
        <v>0.33067269384115699</v>
      </c>
      <c r="L9" s="17"/>
      <c r="M9" s="17">
        <v>0.34656571211238102</v>
      </c>
      <c r="N9" s="17">
        <v>0.25823105166077098</v>
      </c>
      <c r="O9" s="17">
        <v>0.31451076335601202</v>
      </c>
      <c r="P9" s="17">
        <v>0.225592320663172</v>
      </c>
      <c r="Q9" s="17"/>
      <c r="R9" s="17">
        <v>0.39260210133920898</v>
      </c>
      <c r="S9" s="17">
        <v>0.33638373540790401</v>
      </c>
    </row>
    <row r="10" spans="2:19" x14ac:dyDescent="0.35">
      <c r="B10" s="18" t="s">
        <v>107</v>
      </c>
      <c r="C10" s="17">
        <v>0.63806906839281796</v>
      </c>
      <c r="D10" s="17">
        <v>0.61356879454800095</v>
      </c>
      <c r="E10" s="17">
        <v>0.66870634703999898</v>
      </c>
      <c r="F10" s="17"/>
      <c r="G10" s="17">
        <v>0.51012044898437603</v>
      </c>
      <c r="H10" s="17"/>
      <c r="I10" s="17">
        <v>0.60412595205986896</v>
      </c>
      <c r="J10" s="17">
        <v>0.716658759927845</v>
      </c>
      <c r="K10" s="17">
        <v>0.60558844316958105</v>
      </c>
      <c r="L10" s="17"/>
      <c r="M10" s="17">
        <v>0.60720200858529405</v>
      </c>
      <c r="N10" s="17">
        <v>0.68655467694208006</v>
      </c>
      <c r="O10" s="17">
        <v>0.592830892772089</v>
      </c>
      <c r="P10" s="17">
        <v>0.71270922513828205</v>
      </c>
      <c r="Q10" s="17"/>
      <c r="R10" s="17">
        <v>0.56863460665682597</v>
      </c>
      <c r="S10" s="17">
        <v>0.63927891305032203</v>
      </c>
    </row>
    <row r="11" spans="2:19" x14ac:dyDescent="0.35">
      <c r="B11" s="18" t="s">
        <v>53</v>
      </c>
      <c r="C11" s="19">
        <v>5.92858041844656E-2</v>
      </c>
      <c r="D11" s="19">
        <v>6.6818574161096003E-2</v>
      </c>
      <c r="E11" s="19">
        <v>5.3123907177901698E-2</v>
      </c>
      <c r="F11" s="19"/>
      <c r="G11" s="19">
        <v>1.2645122433772299E-2</v>
      </c>
      <c r="H11" s="19"/>
      <c r="I11" s="19">
        <v>5.9142534004309001E-2</v>
      </c>
      <c r="J11" s="19">
        <v>4.8850564776478603E-2</v>
      </c>
      <c r="K11" s="19">
        <v>6.3738862989262707E-2</v>
      </c>
      <c r="L11" s="19"/>
      <c r="M11" s="19">
        <v>4.6232279302325603E-2</v>
      </c>
      <c r="N11" s="19">
        <v>5.5214271397148497E-2</v>
      </c>
      <c r="O11" s="19">
        <v>9.2658343871898793E-2</v>
      </c>
      <c r="P11" s="19">
        <v>6.1698454198545902E-2</v>
      </c>
      <c r="Q11" s="19"/>
      <c r="R11" s="19">
        <v>3.8763292003965097E-2</v>
      </c>
      <c r="S11" s="19">
        <v>2.4337351541774001E-2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109</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110</v>
      </c>
      <c r="C9" s="17">
        <v>0.40474173549771397</v>
      </c>
      <c r="D9" s="17">
        <v>0.43337561122234702</v>
      </c>
      <c r="E9" s="17">
        <v>0.39031587648898802</v>
      </c>
      <c r="F9" s="17"/>
      <c r="G9" s="17">
        <v>0.37238897327731701</v>
      </c>
      <c r="H9" s="17"/>
      <c r="I9" s="17">
        <v>0.37005174445169697</v>
      </c>
      <c r="J9" s="17">
        <v>0.51442615123687097</v>
      </c>
      <c r="K9" s="17">
        <v>0.33781673446468502</v>
      </c>
      <c r="L9" s="17"/>
      <c r="M9" s="17">
        <v>0.371475037877946</v>
      </c>
      <c r="N9" s="17">
        <v>0.37837531517371398</v>
      </c>
      <c r="O9" s="17">
        <v>0.42868578674861801</v>
      </c>
      <c r="P9" s="17">
        <v>0.53107446364551503</v>
      </c>
      <c r="Q9" s="17"/>
      <c r="R9" s="17">
        <v>0.35446066190209802</v>
      </c>
      <c r="S9" s="17">
        <v>0.332437483245551</v>
      </c>
    </row>
    <row r="10" spans="2:19" x14ac:dyDescent="0.35">
      <c r="B10" s="18" t="s">
        <v>111</v>
      </c>
      <c r="C10" s="17">
        <v>0.484936320855682</v>
      </c>
      <c r="D10" s="17">
        <v>0.46339030912867102</v>
      </c>
      <c r="E10" s="17">
        <v>0.49430410554195697</v>
      </c>
      <c r="F10" s="17"/>
      <c r="G10" s="17">
        <v>0.55328725156668002</v>
      </c>
      <c r="H10" s="17"/>
      <c r="I10" s="17">
        <v>0.502888956616376</v>
      </c>
      <c r="J10" s="17">
        <v>0.396941100056455</v>
      </c>
      <c r="K10" s="17">
        <v>0.55392940235604005</v>
      </c>
      <c r="L10" s="17"/>
      <c r="M10" s="17">
        <v>0.53053047617939397</v>
      </c>
      <c r="N10" s="17">
        <v>0.44856221495626902</v>
      </c>
      <c r="O10" s="17">
        <v>0.47521066999440698</v>
      </c>
      <c r="P10" s="17">
        <v>0.41831994861570498</v>
      </c>
      <c r="Q10" s="17"/>
      <c r="R10" s="17">
        <v>0.51438420745690205</v>
      </c>
      <c r="S10" s="17">
        <v>0.57079162012563001</v>
      </c>
    </row>
    <row r="11" spans="2:19" x14ac:dyDescent="0.35">
      <c r="B11" s="18" t="s">
        <v>112</v>
      </c>
      <c r="C11" s="17">
        <v>8.94471686221983E-2</v>
      </c>
      <c r="D11" s="17">
        <v>7.7099176942793807E-2</v>
      </c>
      <c r="E11" s="17">
        <v>0.104848162006696</v>
      </c>
      <c r="F11" s="17"/>
      <c r="G11" s="17">
        <v>6.9282733065545804E-2</v>
      </c>
      <c r="H11" s="17"/>
      <c r="I11" s="17">
        <v>0.1078853006189</v>
      </c>
      <c r="J11" s="17">
        <v>6.39297316305147E-2</v>
      </c>
      <c r="K11" s="17">
        <v>8.7929882718650598E-2</v>
      </c>
      <c r="L11" s="17"/>
      <c r="M11" s="17">
        <v>7.24059243512329E-2</v>
      </c>
      <c r="N11" s="17">
        <v>0.147224669966348</v>
      </c>
      <c r="O11" s="17">
        <v>8.8109448904530194E-2</v>
      </c>
      <c r="P11" s="17">
        <v>3.6146578264498901E-2</v>
      </c>
      <c r="Q11" s="17"/>
      <c r="R11" s="17">
        <v>0.13115513064100001</v>
      </c>
      <c r="S11" s="17">
        <v>9.2843661877610395E-2</v>
      </c>
    </row>
    <row r="12" spans="2:19" x14ac:dyDescent="0.35">
      <c r="B12" s="18" t="s">
        <v>113</v>
      </c>
      <c r="C12" s="17">
        <v>2.6407723610094801E-3</v>
      </c>
      <c r="D12" s="17">
        <v>1.53015680382406E-3</v>
      </c>
      <c r="E12" s="17">
        <v>0</v>
      </c>
      <c r="F12" s="17"/>
      <c r="G12" s="17">
        <v>5.0410420904567097E-3</v>
      </c>
      <c r="H12" s="17"/>
      <c r="I12" s="17">
        <v>2.60275037128046E-3</v>
      </c>
      <c r="J12" s="17">
        <v>0</v>
      </c>
      <c r="K12" s="17">
        <v>6.0386658373943998E-3</v>
      </c>
      <c r="L12" s="17"/>
      <c r="M12" s="17">
        <v>1.67419299156773E-3</v>
      </c>
      <c r="N12" s="17">
        <v>7.6570295772587903E-3</v>
      </c>
      <c r="O12" s="17">
        <v>0</v>
      </c>
      <c r="P12" s="17">
        <v>0</v>
      </c>
      <c r="Q12" s="17"/>
      <c r="R12" s="17">
        <v>0</v>
      </c>
      <c r="S12" s="17">
        <v>3.9272347512084999E-3</v>
      </c>
    </row>
    <row r="13" spans="2:19" x14ac:dyDescent="0.35">
      <c r="B13" s="18" t="s">
        <v>53</v>
      </c>
      <c r="C13" s="20">
        <v>1.8234002663396E-2</v>
      </c>
      <c r="D13" s="20">
        <v>2.46047459023639E-2</v>
      </c>
      <c r="E13" s="20">
        <v>1.05318559623596E-2</v>
      </c>
      <c r="F13" s="20"/>
      <c r="G13" s="20">
        <v>0</v>
      </c>
      <c r="H13" s="20"/>
      <c r="I13" s="20">
        <v>1.6571247941746001E-2</v>
      </c>
      <c r="J13" s="20">
        <v>2.47030170761584E-2</v>
      </c>
      <c r="K13" s="20">
        <v>1.42853146232299E-2</v>
      </c>
      <c r="L13" s="20"/>
      <c r="M13" s="20">
        <v>2.39143685998594E-2</v>
      </c>
      <c r="N13" s="20">
        <v>1.81807703264108E-2</v>
      </c>
      <c r="O13" s="20">
        <v>7.9940943524447403E-3</v>
      </c>
      <c r="P13" s="20">
        <v>1.4459009474281199E-2</v>
      </c>
      <c r="Q13" s="20"/>
      <c r="R13" s="20">
        <v>0</v>
      </c>
      <c r="S13" s="20">
        <v>0</v>
      </c>
    </row>
    <row r="14" spans="2:19" ht="29" x14ac:dyDescent="0.35">
      <c r="B14" s="18" t="s">
        <v>114</v>
      </c>
      <c r="C14" s="20">
        <v>0.88967805635339603</v>
      </c>
      <c r="D14" s="20">
        <v>0.89676592035101799</v>
      </c>
      <c r="E14" s="20">
        <v>0.88461998203094505</v>
      </c>
      <c r="F14" s="20"/>
      <c r="G14" s="20">
        <v>0.92567622484399803</v>
      </c>
      <c r="H14" s="20"/>
      <c r="I14" s="20">
        <v>0.87294070106807298</v>
      </c>
      <c r="J14" s="20">
        <v>0.91136725129332696</v>
      </c>
      <c r="K14" s="20">
        <v>0.89174613682072501</v>
      </c>
      <c r="L14" s="20"/>
      <c r="M14" s="20">
        <v>0.90200551405733997</v>
      </c>
      <c r="N14" s="20">
        <v>0.82693753012998295</v>
      </c>
      <c r="O14" s="20">
        <v>0.90389645674302499</v>
      </c>
      <c r="P14" s="20">
        <v>0.94939441226122001</v>
      </c>
      <c r="Q14" s="20"/>
      <c r="R14" s="20">
        <v>0.86884486935899996</v>
      </c>
      <c r="S14" s="20">
        <v>0.90322910337118101</v>
      </c>
    </row>
    <row r="15" spans="2:19" ht="29" x14ac:dyDescent="0.35">
      <c r="B15" s="18" t="s">
        <v>115</v>
      </c>
      <c r="C15" s="21">
        <v>9.2087940983207703E-2</v>
      </c>
      <c r="D15" s="21">
        <v>7.8629333746617805E-2</v>
      </c>
      <c r="E15" s="21">
        <v>0.104848162006696</v>
      </c>
      <c r="F15" s="21"/>
      <c r="G15" s="21">
        <v>7.4323775156002497E-2</v>
      </c>
      <c r="H15" s="21"/>
      <c r="I15" s="21">
        <v>0.110488050990181</v>
      </c>
      <c r="J15" s="21">
        <v>6.39297316305147E-2</v>
      </c>
      <c r="K15" s="21">
        <v>9.3968548556045001E-2</v>
      </c>
      <c r="L15" s="21"/>
      <c r="M15" s="21">
        <v>7.4080117342800594E-2</v>
      </c>
      <c r="N15" s="21">
        <v>0.15488169954360601</v>
      </c>
      <c r="O15" s="21">
        <v>8.8109448904530194E-2</v>
      </c>
      <c r="P15" s="21">
        <v>3.6146578264498901E-2</v>
      </c>
      <c r="Q15" s="21"/>
      <c r="R15" s="21">
        <v>0.13115513064100001</v>
      </c>
      <c r="S15" s="21">
        <v>9.6770896628818895E-2</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S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116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117</v>
      </c>
      <c r="C9" s="17">
        <v>0.12075384485950599</v>
      </c>
      <c r="D9" s="17">
        <v>0.100280596028871</v>
      </c>
      <c r="E9" s="17">
        <v>0.10518457913024901</v>
      </c>
      <c r="F9" s="17"/>
      <c r="G9" s="17">
        <v>0.31258217640040697</v>
      </c>
      <c r="H9" s="17"/>
      <c r="I9" s="17">
        <v>0.16346859331755501</v>
      </c>
      <c r="J9" s="17">
        <v>3.5683729707934098E-2</v>
      </c>
      <c r="K9" s="17">
        <v>0.14562468302203199</v>
      </c>
      <c r="L9" s="17"/>
      <c r="M9" s="17">
        <v>0.142324321513358</v>
      </c>
      <c r="N9" s="17">
        <v>0.14808736472002801</v>
      </c>
      <c r="O9" s="17">
        <v>7.1308352737724401E-2</v>
      </c>
      <c r="P9" s="17">
        <v>6.85817222196973E-2</v>
      </c>
      <c r="Q9" s="17"/>
      <c r="R9" s="17">
        <v>0.245776220067464</v>
      </c>
      <c r="S9" s="17">
        <v>0.124593723837605</v>
      </c>
    </row>
    <row r="10" spans="2:19" ht="29" x14ac:dyDescent="0.35">
      <c r="B10" s="18" t="s">
        <v>118</v>
      </c>
      <c r="C10" s="17">
        <v>0.256894661190464</v>
      </c>
      <c r="D10" s="17">
        <v>0.244459769181197</v>
      </c>
      <c r="E10" s="17">
        <v>0.26065717219448298</v>
      </c>
      <c r="F10" s="17"/>
      <c r="G10" s="17">
        <v>0.32607770912067302</v>
      </c>
      <c r="H10" s="17"/>
      <c r="I10" s="17">
        <v>0.33231872716244099</v>
      </c>
      <c r="J10" s="17">
        <v>0.15891095480925799</v>
      </c>
      <c r="K10" s="17">
        <v>0.22790805418236301</v>
      </c>
      <c r="L10" s="17"/>
      <c r="M10" s="17">
        <v>0.31836719076348302</v>
      </c>
      <c r="N10" s="17">
        <v>0.18918159793747699</v>
      </c>
      <c r="O10" s="17">
        <v>0.24947752712141999</v>
      </c>
      <c r="P10" s="17">
        <v>0.19487621914911199</v>
      </c>
      <c r="Q10" s="17"/>
      <c r="R10" s="17">
        <v>0.37212442519515498</v>
      </c>
      <c r="S10" s="17">
        <v>0.318760128352022</v>
      </c>
    </row>
    <row r="11" spans="2:19" ht="29" x14ac:dyDescent="0.35">
      <c r="B11" s="18" t="s">
        <v>119</v>
      </c>
      <c r="C11" s="17">
        <v>0.47431687663030703</v>
      </c>
      <c r="D11" s="17">
        <v>0.495920871159238</v>
      </c>
      <c r="E11" s="17">
        <v>0.50077393652131696</v>
      </c>
      <c r="F11" s="17"/>
      <c r="G11" s="17">
        <v>0.28040253156628597</v>
      </c>
      <c r="H11" s="17"/>
      <c r="I11" s="17">
        <v>0.36984243206137002</v>
      </c>
      <c r="J11" s="17">
        <v>0.64970180454392201</v>
      </c>
      <c r="K11" s="17">
        <v>0.45542873072465101</v>
      </c>
      <c r="L11" s="17"/>
      <c r="M11" s="17">
        <v>0.41485120928969199</v>
      </c>
      <c r="N11" s="17">
        <v>0.52922353624868701</v>
      </c>
      <c r="O11" s="17">
        <v>0.46764790220004598</v>
      </c>
      <c r="P11" s="17">
        <v>0.57502759538930903</v>
      </c>
      <c r="Q11" s="17"/>
      <c r="R11" s="17">
        <v>0.293704372252521</v>
      </c>
      <c r="S11" s="17">
        <v>0.47316328722790002</v>
      </c>
    </row>
    <row r="12" spans="2:19" ht="29" x14ac:dyDescent="0.35">
      <c r="B12" s="18" t="s">
        <v>120</v>
      </c>
      <c r="C12" s="17">
        <v>8.9595742218586905E-2</v>
      </c>
      <c r="D12" s="17">
        <v>9.3775812528342398E-2</v>
      </c>
      <c r="E12" s="17">
        <v>8.0934172535149396E-2</v>
      </c>
      <c r="F12" s="17"/>
      <c r="G12" s="17">
        <v>7.75403022144667E-2</v>
      </c>
      <c r="H12" s="17"/>
      <c r="I12" s="17">
        <v>7.6567996474491903E-2</v>
      </c>
      <c r="J12" s="17">
        <v>7.5649417473005798E-2</v>
      </c>
      <c r="K12" s="17">
        <v>0.13551047080888901</v>
      </c>
      <c r="L12" s="17"/>
      <c r="M12" s="17">
        <v>5.4134072762621298E-2</v>
      </c>
      <c r="N12" s="17">
        <v>0.106281378851993</v>
      </c>
      <c r="O12" s="17">
        <v>0.14006350979507101</v>
      </c>
      <c r="P12" s="17">
        <v>0.101188164416233</v>
      </c>
      <c r="Q12" s="17"/>
      <c r="R12" s="17">
        <v>8.3579689300549001E-2</v>
      </c>
      <c r="S12" s="17">
        <v>8.3482860582473201E-2</v>
      </c>
    </row>
    <row r="13" spans="2:19" ht="29" x14ac:dyDescent="0.35">
      <c r="B13" s="18" t="s">
        <v>121</v>
      </c>
      <c r="C13" s="17">
        <v>1.0365631500804599E-2</v>
      </c>
      <c r="D13" s="17">
        <v>1.2391946619082101E-2</v>
      </c>
      <c r="E13" s="17">
        <v>7.3858090230994201E-3</v>
      </c>
      <c r="F13" s="17"/>
      <c r="G13" s="17">
        <v>0</v>
      </c>
      <c r="H13" s="17"/>
      <c r="I13" s="17">
        <v>5.2571757192689398E-3</v>
      </c>
      <c r="J13" s="17">
        <v>2.0771272577160101E-2</v>
      </c>
      <c r="K13" s="17">
        <v>8.0527959460338101E-3</v>
      </c>
      <c r="L13" s="17"/>
      <c r="M13" s="17">
        <v>1.0117208004128599E-2</v>
      </c>
      <c r="N13" s="17">
        <v>0</v>
      </c>
      <c r="O13" s="17">
        <v>9.13345225557558E-3</v>
      </c>
      <c r="P13" s="17">
        <v>3.3039558172308997E-2</v>
      </c>
      <c r="Q13" s="17"/>
      <c r="R13" s="17">
        <v>0</v>
      </c>
      <c r="S13" s="17">
        <v>0</v>
      </c>
    </row>
    <row r="14" spans="2:19" x14ac:dyDescent="0.35">
      <c r="B14" s="18" t="s">
        <v>53</v>
      </c>
      <c r="C14" s="19">
        <v>4.8073243600330898E-2</v>
      </c>
      <c r="D14" s="19">
        <v>5.3171004483269502E-2</v>
      </c>
      <c r="E14" s="19">
        <v>4.5064330595701203E-2</v>
      </c>
      <c r="F14" s="19"/>
      <c r="G14" s="19">
        <v>3.39728069816797E-3</v>
      </c>
      <c r="H14" s="19"/>
      <c r="I14" s="19">
        <v>5.2545075264872801E-2</v>
      </c>
      <c r="J14" s="19">
        <v>5.928282088872E-2</v>
      </c>
      <c r="K14" s="19">
        <v>2.74752653160306E-2</v>
      </c>
      <c r="L14" s="19"/>
      <c r="M14" s="19">
        <v>6.0205997666717699E-2</v>
      </c>
      <c r="N14" s="19">
        <v>2.7226122241814501E-2</v>
      </c>
      <c r="O14" s="19">
        <v>6.23692558901629E-2</v>
      </c>
      <c r="P14" s="19">
        <v>2.7286740653340202E-2</v>
      </c>
      <c r="Q14" s="19"/>
      <c r="R14" s="19">
        <v>4.8152931843113899E-3</v>
      </c>
      <c r="S14" s="19">
        <v>0</v>
      </c>
    </row>
    <row r="15" spans="2:19" x14ac:dyDescent="0.35">
      <c r="B15" s="16"/>
    </row>
    <row r="16" spans="2:19" x14ac:dyDescent="0.35">
      <c r="B16" t="s">
        <v>304</v>
      </c>
    </row>
    <row r="17" spans="2:2" x14ac:dyDescent="0.35">
      <c r="B17" t="s">
        <v>305</v>
      </c>
    </row>
    <row r="19" spans="2:2" x14ac:dyDescent="0.35">
      <c r="B19"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122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221</v>
      </c>
      <c r="D7" s="10">
        <v>89</v>
      </c>
      <c r="E7" s="10">
        <v>89</v>
      </c>
      <c r="F7" s="10"/>
      <c r="G7" s="10">
        <v>89</v>
      </c>
      <c r="H7" s="10"/>
      <c r="I7" s="10">
        <v>122</v>
      </c>
      <c r="J7" s="10">
        <v>32</v>
      </c>
      <c r="K7" s="10">
        <v>66</v>
      </c>
      <c r="L7" s="10"/>
      <c r="M7" s="10">
        <v>106</v>
      </c>
      <c r="N7" s="10">
        <v>45</v>
      </c>
      <c r="O7" s="10">
        <v>46</v>
      </c>
      <c r="P7" s="10">
        <v>24</v>
      </c>
      <c r="Q7" s="10"/>
      <c r="R7" s="10">
        <v>114</v>
      </c>
      <c r="S7" s="10">
        <v>82</v>
      </c>
    </row>
    <row r="8" spans="2:19" ht="30" customHeight="1" x14ac:dyDescent="0.35">
      <c r="B8" s="11" t="s">
        <v>40</v>
      </c>
      <c r="C8" s="11">
        <v>221</v>
      </c>
      <c r="D8" s="11">
        <v>94</v>
      </c>
      <c r="E8" s="11">
        <v>83</v>
      </c>
      <c r="F8" s="11"/>
      <c r="G8" s="11">
        <v>90</v>
      </c>
      <c r="H8" s="11"/>
      <c r="I8" s="11">
        <v>135</v>
      </c>
      <c r="J8" s="11">
        <v>33</v>
      </c>
      <c r="K8" s="11">
        <v>52</v>
      </c>
      <c r="L8" s="11"/>
      <c r="M8" s="11">
        <v>116</v>
      </c>
      <c r="N8" s="11">
        <v>50</v>
      </c>
      <c r="O8" s="11">
        <v>36</v>
      </c>
      <c r="P8" s="11">
        <v>20</v>
      </c>
      <c r="Q8" s="11"/>
      <c r="R8" s="11">
        <v>115</v>
      </c>
      <c r="S8" s="11">
        <v>80</v>
      </c>
    </row>
    <row r="9" spans="2:19" ht="58" x14ac:dyDescent="0.35">
      <c r="B9" s="18" t="s">
        <v>123</v>
      </c>
      <c r="C9" s="17">
        <v>0.65595336800884496</v>
      </c>
      <c r="D9" s="17">
        <v>0.63582158419575796</v>
      </c>
      <c r="E9" s="17">
        <v>0.69216823509396896</v>
      </c>
      <c r="F9" s="17"/>
      <c r="G9" s="17">
        <v>0.563499343641511</v>
      </c>
      <c r="H9" s="17"/>
      <c r="I9" s="17">
        <v>0.65290384394437395</v>
      </c>
      <c r="J9" s="17">
        <v>0.83218894861140102</v>
      </c>
      <c r="K9" s="17">
        <v>0.54185164338471403</v>
      </c>
      <c r="L9" s="17"/>
      <c r="M9" s="17">
        <v>0.65692267906680002</v>
      </c>
      <c r="N9" s="17">
        <v>0.75732710601609399</v>
      </c>
      <c r="O9" s="17">
        <v>0.52853441335410301</v>
      </c>
      <c r="P9" s="17">
        <v>0.62592164128551397</v>
      </c>
      <c r="Q9" s="17"/>
      <c r="R9" s="17">
        <v>0.62876905282627704</v>
      </c>
      <c r="S9" s="17">
        <v>0.63360924923847906</v>
      </c>
    </row>
    <row r="10" spans="2:19" ht="58" x14ac:dyDescent="0.35">
      <c r="B10" s="18" t="s">
        <v>124</v>
      </c>
      <c r="C10" s="17">
        <v>0.332201350509507</v>
      </c>
      <c r="D10" s="17">
        <v>0.34080812510564901</v>
      </c>
      <c r="E10" s="17">
        <v>0.30275396437692298</v>
      </c>
      <c r="F10" s="17"/>
      <c r="G10" s="17">
        <v>0.41197497963022001</v>
      </c>
      <c r="H10" s="17"/>
      <c r="I10" s="17">
        <v>0.34709615605562599</v>
      </c>
      <c r="J10" s="17">
        <v>0.167811051388599</v>
      </c>
      <c r="K10" s="17">
        <v>0.40767535539413402</v>
      </c>
      <c r="L10" s="17"/>
      <c r="M10" s="17">
        <v>0.32049688026290801</v>
      </c>
      <c r="N10" s="17">
        <v>0.24267289398390601</v>
      </c>
      <c r="O10" s="17">
        <v>0.47146558664589699</v>
      </c>
      <c r="P10" s="17">
        <v>0.37407835871448603</v>
      </c>
      <c r="Q10" s="17"/>
      <c r="R10" s="17">
        <v>0.35207482503061299</v>
      </c>
      <c r="S10" s="17">
        <v>0.36111145057705002</v>
      </c>
    </row>
    <row r="11" spans="2:19" x14ac:dyDescent="0.35">
      <c r="B11" s="18" t="s">
        <v>53</v>
      </c>
      <c r="C11" s="19">
        <v>1.18452814816479E-2</v>
      </c>
      <c r="D11" s="19">
        <v>2.3370290698592599E-2</v>
      </c>
      <c r="E11" s="19">
        <v>5.0778005291080399E-3</v>
      </c>
      <c r="F11" s="19"/>
      <c r="G11" s="19">
        <v>2.4525676728269101E-2</v>
      </c>
      <c r="H11" s="19"/>
      <c r="I11" s="19">
        <v>0</v>
      </c>
      <c r="J11" s="19">
        <v>0</v>
      </c>
      <c r="K11" s="19">
        <v>5.0473001221152398E-2</v>
      </c>
      <c r="L11" s="19"/>
      <c r="M11" s="19">
        <v>2.2580440670291999E-2</v>
      </c>
      <c r="N11" s="19">
        <v>0</v>
      </c>
      <c r="O11" s="19">
        <v>0</v>
      </c>
      <c r="P11" s="19">
        <v>0</v>
      </c>
      <c r="Q11" s="19"/>
      <c r="R11" s="19">
        <v>1.9156122143110101E-2</v>
      </c>
      <c r="S11" s="19">
        <v>5.2793001844715299E-3</v>
      </c>
    </row>
    <row r="12" spans="2:19" x14ac:dyDescent="0.35">
      <c r="B12" s="16" t="s">
        <v>14</v>
      </c>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125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126</v>
      </c>
      <c r="C9" s="17">
        <v>0.116011153865164</v>
      </c>
      <c r="D9" s="17">
        <v>9.6746689976859396E-2</v>
      </c>
      <c r="E9" s="17">
        <v>0.11054315644662401</v>
      </c>
      <c r="F9" s="17"/>
      <c r="G9" s="17">
        <v>0.27351731158335502</v>
      </c>
      <c r="H9" s="17"/>
      <c r="I9" s="17">
        <v>0.14885805533389801</v>
      </c>
      <c r="J9" s="17">
        <v>4.7365120736418E-2</v>
      </c>
      <c r="K9" s="17">
        <v>0.12913818229197599</v>
      </c>
      <c r="L9" s="17"/>
      <c r="M9" s="17">
        <v>0.120789474955594</v>
      </c>
      <c r="N9" s="17">
        <v>0.13025331961688899</v>
      </c>
      <c r="O9" s="17">
        <v>0.108816780894285</v>
      </c>
      <c r="P9" s="17">
        <v>8.3126854433944103E-2</v>
      </c>
      <c r="Q9" s="17"/>
      <c r="R9" s="17">
        <v>0.177623176752773</v>
      </c>
      <c r="S9" s="17">
        <v>0.15000123135114499</v>
      </c>
    </row>
    <row r="10" spans="2:19" x14ac:dyDescent="0.35">
      <c r="B10" s="18" t="s">
        <v>127</v>
      </c>
      <c r="C10" s="17">
        <v>0.392629324411637</v>
      </c>
      <c r="D10" s="17">
        <v>0.35800254696252898</v>
      </c>
      <c r="E10" s="17">
        <v>0.38688034520754999</v>
      </c>
      <c r="F10" s="17"/>
      <c r="G10" s="17">
        <v>0.57698429736867096</v>
      </c>
      <c r="H10" s="17"/>
      <c r="I10" s="17">
        <v>0.47794998769980401</v>
      </c>
      <c r="J10" s="17">
        <v>0.245197807006584</v>
      </c>
      <c r="K10" s="17">
        <v>0.42062155100952098</v>
      </c>
      <c r="L10" s="17"/>
      <c r="M10" s="17">
        <v>0.42770507626430598</v>
      </c>
      <c r="N10" s="17">
        <v>0.32214425006655101</v>
      </c>
      <c r="O10" s="17">
        <v>0.43808087904027398</v>
      </c>
      <c r="P10" s="17">
        <v>0.34627622207986902</v>
      </c>
      <c r="Q10" s="17"/>
      <c r="R10" s="17">
        <v>0.57384342727418902</v>
      </c>
      <c r="S10" s="17">
        <v>0.40604802695740999</v>
      </c>
    </row>
    <row r="11" spans="2:19" x14ac:dyDescent="0.35">
      <c r="B11" s="18" t="s">
        <v>128</v>
      </c>
      <c r="C11" s="17">
        <v>0.39580710346592801</v>
      </c>
      <c r="D11" s="17">
        <v>0.43102192674822098</v>
      </c>
      <c r="E11" s="17">
        <v>0.42830867794212502</v>
      </c>
      <c r="F11" s="17"/>
      <c r="G11" s="17">
        <v>0.113069574317</v>
      </c>
      <c r="H11" s="17"/>
      <c r="I11" s="17">
        <v>0.28173389755827599</v>
      </c>
      <c r="J11" s="17">
        <v>0.60164294799148099</v>
      </c>
      <c r="K11" s="17">
        <v>0.355541260583423</v>
      </c>
      <c r="L11" s="17"/>
      <c r="M11" s="17">
        <v>0.35381307700433201</v>
      </c>
      <c r="N11" s="17">
        <v>0.45334207455173398</v>
      </c>
      <c r="O11" s="17">
        <v>0.37363752315315901</v>
      </c>
      <c r="P11" s="17">
        <v>0.45614241131617</v>
      </c>
      <c r="Q11" s="17"/>
      <c r="R11" s="17">
        <v>0.20806845012672101</v>
      </c>
      <c r="S11" s="17">
        <v>0.39074697345138798</v>
      </c>
    </row>
    <row r="12" spans="2:19" x14ac:dyDescent="0.35">
      <c r="B12" s="18" t="s">
        <v>129</v>
      </c>
      <c r="C12" s="17">
        <v>4.95984948322978E-2</v>
      </c>
      <c r="D12" s="17">
        <v>5.3867561641555997E-2</v>
      </c>
      <c r="E12" s="17">
        <v>4.7779828514625103E-2</v>
      </c>
      <c r="F12" s="17"/>
      <c r="G12" s="17">
        <v>3.6428816730974402E-2</v>
      </c>
      <c r="H12" s="17"/>
      <c r="I12" s="17">
        <v>4.8829619947927803E-2</v>
      </c>
      <c r="J12" s="17">
        <v>3.4844713969747497E-2</v>
      </c>
      <c r="K12" s="17">
        <v>7.0997185374472596E-2</v>
      </c>
      <c r="L12" s="17"/>
      <c r="M12" s="17">
        <v>3.8765989526895701E-2</v>
      </c>
      <c r="N12" s="17">
        <v>7.27176153377075E-2</v>
      </c>
      <c r="O12" s="17">
        <v>2.0379863270966199E-2</v>
      </c>
      <c r="P12" s="17">
        <v>8.3475723609581706E-2</v>
      </c>
      <c r="Q12" s="17"/>
      <c r="R12" s="17">
        <v>3.5689435810754899E-2</v>
      </c>
      <c r="S12" s="17">
        <v>4.5060883187117998E-2</v>
      </c>
    </row>
    <row r="13" spans="2:19" x14ac:dyDescent="0.35">
      <c r="B13" s="18" t="s">
        <v>130</v>
      </c>
      <c r="C13" s="17">
        <v>1.0077464228725099E-2</v>
      </c>
      <c r="D13" s="17">
        <v>1.0775630523222999E-2</v>
      </c>
      <c r="E13" s="17">
        <v>8.5852307386911995E-3</v>
      </c>
      <c r="F13" s="17"/>
      <c r="G13" s="17">
        <v>0</v>
      </c>
      <c r="H13" s="17"/>
      <c r="I13" s="17">
        <v>0</v>
      </c>
      <c r="J13" s="17">
        <v>2.9570559917318599E-2</v>
      </c>
      <c r="K13" s="17">
        <v>6.3822607660132397E-3</v>
      </c>
      <c r="L13" s="17"/>
      <c r="M13" s="17">
        <v>1.9128072650814701E-3</v>
      </c>
      <c r="N13" s="17">
        <v>3.2467027637004299E-3</v>
      </c>
      <c r="O13" s="17">
        <v>3.3247097033046701E-2</v>
      </c>
      <c r="P13" s="17">
        <v>1.6519779086154499E-2</v>
      </c>
      <c r="Q13" s="17"/>
      <c r="R13" s="17">
        <v>4.7755100355632001E-3</v>
      </c>
      <c r="S13" s="17">
        <v>8.14288505293859E-3</v>
      </c>
    </row>
    <row r="14" spans="2:19" x14ac:dyDescent="0.35">
      <c r="B14" s="18" t="s">
        <v>53</v>
      </c>
      <c r="C14" s="20">
        <v>3.58764591962486E-2</v>
      </c>
      <c r="D14" s="20">
        <v>4.9585644147611602E-2</v>
      </c>
      <c r="E14" s="20">
        <v>1.7902761150384201E-2</v>
      </c>
      <c r="F14" s="20"/>
      <c r="G14" s="20">
        <v>0</v>
      </c>
      <c r="H14" s="20"/>
      <c r="I14" s="20">
        <v>4.2628439460094203E-2</v>
      </c>
      <c r="J14" s="20">
        <v>4.1378850378450599E-2</v>
      </c>
      <c r="K14" s="20">
        <v>1.7319559974593599E-2</v>
      </c>
      <c r="L14" s="20"/>
      <c r="M14" s="20">
        <v>5.7013574983791102E-2</v>
      </c>
      <c r="N14" s="20">
        <v>1.8296037663418498E-2</v>
      </c>
      <c r="O14" s="20">
        <v>2.5837856608269798E-2</v>
      </c>
      <c r="P14" s="20">
        <v>1.4459009474281199E-2</v>
      </c>
      <c r="Q14" s="20"/>
      <c r="R14" s="20">
        <v>0</v>
      </c>
      <c r="S14" s="20">
        <v>0</v>
      </c>
    </row>
    <row r="15" spans="2:19" ht="29" x14ac:dyDescent="0.35">
      <c r="B15" s="18" t="s">
        <v>131</v>
      </c>
      <c r="C15" s="20">
        <v>0.50864047827680103</v>
      </c>
      <c r="D15" s="20">
        <v>0.45474923693938801</v>
      </c>
      <c r="E15" s="20">
        <v>0.49742350165417498</v>
      </c>
      <c r="F15" s="20"/>
      <c r="G15" s="20">
        <v>0.85050160895202598</v>
      </c>
      <c r="H15" s="20"/>
      <c r="I15" s="20">
        <v>0.62680804303370197</v>
      </c>
      <c r="J15" s="20">
        <v>0.29256292774300202</v>
      </c>
      <c r="K15" s="20">
        <v>0.54975973330149697</v>
      </c>
      <c r="L15" s="20"/>
      <c r="M15" s="20">
        <v>0.54849455121989998</v>
      </c>
      <c r="N15" s="20">
        <v>0.45239756968344003</v>
      </c>
      <c r="O15" s="20">
        <v>0.54689765993455797</v>
      </c>
      <c r="P15" s="20">
        <v>0.42940307651381299</v>
      </c>
      <c r="Q15" s="20"/>
      <c r="R15" s="20">
        <v>0.75146660402696097</v>
      </c>
      <c r="S15" s="20">
        <v>0.55604925830855501</v>
      </c>
    </row>
    <row r="16" spans="2:19" ht="29" x14ac:dyDescent="0.35">
      <c r="B16" s="18" t="s">
        <v>132</v>
      </c>
      <c r="C16" s="21">
        <v>5.9675959061022903E-2</v>
      </c>
      <c r="D16" s="21">
        <v>6.4643192164779095E-2</v>
      </c>
      <c r="E16" s="21">
        <v>5.6365059253316301E-2</v>
      </c>
      <c r="F16" s="21"/>
      <c r="G16" s="21">
        <v>3.6428816730974402E-2</v>
      </c>
      <c r="H16" s="21"/>
      <c r="I16" s="21">
        <v>4.8829619947927803E-2</v>
      </c>
      <c r="J16" s="21">
        <v>6.4415273887066096E-2</v>
      </c>
      <c r="K16" s="21">
        <v>7.7379446140485794E-2</v>
      </c>
      <c r="L16" s="21"/>
      <c r="M16" s="21">
        <v>4.0678796791977098E-2</v>
      </c>
      <c r="N16" s="21">
        <v>7.5964318101407899E-2</v>
      </c>
      <c r="O16" s="21">
        <v>5.3626960304012997E-2</v>
      </c>
      <c r="P16" s="21">
        <v>9.9995502695736205E-2</v>
      </c>
      <c r="Q16" s="21"/>
      <c r="R16" s="21">
        <v>4.0464945846318101E-2</v>
      </c>
      <c r="S16" s="21">
        <v>5.3203768240056598E-2</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133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329</v>
      </c>
      <c r="D7" s="10">
        <v>136</v>
      </c>
      <c r="E7" s="10">
        <v>130</v>
      </c>
      <c r="F7" s="10"/>
      <c r="G7" s="10">
        <v>120</v>
      </c>
      <c r="H7" s="10"/>
      <c r="I7" s="10">
        <v>166</v>
      </c>
      <c r="J7" s="10">
        <v>57</v>
      </c>
      <c r="K7" s="10">
        <v>105</v>
      </c>
      <c r="L7" s="10"/>
      <c r="M7" s="10">
        <v>136</v>
      </c>
      <c r="N7" s="10">
        <v>71</v>
      </c>
      <c r="O7" s="10">
        <v>79</v>
      </c>
      <c r="P7" s="10">
        <v>43</v>
      </c>
      <c r="Q7" s="10"/>
      <c r="R7" s="10">
        <v>144</v>
      </c>
      <c r="S7" s="10">
        <v>118</v>
      </c>
    </row>
    <row r="8" spans="2:19" ht="30" customHeight="1" x14ac:dyDescent="0.35">
      <c r="B8" s="11" t="s">
        <v>40</v>
      </c>
      <c r="C8" s="11">
        <v>333</v>
      </c>
      <c r="D8" s="11">
        <v>142</v>
      </c>
      <c r="E8" s="11">
        <v>126</v>
      </c>
      <c r="F8" s="11"/>
      <c r="G8" s="11">
        <v>125</v>
      </c>
      <c r="H8" s="11"/>
      <c r="I8" s="11">
        <v>184</v>
      </c>
      <c r="J8" s="11">
        <v>61</v>
      </c>
      <c r="K8" s="11">
        <v>87</v>
      </c>
      <c r="L8" s="11"/>
      <c r="M8" s="11">
        <v>148</v>
      </c>
      <c r="N8" s="11">
        <v>78</v>
      </c>
      <c r="O8" s="11">
        <v>67</v>
      </c>
      <c r="P8" s="11">
        <v>40</v>
      </c>
      <c r="Q8" s="11"/>
      <c r="R8" s="11">
        <v>147</v>
      </c>
      <c r="S8" s="11">
        <v>110</v>
      </c>
    </row>
    <row r="9" spans="2:19" ht="58" x14ac:dyDescent="0.35">
      <c r="B9" s="18" t="s">
        <v>134</v>
      </c>
      <c r="C9" s="17">
        <v>0.44854635932565701</v>
      </c>
      <c r="D9" s="17">
        <v>0.45275890753433001</v>
      </c>
      <c r="E9" s="17">
        <v>0.38312685520680301</v>
      </c>
      <c r="F9" s="17"/>
      <c r="G9" s="17">
        <v>0.50135590039461797</v>
      </c>
      <c r="H9" s="17"/>
      <c r="I9" s="17">
        <v>0.46561246067599199</v>
      </c>
      <c r="J9" s="17">
        <v>0.492089538814375</v>
      </c>
      <c r="K9" s="17">
        <v>0.37281854355835198</v>
      </c>
      <c r="L9" s="17"/>
      <c r="M9" s="17">
        <v>0.46072417633852603</v>
      </c>
      <c r="N9" s="17">
        <v>0.378813915523185</v>
      </c>
      <c r="O9" s="17">
        <v>0.49804006718732302</v>
      </c>
      <c r="P9" s="17">
        <v>0.45622208167113598</v>
      </c>
      <c r="Q9" s="17"/>
      <c r="R9" s="17">
        <v>0.503773607632791</v>
      </c>
      <c r="S9" s="17">
        <v>0.46546571283888</v>
      </c>
    </row>
    <row r="10" spans="2:19" ht="43.5" x14ac:dyDescent="0.35">
      <c r="B10" s="18" t="s">
        <v>135</v>
      </c>
      <c r="C10" s="17">
        <v>0.43369531194368599</v>
      </c>
      <c r="D10" s="17">
        <v>0.46849381163919102</v>
      </c>
      <c r="E10" s="17">
        <v>0.43060530215612097</v>
      </c>
      <c r="F10" s="17"/>
      <c r="G10" s="17">
        <v>0.46925687111834902</v>
      </c>
      <c r="H10" s="17"/>
      <c r="I10" s="17">
        <v>0.45801374702702002</v>
      </c>
      <c r="J10" s="17">
        <v>0.415119046649923</v>
      </c>
      <c r="K10" s="17">
        <v>0.40283660438295898</v>
      </c>
      <c r="L10" s="17"/>
      <c r="M10" s="17">
        <v>0.41257206673956898</v>
      </c>
      <c r="N10" s="17">
        <v>0.46436557121518601</v>
      </c>
      <c r="O10" s="17">
        <v>0.46194677565334602</v>
      </c>
      <c r="P10" s="17">
        <v>0.40562444336440401</v>
      </c>
      <c r="Q10" s="17"/>
      <c r="R10" s="17">
        <v>0.508805271695287</v>
      </c>
      <c r="S10" s="17">
        <v>0.38255285471503397</v>
      </c>
    </row>
    <row r="11" spans="2:19" ht="58" x14ac:dyDescent="0.35">
      <c r="B11" s="18" t="s">
        <v>136</v>
      </c>
      <c r="C11" s="17">
        <v>0.35958306346163199</v>
      </c>
      <c r="D11" s="17">
        <v>0.38262692124178999</v>
      </c>
      <c r="E11" s="17">
        <v>0.33049879784518399</v>
      </c>
      <c r="F11" s="17"/>
      <c r="G11" s="17">
        <v>0.47048678231233199</v>
      </c>
      <c r="H11" s="17"/>
      <c r="I11" s="17">
        <v>0.377460104699189</v>
      </c>
      <c r="J11" s="17">
        <v>0.148662715309096</v>
      </c>
      <c r="K11" s="17">
        <v>0.47464372530083199</v>
      </c>
      <c r="L11" s="17"/>
      <c r="M11" s="17">
        <v>0.40048762704080898</v>
      </c>
      <c r="N11" s="17">
        <v>0.26807729262505597</v>
      </c>
      <c r="O11" s="17">
        <v>0.36691992811176899</v>
      </c>
      <c r="P11" s="17">
        <v>0.37313534200767701</v>
      </c>
      <c r="Q11" s="17"/>
      <c r="R11" s="17">
        <v>0.44162063038042298</v>
      </c>
      <c r="S11" s="17">
        <v>0.32641358376846902</v>
      </c>
    </row>
    <row r="12" spans="2:19" x14ac:dyDescent="0.35">
      <c r="B12" s="18" t="s">
        <v>53</v>
      </c>
      <c r="C12" s="17">
        <v>9.0737123394853507E-3</v>
      </c>
      <c r="D12" s="17">
        <v>8.4060903609647995E-3</v>
      </c>
      <c r="E12" s="17">
        <v>1.45498632820205E-2</v>
      </c>
      <c r="F12" s="17"/>
      <c r="G12" s="17">
        <v>5.7401170820430003E-3</v>
      </c>
      <c r="H12" s="17"/>
      <c r="I12" s="17">
        <v>6.4866788647248499E-3</v>
      </c>
      <c r="J12" s="17">
        <v>2.3311615404130199E-2</v>
      </c>
      <c r="K12" s="17">
        <v>4.7906757933766303E-3</v>
      </c>
      <c r="L12" s="17"/>
      <c r="M12" s="17">
        <v>4.8151788890285598E-3</v>
      </c>
      <c r="N12" s="17">
        <v>5.3783040999825999E-3</v>
      </c>
      <c r="O12" s="17">
        <v>2.2365375795592501E-2</v>
      </c>
      <c r="P12" s="17">
        <v>9.8996249599102495E-3</v>
      </c>
      <c r="Q12" s="17"/>
      <c r="R12" s="17">
        <v>0</v>
      </c>
      <c r="S12" s="17">
        <v>1.0136878948410401E-2</v>
      </c>
    </row>
    <row r="13" spans="2:19" x14ac:dyDescent="0.35">
      <c r="B13" s="18" t="s">
        <v>54</v>
      </c>
      <c r="C13" s="19">
        <v>8.7867380442852999E-2</v>
      </c>
      <c r="D13" s="19">
        <v>9.0198387785606293E-2</v>
      </c>
      <c r="E13" s="19">
        <v>8.9840563003698401E-2</v>
      </c>
      <c r="F13" s="19"/>
      <c r="G13" s="19">
        <v>2.9202095965400899E-2</v>
      </c>
      <c r="H13" s="19"/>
      <c r="I13" s="19">
        <v>8.9805302144822394E-2</v>
      </c>
      <c r="J13" s="19">
        <v>0.14917856051378001</v>
      </c>
      <c r="K13" s="19">
        <v>4.27058566759069E-2</v>
      </c>
      <c r="L13" s="19"/>
      <c r="M13" s="19">
        <v>6.91174686641223E-2</v>
      </c>
      <c r="N13" s="19">
        <v>0.14770838424935701</v>
      </c>
      <c r="O13" s="19">
        <v>7.65902380577511E-2</v>
      </c>
      <c r="P13" s="19">
        <v>6.02185445091473E-2</v>
      </c>
      <c r="Q13" s="19"/>
      <c r="R13" s="19">
        <v>1.8376441101791999E-2</v>
      </c>
      <c r="S13" s="19">
        <v>7.3383444518001703E-2</v>
      </c>
    </row>
    <row r="14" spans="2:19" x14ac:dyDescent="0.35">
      <c r="B14" s="16" t="s">
        <v>15</v>
      </c>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F18"/>
  <sheetViews>
    <sheetView showGridLines="0" workbookViewId="0">
      <pane xSplit="2" topLeftCell="C1" activePane="topRight" state="frozen"/>
      <selection pane="topRight" activeCell="B18" sqref="B18"/>
    </sheetView>
  </sheetViews>
  <sheetFormatPr defaultColWidth="10.81640625" defaultRowHeight="14.5" x14ac:dyDescent="0.35"/>
  <cols>
    <col min="2" max="2" width="25.7265625" customWidth="1"/>
    <col min="3" max="6" width="20.7265625" customWidth="1"/>
  </cols>
  <sheetData>
    <row r="2" spans="2:6" ht="40" customHeight="1" x14ac:dyDescent="0.35">
      <c r="D2" s="30" t="s">
        <v>306</v>
      </c>
      <c r="E2" s="26"/>
      <c r="F2" s="26"/>
    </row>
    <row r="6" spans="2:6" ht="50.15" customHeight="1" x14ac:dyDescent="0.35">
      <c r="B6" s="23" t="s">
        <v>25</v>
      </c>
      <c r="C6" s="23" t="s">
        <v>307</v>
      </c>
      <c r="D6" s="23" t="s">
        <v>308</v>
      </c>
      <c r="E6" s="23" t="s">
        <v>309</v>
      </c>
    </row>
    <row r="7" spans="2:6" x14ac:dyDescent="0.35">
      <c r="B7" s="18" t="s">
        <v>138</v>
      </c>
      <c r="C7" s="17">
        <v>0.240247715550647</v>
      </c>
      <c r="D7" s="17">
        <v>0.31875333977841902</v>
      </c>
      <c r="E7" s="17">
        <v>0.33318127571016298</v>
      </c>
    </row>
    <row r="8" spans="2:6" x14ac:dyDescent="0.35">
      <c r="B8" s="18" t="s">
        <v>139</v>
      </c>
      <c r="C8" s="17">
        <v>0.337633112282822</v>
      </c>
      <c r="D8" s="17">
        <v>0.29291730659252901</v>
      </c>
      <c r="E8" s="17">
        <v>0.30527385808062502</v>
      </c>
    </row>
    <row r="9" spans="2:6" x14ac:dyDescent="0.35">
      <c r="B9" s="18" t="s">
        <v>140</v>
      </c>
      <c r="C9" s="17">
        <v>0.226772398897124</v>
      </c>
      <c r="D9" s="17">
        <v>0.24549969664283999</v>
      </c>
      <c r="E9" s="17">
        <v>0.226964852099378</v>
      </c>
    </row>
    <row r="10" spans="2:6" x14ac:dyDescent="0.35">
      <c r="B10" s="18" t="s">
        <v>141</v>
      </c>
      <c r="C10" s="17">
        <v>0.17602000414358099</v>
      </c>
      <c r="D10" s="17">
        <v>0.124541253056638</v>
      </c>
      <c r="E10" s="17">
        <v>0.12338271916949201</v>
      </c>
    </row>
    <row r="11" spans="2:6" x14ac:dyDescent="0.35">
      <c r="B11" s="18" t="s">
        <v>53</v>
      </c>
      <c r="C11" s="17">
        <v>1.93267691258255E-2</v>
      </c>
      <c r="D11" s="17">
        <v>1.8288403929572799E-2</v>
      </c>
      <c r="E11" s="17">
        <v>1.1197294940343E-2</v>
      </c>
    </row>
    <row r="12" spans="2:6" x14ac:dyDescent="0.35">
      <c r="B12" s="16"/>
      <c r="C12" s="16"/>
      <c r="D12" s="16"/>
      <c r="E12" s="16"/>
    </row>
    <row r="13" spans="2:6" x14ac:dyDescent="0.35">
      <c r="B13" t="s">
        <v>304</v>
      </c>
    </row>
    <row r="14" spans="2:6" x14ac:dyDescent="0.35">
      <c r="B14" t="s">
        <v>305</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137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138</v>
      </c>
      <c r="C9" s="17">
        <v>0.240247715550647</v>
      </c>
      <c r="D9" s="17">
        <v>0.22183418712281699</v>
      </c>
      <c r="E9" s="17">
        <v>0.23436828823954101</v>
      </c>
      <c r="F9" s="17"/>
      <c r="G9" s="17">
        <v>0.45789488156163</v>
      </c>
      <c r="H9" s="17"/>
      <c r="I9" s="17">
        <v>0.30510058358619802</v>
      </c>
      <c r="J9" s="17">
        <v>9.98296312406802E-2</v>
      </c>
      <c r="K9" s="17">
        <v>0.29391511997249797</v>
      </c>
      <c r="L9" s="17"/>
      <c r="M9" s="17">
        <v>0.24319349537079901</v>
      </c>
      <c r="N9" s="17">
        <v>0.20884093057323</v>
      </c>
      <c r="O9" s="17">
        <v>0.32917830877602799</v>
      </c>
      <c r="P9" s="17">
        <v>0.161333460608475</v>
      </c>
      <c r="Q9" s="17"/>
      <c r="R9" s="17">
        <v>0.38007677189969802</v>
      </c>
      <c r="S9" s="17">
        <v>0.228538591637899</v>
      </c>
    </row>
    <row r="10" spans="2:19" x14ac:dyDescent="0.35">
      <c r="B10" s="18" t="s">
        <v>139</v>
      </c>
      <c r="C10" s="17">
        <v>0.337633112282822</v>
      </c>
      <c r="D10" s="17">
        <v>0.32558846627833199</v>
      </c>
      <c r="E10" s="17">
        <v>0.31566276971361701</v>
      </c>
      <c r="F10" s="17"/>
      <c r="G10" s="17">
        <v>0.402104876978856</v>
      </c>
      <c r="H10" s="17"/>
      <c r="I10" s="17">
        <v>0.35484858925926499</v>
      </c>
      <c r="J10" s="17">
        <v>0.22822529349339099</v>
      </c>
      <c r="K10" s="17">
        <v>0.42859393084973901</v>
      </c>
      <c r="L10" s="17"/>
      <c r="M10" s="17">
        <v>0.35128753726390799</v>
      </c>
      <c r="N10" s="17">
        <v>0.35402529591623</v>
      </c>
      <c r="O10" s="17">
        <v>0.292410681678968</v>
      </c>
      <c r="P10" s="17">
        <v>0.32670461193119799</v>
      </c>
      <c r="Q10" s="17"/>
      <c r="R10" s="17">
        <v>0.38394259884147802</v>
      </c>
      <c r="S10" s="17">
        <v>0.39229411128694502</v>
      </c>
    </row>
    <row r="11" spans="2:19" x14ac:dyDescent="0.35">
      <c r="B11" s="18" t="s">
        <v>140</v>
      </c>
      <c r="C11" s="17">
        <v>0.226772398897124</v>
      </c>
      <c r="D11" s="17">
        <v>0.27667822548266602</v>
      </c>
      <c r="E11" s="17">
        <v>0.21429146186447801</v>
      </c>
      <c r="F11" s="17"/>
      <c r="G11" s="17">
        <v>0.11614565015235701</v>
      </c>
      <c r="H11" s="17"/>
      <c r="I11" s="17">
        <v>0.233362869569539</v>
      </c>
      <c r="J11" s="17">
        <v>0.24318619335434699</v>
      </c>
      <c r="K11" s="17">
        <v>0.19345210209371799</v>
      </c>
      <c r="L11" s="17"/>
      <c r="M11" s="17">
        <v>0.22091678562563299</v>
      </c>
      <c r="N11" s="17">
        <v>0.220766901964844</v>
      </c>
      <c r="O11" s="17">
        <v>0.18581121397218001</v>
      </c>
      <c r="P11" s="17">
        <v>0.31763532014295498</v>
      </c>
      <c r="Q11" s="17"/>
      <c r="R11" s="17">
        <v>0.17604988067655</v>
      </c>
      <c r="S11" s="17">
        <v>0.26187980893037499</v>
      </c>
    </row>
    <row r="12" spans="2:19" x14ac:dyDescent="0.35">
      <c r="B12" s="18" t="s">
        <v>141</v>
      </c>
      <c r="C12" s="17">
        <v>0.17602000414358099</v>
      </c>
      <c r="D12" s="17">
        <v>0.162079477979098</v>
      </c>
      <c r="E12" s="17">
        <v>0.224258225094671</v>
      </c>
      <c r="F12" s="17"/>
      <c r="G12" s="17">
        <v>2.1372019442513102E-2</v>
      </c>
      <c r="H12" s="17"/>
      <c r="I12" s="17">
        <v>8.5759902582930703E-2</v>
      </c>
      <c r="J12" s="17">
        <v>0.41180532879859499</v>
      </c>
      <c r="K12" s="17">
        <v>6.4212068401946695E-2</v>
      </c>
      <c r="L12" s="17"/>
      <c r="M12" s="17">
        <v>0.157100812883152</v>
      </c>
      <c r="N12" s="17">
        <v>0.208304830112085</v>
      </c>
      <c r="O12" s="17">
        <v>0.18030819466981299</v>
      </c>
      <c r="P12" s="17">
        <v>0.170039675673028</v>
      </c>
      <c r="Q12" s="17"/>
      <c r="R12" s="17">
        <v>4.5927861151789803E-2</v>
      </c>
      <c r="S12" s="17">
        <v>0.11464082926393</v>
      </c>
    </row>
    <row r="13" spans="2:19" x14ac:dyDescent="0.35">
      <c r="B13" s="18" t="s">
        <v>53</v>
      </c>
      <c r="C13" s="19">
        <v>1.93267691258255E-2</v>
      </c>
      <c r="D13" s="19">
        <v>1.3819643137085899E-2</v>
      </c>
      <c r="E13" s="19">
        <v>1.1419255087693101E-2</v>
      </c>
      <c r="F13" s="19"/>
      <c r="G13" s="19">
        <v>2.4825718646433199E-3</v>
      </c>
      <c r="H13" s="19"/>
      <c r="I13" s="19">
        <v>2.0928055002067E-2</v>
      </c>
      <c r="J13" s="19">
        <v>1.69535531129862E-2</v>
      </c>
      <c r="K13" s="19">
        <v>1.9826778682097701E-2</v>
      </c>
      <c r="L13" s="19"/>
      <c r="M13" s="19">
        <v>2.7501368856508598E-2</v>
      </c>
      <c r="N13" s="19">
        <v>8.06204143361142E-3</v>
      </c>
      <c r="O13" s="19">
        <v>1.22916009030103E-2</v>
      </c>
      <c r="P13" s="19">
        <v>2.4286931644343802E-2</v>
      </c>
      <c r="Q13" s="19"/>
      <c r="R13" s="19">
        <v>1.40028874304841E-2</v>
      </c>
      <c r="S13" s="19">
        <v>2.6466588808518299E-3</v>
      </c>
    </row>
    <row r="14" spans="2:19" x14ac:dyDescent="0.35">
      <c r="B14" s="16"/>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138</v>
      </c>
      <c r="C9" s="17">
        <v>0.31875333977841902</v>
      </c>
      <c r="D9" s="17">
        <v>0.32067904395787999</v>
      </c>
      <c r="E9" s="17">
        <v>0.30909332207254597</v>
      </c>
      <c r="F9" s="17"/>
      <c r="G9" s="17">
        <v>0.54735454309357201</v>
      </c>
      <c r="H9" s="17"/>
      <c r="I9" s="17">
        <v>0.40078557342694998</v>
      </c>
      <c r="J9" s="17">
        <v>0.152508358636231</v>
      </c>
      <c r="K9" s="17">
        <v>0.373326813706155</v>
      </c>
      <c r="L9" s="17"/>
      <c r="M9" s="17">
        <v>0.28388698936199303</v>
      </c>
      <c r="N9" s="17">
        <v>0.36381075584008399</v>
      </c>
      <c r="O9" s="17">
        <v>0.36432019595714399</v>
      </c>
      <c r="P9" s="17">
        <v>0.28065036834450702</v>
      </c>
      <c r="Q9" s="17"/>
      <c r="R9" s="17">
        <v>0.49798076927781798</v>
      </c>
      <c r="S9" s="17">
        <v>0.27858801469553601</v>
      </c>
    </row>
    <row r="10" spans="2:19" x14ac:dyDescent="0.35">
      <c r="B10" s="18" t="s">
        <v>139</v>
      </c>
      <c r="C10" s="17">
        <v>0.29291730659252901</v>
      </c>
      <c r="D10" s="17">
        <v>0.27493221244066701</v>
      </c>
      <c r="E10" s="17">
        <v>0.29774091477501202</v>
      </c>
      <c r="F10" s="17"/>
      <c r="G10" s="17">
        <v>0.26963907020633099</v>
      </c>
      <c r="H10" s="17"/>
      <c r="I10" s="17">
        <v>0.32957773057323902</v>
      </c>
      <c r="J10" s="17">
        <v>0.20166279249847699</v>
      </c>
      <c r="K10" s="17">
        <v>0.32198510467557401</v>
      </c>
      <c r="L10" s="17"/>
      <c r="M10" s="17">
        <v>0.31266704503561799</v>
      </c>
      <c r="N10" s="17">
        <v>0.24811132461979099</v>
      </c>
      <c r="O10" s="17">
        <v>0.28993823577932099</v>
      </c>
      <c r="P10" s="17">
        <v>0.31845140159773899</v>
      </c>
      <c r="Q10" s="17"/>
      <c r="R10" s="17">
        <v>0.299216779991616</v>
      </c>
      <c r="S10" s="17">
        <v>0.38858503589997601</v>
      </c>
    </row>
    <row r="11" spans="2:19" x14ac:dyDescent="0.35">
      <c r="B11" s="18" t="s">
        <v>140</v>
      </c>
      <c r="C11" s="17">
        <v>0.24549969664283999</v>
      </c>
      <c r="D11" s="17">
        <v>0.28549389839015199</v>
      </c>
      <c r="E11" s="17">
        <v>0.21811577289319101</v>
      </c>
      <c r="F11" s="17"/>
      <c r="G11" s="17">
        <v>0.163983792253829</v>
      </c>
      <c r="H11" s="17"/>
      <c r="I11" s="17">
        <v>0.196286504578364</v>
      </c>
      <c r="J11" s="17">
        <v>0.35332578519475699</v>
      </c>
      <c r="K11" s="17">
        <v>0.210480458918932</v>
      </c>
      <c r="L11" s="17"/>
      <c r="M11" s="17">
        <v>0.245061878109362</v>
      </c>
      <c r="N11" s="17">
        <v>0.28126704959305698</v>
      </c>
      <c r="O11" s="17">
        <v>0.19923896802695201</v>
      </c>
      <c r="P11" s="17">
        <v>0.245337200500057</v>
      </c>
      <c r="Q11" s="17"/>
      <c r="R11" s="17">
        <v>0.16780503089065801</v>
      </c>
      <c r="S11" s="17">
        <v>0.24759603838632899</v>
      </c>
    </row>
    <row r="12" spans="2:19" x14ac:dyDescent="0.35">
      <c r="B12" s="18" t="s">
        <v>141</v>
      </c>
      <c r="C12" s="17">
        <v>0.124541253056638</v>
      </c>
      <c r="D12" s="17">
        <v>9.9509828348960799E-2</v>
      </c>
      <c r="E12" s="17">
        <v>0.17114254634328399</v>
      </c>
      <c r="F12" s="17"/>
      <c r="G12" s="17">
        <v>1.9022594446268599E-2</v>
      </c>
      <c r="H12" s="17"/>
      <c r="I12" s="17">
        <v>5.4176193108420402E-2</v>
      </c>
      <c r="J12" s="17">
        <v>0.27178359483196901</v>
      </c>
      <c r="K12" s="17">
        <v>7.9922308076108894E-2</v>
      </c>
      <c r="L12" s="17"/>
      <c r="M12" s="17">
        <v>0.12844032114291501</v>
      </c>
      <c r="N12" s="17">
        <v>9.8748828513456399E-2</v>
      </c>
      <c r="O12" s="17">
        <v>0.13850850588413799</v>
      </c>
      <c r="P12" s="17">
        <v>0.14110202008341599</v>
      </c>
      <c r="Q12" s="17"/>
      <c r="R12" s="17">
        <v>3.4997419839908603E-2</v>
      </c>
      <c r="S12" s="17">
        <v>8.52309110181598E-2</v>
      </c>
    </row>
    <row r="13" spans="2:19" x14ac:dyDescent="0.35">
      <c r="B13" s="18" t="s">
        <v>53</v>
      </c>
      <c r="C13" s="19">
        <v>1.8288403929572799E-2</v>
      </c>
      <c r="D13" s="19">
        <v>1.9385016862339899E-2</v>
      </c>
      <c r="E13" s="19">
        <v>3.90744391596827E-3</v>
      </c>
      <c r="F13" s="19"/>
      <c r="G13" s="19">
        <v>0</v>
      </c>
      <c r="H13" s="19"/>
      <c r="I13" s="19">
        <v>1.9173998313026401E-2</v>
      </c>
      <c r="J13" s="19">
        <v>2.0719468838565298E-2</v>
      </c>
      <c r="K13" s="19">
        <v>1.42853146232299E-2</v>
      </c>
      <c r="L13" s="19"/>
      <c r="M13" s="19">
        <v>2.99437663501111E-2</v>
      </c>
      <c r="N13" s="19">
        <v>8.06204143361142E-3</v>
      </c>
      <c r="O13" s="19">
        <v>7.9940943524447403E-3</v>
      </c>
      <c r="P13" s="19">
        <v>1.4459009474281199E-2</v>
      </c>
      <c r="Q13" s="19"/>
      <c r="R13" s="19">
        <v>0</v>
      </c>
      <c r="S13" s="19">
        <v>0</v>
      </c>
    </row>
    <row r="14" spans="2:19" x14ac:dyDescent="0.35">
      <c r="B14" s="16"/>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138</v>
      </c>
      <c r="C9" s="17">
        <v>0.33318127571016298</v>
      </c>
      <c r="D9" s="17">
        <v>0.33903084089316199</v>
      </c>
      <c r="E9" s="17">
        <v>0.31484433322986399</v>
      </c>
      <c r="F9" s="17"/>
      <c r="G9" s="17">
        <v>0.601269215967705</v>
      </c>
      <c r="H9" s="17"/>
      <c r="I9" s="17">
        <v>0.36592336537264902</v>
      </c>
      <c r="J9" s="17">
        <v>0.19749299946037399</v>
      </c>
      <c r="K9" s="17">
        <v>0.43660393976347001</v>
      </c>
      <c r="L9" s="17"/>
      <c r="M9" s="17">
        <v>0.296551666796667</v>
      </c>
      <c r="N9" s="17">
        <v>0.37896610852788598</v>
      </c>
      <c r="O9" s="17">
        <v>0.40324918042944702</v>
      </c>
      <c r="P9" s="17">
        <v>0.26373018873597598</v>
      </c>
      <c r="Q9" s="17"/>
      <c r="R9" s="17">
        <v>0.42373062608484802</v>
      </c>
      <c r="S9" s="17">
        <v>0.353794070146002</v>
      </c>
    </row>
    <row r="10" spans="2:19" x14ac:dyDescent="0.35">
      <c r="B10" s="18" t="s">
        <v>139</v>
      </c>
      <c r="C10" s="17">
        <v>0.30527385808062502</v>
      </c>
      <c r="D10" s="17">
        <v>0.28586995401023102</v>
      </c>
      <c r="E10" s="17">
        <v>0.29611630182424098</v>
      </c>
      <c r="F10" s="17"/>
      <c r="G10" s="17">
        <v>0.28608613012165501</v>
      </c>
      <c r="H10" s="17"/>
      <c r="I10" s="17">
        <v>0.39382482316301898</v>
      </c>
      <c r="J10" s="17">
        <v>0.21707675958928299</v>
      </c>
      <c r="K10" s="17">
        <v>0.24040052812189799</v>
      </c>
      <c r="L10" s="17"/>
      <c r="M10" s="17">
        <v>0.35058543307842099</v>
      </c>
      <c r="N10" s="17">
        <v>0.25750329682734802</v>
      </c>
      <c r="O10" s="17">
        <v>0.227682229349425</v>
      </c>
      <c r="P10" s="17">
        <v>0.36076787500956897</v>
      </c>
      <c r="Q10" s="17"/>
      <c r="R10" s="17">
        <v>0.39820722032153999</v>
      </c>
      <c r="S10" s="17">
        <v>0.36821773941321401</v>
      </c>
    </row>
    <row r="11" spans="2:19" x14ac:dyDescent="0.35">
      <c r="B11" s="18" t="s">
        <v>140</v>
      </c>
      <c r="C11" s="17">
        <v>0.226964852099378</v>
      </c>
      <c r="D11" s="17">
        <v>0.272096020739033</v>
      </c>
      <c r="E11" s="17">
        <v>0.212167943094273</v>
      </c>
      <c r="F11" s="17"/>
      <c r="G11" s="17">
        <v>9.1834313100647699E-2</v>
      </c>
      <c r="H11" s="17"/>
      <c r="I11" s="17">
        <v>0.16187177005829601</v>
      </c>
      <c r="J11" s="17">
        <v>0.300407197677105</v>
      </c>
      <c r="K11" s="17">
        <v>0.26426615659124902</v>
      </c>
      <c r="L11" s="17"/>
      <c r="M11" s="17">
        <v>0.21562411635383399</v>
      </c>
      <c r="N11" s="17">
        <v>0.20296155462937801</v>
      </c>
      <c r="O11" s="17">
        <v>0.26707142537314399</v>
      </c>
      <c r="P11" s="17">
        <v>0.25241643851547402</v>
      </c>
      <c r="Q11" s="17"/>
      <c r="R11" s="17">
        <v>0.14636220155250701</v>
      </c>
      <c r="S11" s="17">
        <v>0.21833190405950001</v>
      </c>
    </row>
    <row r="12" spans="2:19" x14ac:dyDescent="0.35">
      <c r="B12" s="18" t="s">
        <v>141</v>
      </c>
      <c r="C12" s="17">
        <v>0.12338271916949201</v>
      </c>
      <c r="D12" s="17">
        <v>9.2130274220267205E-2</v>
      </c>
      <c r="E12" s="17">
        <v>0.17296397793565299</v>
      </c>
      <c r="F12" s="17"/>
      <c r="G12" s="17">
        <v>2.0810340809992198E-2</v>
      </c>
      <c r="H12" s="17"/>
      <c r="I12" s="17">
        <v>6.4863079204248206E-2</v>
      </c>
      <c r="J12" s="17">
        <v>0.28221050494232103</v>
      </c>
      <c r="K12" s="17">
        <v>4.1409815548789197E-2</v>
      </c>
      <c r="L12" s="17"/>
      <c r="M12" s="17">
        <v>0.123785130287381</v>
      </c>
      <c r="N12" s="17">
        <v>0.15250699858177599</v>
      </c>
      <c r="O12" s="17">
        <v>9.4003070495539395E-2</v>
      </c>
      <c r="P12" s="17">
        <v>0.10862648826470001</v>
      </c>
      <c r="Q12" s="17"/>
      <c r="R12" s="17">
        <v>3.1699952041104699E-2</v>
      </c>
      <c r="S12" s="17">
        <v>5.9656286381283903E-2</v>
      </c>
    </row>
    <row r="13" spans="2:19" x14ac:dyDescent="0.35">
      <c r="B13" s="18" t="s">
        <v>53</v>
      </c>
      <c r="C13" s="19">
        <v>1.1197294940343E-2</v>
      </c>
      <c r="D13" s="19">
        <v>1.08729101373061E-2</v>
      </c>
      <c r="E13" s="19">
        <v>3.90744391596827E-3</v>
      </c>
      <c r="F13" s="19"/>
      <c r="G13" s="19">
        <v>0</v>
      </c>
      <c r="H13" s="19"/>
      <c r="I13" s="19">
        <v>1.3516962201787899E-2</v>
      </c>
      <c r="J13" s="19">
        <v>2.8125383309162201E-3</v>
      </c>
      <c r="K13" s="19">
        <v>1.7319559974593599E-2</v>
      </c>
      <c r="L13" s="19"/>
      <c r="M13" s="19">
        <v>1.34536534836966E-2</v>
      </c>
      <c r="N13" s="19">
        <v>8.06204143361142E-3</v>
      </c>
      <c r="O13" s="19">
        <v>7.9940943524447403E-3</v>
      </c>
      <c r="P13" s="19">
        <v>1.4459009474281199E-2</v>
      </c>
      <c r="Q13" s="19"/>
      <c r="R13" s="19">
        <v>0</v>
      </c>
      <c r="S13" s="19">
        <v>0</v>
      </c>
    </row>
    <row r="14" spans="2:19" x14ac:dyDescent="0.35">
      <c r="B14" s="16"/>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145</v>
      </c>
      <c r="C9" s="17">
        <v>0.357734072259762</v>
      </c>
      <c r="D9" s="17">
        <v>0.35873194779955597</v>
      </c>
      <c r="E9" s="17">
        <v>0.34813461806869</v>
      </c>
      <c r="F9" s="17"/>
      <c r="G9" s="17">
        <v>0.45550857754770002</v>
      </c>
      <c r="H9" s="17"/>
      <c r="I9" s="17">
        <v>0.39716027260811199</v>
      </c>
      <c r="J9" s="17">
        <v>0.21583709259040601</v>
      </c>
      <c r="K9" s="17">
        <v>0.46012273619654298</v>
      </c>
      <c r="L9" s="17"/>
      <c r="M9" s="17">
        <v>0.33357544515530202</v>
      </c>
      <c r="N9" s="17">
        <v>0.39554854915156001</v>
      </c>
      <c r="O9" s="17">
        <v>0.36921808360383801</v>
      </c>
      <c r="P9" s="17">
        <v>0.34791994823296801</v>
      </c>
      <c r="Q9" s="17"/>
      <c r="R9" s="17">
        <v>0.45484308364273202</v>
      </c>
      <c r="S9" s="17">
        <v>0.37109152224783498</v>
      </c>
    </row>
    <row r="10" spans="2:19" ht="29" x14ac:dyDescent="0.35">
      <c r="B10" s="18" t="s">
        <v>146</v>
      </c>
      <c r="C10" s="17">
        <v>0.56725056688224795</v>
      </c>
      <c r="D10" s="17">
        <v>0.56315376292613395</v>
      </c>
      <c r="E10" s="17">
        <v>0.59576174352583799</v>
      </c>
      <c r="F10" s="17"/>
      <c r="G10" s="17">
        <v>0.490408295923355</v>
      </c>
      <c r="H10" s="17"/>
      <c r="I10" s="17">
        <v>0.52173477182797101</v>
      </c>
      <c r="J10" s="17">
        <v>0.68958481648581305</v>
      </c>
      <c r="K10" s="17">
        <v>0.49779343120406999</v>
      </c>
      <c r="L10" s="17"/>
      <c r="M10" s="17">
        <v>0.57329933328490401</v>
      </c>
      <c r="N10" s="17">
        <v>0.55525781756632897</v>
      </c>
      <c r="O10" s="17">
        <v>0.56357671480098903</v>
      </c>
      <c r="P10" s="17">
        <v>0.57575806180266398</v>
      </c>
      <c r="Q10" s="17"/>
      <c r="R10" s="17">
        <v>0.51148975692315302</v>
      </c>
      <c r="S10" s="17">
        <v>0.59938545413829603</v>
      </c>
    </row>
    <row r="11" spans="2:19" x14ac:dyDescent="0.35">
      <c r="B11" s="18" t="s">
        <v>53</v>
      </c>
      <c r="C11" s="19">
        <v>7.5015360857990807E-2</v>
      </c>
      <c r="D11" s="19">
        <v>7.81142892743103E-2</v>
      </c>
      <c r="E11" s="19">
        <v>5.61036384054725E-2</v>
      </c>
      <c r="F11" s="19"/>
      <c r="G11" s="19">
        <v>5.4083126528945598E-2</v>
      </c>
      <c r="H11" s="19"/>
      <c r="I11" s="19">
        <v>8.1104955563916795E-2</v>
      </c>
      <c r="J11" s="19">
        <v>9.4578090923781097E-2</v>
      </c>
      <c r="K11" s="19">
        <v>4.2083832599387298E-2</v>
      </c>
      <c r="L11" s="19"/>
      <c r="M11" s="19">
        <v>9.3125221559794205E-2</v>
      </c>
      <c r="N11" s="19">
        <v>4.9193633282111501E-2</v>
      </c>
      <c r="O11" s="19">
        <v>6.7205201595172903E-2</v>
      </c>
      <c r="P11" s="19">
        <v>7.6321989964367995E-2</v>
      </c>
      <c r="Q11" s="19"/>
      <c r="R11" s="19">
        <v>3.3667159434114802E-2</v>
      </c>
      <c r="S11" s="19">
        <v>2.95230236138685E-2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147</v>
      </c>
      <c r="C9" s="17">
        <v>0.60567812977282398</v>
      </c>
      <c r="D9" s="17">
        <v>0.58378514208927701</v>
      </c>
      <c r="E9" s="17">
        <v>0.61071841940276705</v>
      </c>
      <c r="F9" s="17"/>
      <c r="G9" s="17">
        <v>0.57479348815417597</v>
      </c>
      <c r="H9" s="17"/>
      <c r="I9" s="17">
        <v>0.70494370020994401</v>
      </c>
      <c r="J9" s="17">
        <v>0.52746270084274804</v>
      </c>
      <c r="K9" s="17">
        <v>0.50277894001430301</v>
      </c>
      <c r="L9" s="17"/>
      <c r="M9" s="17">
        <v>0.63779278413184204</v>
      </c>
      <c r="N9" s="17">
        <v>0.56092580320802599</v>
      </c>
      <c r="O9" s="17">
        <v>0.60701088129151504</v>
      </c>
      <c r="P9" s="17">
        <v>0.583810705024431</v>
      </c>
      <c r="Q9" s="17"/>
      <c r="R9" s="17">
        <v>0.71161299022195201</v>
      </c>
      <c r="S9" s="17">
        <v>0.564595481928853</v>
      </c>
    </row>
    <row r="10" spans="2:19" ht="43.5" x14ac:dyDescent="0.35">
      <c r="B10" s="18" t="s">
        <v>148</v>
      </c>
      <c r="C10" s="17">
        <v>0.31148377285425599</v>
      </c>
      <c r="D10" s="17">
        <v>0.31762929486020502</v>
      </c>
      <c r="E10" s="17">
        <v>0.31875982246468998</v>
      </c>
      <c r="F10" s="17"/>
      <c r="G10" s="17">
        <v>0.415220560050788</v>
      </c>
      <c r="H10" s="17"/>
      <c r="I10" s="17">
        <v>0.24127040400923799</v>
      </c>
      <c r="J10" s="17">
        <v>0.34142187747250302</v>
      </c>
      <c r="K10" s="17">
        <v>0.424143271461079</v>
      </c>
      <c r="L10" s="17"/>
      <c r="M10" s="17">
        <v>0.28275447407254201</v>
      </c>
      <c r="N10" s="17">
        <v>0.36600531347530801</v>
      </c>
      <c r="O10" s="17">
        <v>0.28640379822450401</v>
      </c>
      <c r="P10" s="17">
        <v>0.33791587266119599</v>
      </c>
      <c r="Q10" s="17"/>
      <c r="R10" s="17">
        <v>0.27297788583023203</v>
      </c>
      <c r="S10" s="17">
        <v>0.38096070863195802</v>
      </c>
    </row>
    <row r="11" spans="2:19" x14ac:dyDescent="0.35">
      <c r="B11" s="18" t="s">
        <v>53</v>
      </c>
      <c r="C11" s="19">
        <v>8.2838097372919597E-2</v>
      </c>
      <c r="D11" s="19">
        <v>9.8585563050517397E-2</v>
      </c>
      <c r="E11" s="19">
        <v>7.05217581325433E-2</v>
      </c>
      <c r="F11" s="19"/>
      <c r="G11" s="19">
        <v>9.9859517950365798E-3</v>
      </c>
      <c r="H11" s="19"/>
      <c r="I11" s="19">
        <v>5.3785895780817897E-2</v>
      </c>
      <c r="J11" s="19">
        <v>0.13111542168474899</v>
      </c>
      <c r="K11" s="19">
        <v>7.3077788524618006E-2</v>
      </c>
      <c r="L11" s="19"/>
      <c r="M11" s="19">
        <v>7.9452741795615803E-2</v>
      </c>
      <c r="N11" s="19">
        <v>7.3068883316666305E-2</v>
      </c>
      <c r="O11" s="19">
        <v>0.106585320483982</v>
      </c>
      <c r="P11" s="19">
        <v>7.8273422314373495E-2</v>
      </c>
      <c r="Q11" s="19"/>
      <c r="R11" s="19">
        <v>1.54091239478164E-2</v>
      </c>
      <c r="S11" s="19">
        <v>5.4443809439189299E-2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S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149</v>
      </c>
      <c r="C9" s="17">
        <v>0.18373320361043299</v>
      </c>
      <c r="D9" s="17">
        <v>0.16350536700798099</v>
      </c>
      <c r="E9" s="17">
        <v>0.16539722274381599</v>
      </c>
      <c r="F9" s="17"/>
      <c r="G9" s="17">
        <v>0.48851450675476599</v>
      </c>
      <c r="H9" s="17"/>
      <c r="I9" s="17">
        <v>0.246797534279381</v>
      </c>
      <c r="J9" s="17">
        <v>9.6567268298775294E-2</v>
      </c>
      <c r="K9" s="17">
        <v>0.17375484359843801</v>
      </c>
      <c r="L9" s="17"/>
      <c r="M9" s="17">
        <v>0.19905856148877399</v>
      </c>
      <c r="N9" s="17">
        <v>0.14373040653143199</v>
      </c>
      <c r="O9" s="17">
        <v>0.215425895690323</v>
      </c>
      <c r="P9" s="17">
        <v>0.164003169556906</v>
      </c>
      <c r="Q9" s="17"/>
      <c r="R9" s="17">
        <v>0.33533390759936399</v>
      </c>
      <c r="S9" s="17">
        <v>0.20630871944551599</v>
      </c>
    </row>
    <row r="10" spans="2:19" ht="29" x14ac:dyDescent="0.35">
      <c r="B10" s="18" t="s">
        <v>150</v>
      </c>
      <c r="C10" s="17">
        <v>0.42821163314123001</v>
      </c>
      <c r="D10" s="17">
        <v>0.44747002820835102</v>
      </c>
      <c r="E10" s="17">
        <v>0.41904202416647501</v>
      </c>
      <c r="F10" s="17"/>
      <c r="G10" s="17">
        <v>0.40874593955371702</v>
      </c>
      <c r="H10" s="17"/>
      <c r="I10" s="17">
        <v>0.47011773717926503</v>
      </c>
      <c r="J10" s="17">
        <v>0.256624765227282</v>
      </c>
      <c r="K10" s="17">
        <v>0.55021257674782797</v>
      </c>
      <c r="L10" s="17"/>
      <c r="M10" s="17">
        <v>0.45826874737367101</v>
      </c>
      <c r="N10" s="17">
        <v>0.422243955098909</v>
      </c>
      <c r="O10" s="17">
        <v>0.39562524744616301</v>
      </c>
      <c r="P10" s="17">
        <v>0.38768912877058198</v>
      </c>
      <c r="Q10" s="17"/>
      <c r="R10" s="17">
        <v>0.48885514597221502</v>
      </c>
      <c r="S10" s="17">
        <v>0.44836353812272101</v>
      </c>
    </row>
    <row r="11" spans="2:19" ht="29" x14ac:dyDescent="0.35">
      <c r="B11" s="18" t="s">
        <v>151</v>
      </c>
      <c r="C11" s="17">
        <v>0.35057805017965599</v>
      </c>
      <c r="D11" s="17">
        <v>0.342725373676661</v>
      </c>
      <c r="E11" s="17">
        <v>0.38768856739266899</v>
      </c>
      <c r="F11" s="17"/>
      <c r="G11" s="17">
        <v>0.10273955369151699</v>
      </c>
      <c r="H11" s="17"/>
      <c r="I11" s="17">
        <v>0.24951424250809301</v>
      </c>
      <c r="J11" s="17">
        <v>0.59802339326158704</v>
      </c>
      <c r="K11" s="17">
        <v>0.24328767258970199</v>
      </c>
      <c r="L11" s="17"/>
      <c r="M11" s="17">
        <v>0.28979682174571603</v>
      </c>
      <c r="N11" s="17">
        <v>0.405230880221634</v>
      </c>
      <c r="O11" s="17">
        <v>0.36436565505749302</v>
      </c>
      <c r="P11" s="17">
        <v>0.42626180840765499</v>
      </c>
      <c r="Q11" s="17"/>
      <c r="R11" s="17">
        <v>0.172001552094185</v>
      </c>
      <c r="S11" s="17">
        <v>0.33486504243314902</v>
      </c>
    </row>
    <row r="12" spans="2:19" x14ac:dyDescent="0.35">
      <c r="B12" s="18" t="s">
        <v>53</v>
      </c>
      <c r="C12" s="19">
        <v>3.7477113068681102E-2</v>
      </c>
      <c r="D12" s="19">
        <v>4.6299231107006601E-2</v>
      </c>
      <c r="E12" s="19">
        <v>2.7872185697039999E-2</v>
      </c>
      <c r="F12" s="19"/>
      <c r="G12" s="19">
        <v>0</v>
      </c>
      <c r="H12" s="19"/>
      <c r="I12" s="19">
        <v>3.3570486033261002E-2</v>
      </c>
      <c r="J12" s="19">
        <v>4.8784573212355402E-2</v>
      </c>
      <c r="K12" s="19">
        <v>3.2744907064031999E-2</v>
      </c>
      <c r="L12" s="19"/>
      <c r="M12" s="19">
        <v>5.2875869391838498E-2</v>
      </c>
      <c r="N12" s="19">
        <v>2.8794758148025099E-2</v>
      </c>
      <c r="O12" s="19">
        <v>2.4583201806020499E-2</v>
      </c>
      <c r="P12" s="19">
        <v>2.2045893264856301E-2</v>
      </c>
      <c r="Q12" s="19"/>
      <c r="R12" s="19">
        <v>3.8093943342359798E-3</v>
      </c>
      <c r="S12" s="19">
        <v>1.0462699998613699E-2</v>
      </c>
    </row>
    <row r="13" spans="2:19" x14ac:dyDescent="0.35">
      <c r="B13" s="16"/>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144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152</v>
      </c>
      <c r="C9" s="17">
        <v>0.59137736569692101</v>
      </c>
      <c r="D9" s="17">
        <v>0.552944963330254</v>
      </c>
      <c r="E9" s="17">
        <v>0.62203173269441403</v>
      </c>
      <c r="F9" s="17"/>
      <c r="G9" s="17">
        <v>0.69524001281050096</v>
      </c>
      <c r="H9" s="17"/>
      <c r="I9" s="17">
        <v>0.689942021968729</v>
      </c>
      <c r="J9" s="17">
        <v>0.35663357203979801</v>
      </c>
      <c r="K9" s="17">
        <v>0.68045073748813001</v>
      </c>
      <c r="L9" s="17"/>
      <c r="M9" s="17">
        <v>0.62930160811365998</v>
      </c>
      <c r="N9" s="17">
        <v>0.56771575474015501</v>
      </c>
      <c r="O9" s="17">
        <v>0.57944122449817004</v>
      </c>
      <c r="P9" s="17">
        <v>0.52883170445782401</v>
      </c>
      <c r="Q9" s="17"/>
      <c r="R9" s="17">
        <v>0.75770165566387804</v>
      </c>
      <c r="S9" s="17">
        <v>0.58540059108360798</v>
      </c>
    </row>
    <row r="10" spans="2:19" ht="43.5" x14ac:dyDescent="0.35">
      <c r="B10" s="18" t="s">
        <v>153</v>
      </c>
      <c r="C10" s="17">
        <v>0.34029949043161001</v>
      </c>
      <c r="D10" s="17">
        <v>0.36533609303736803</v>
      </c>
      <c r="E10" s="17">
        <v>0.31767818432281297</v>
      </c>
      <c r="F10" s="17"/>
      <c r="G10" s="17">
        <v>0.28593721772907998</v>
      </c>
      <c r="H10" s="17"/>
      <c r="I10" s="17">
        <v>0.25367560169726899</v>
      </c>
      <c r="J10" s="17">
        <v>0.54400894551788703</v>
      </c>
      <c r="K10" s="17">
        <v>0.26314504563652302</v>
      </c>
      <c r="L10" s="17"/>
      <c r="M10" s="17">
        <v>0.30255230480309597</v>
      </c>
      <c r="N10" s="17">
        <v>0.359246727046314</v>
      </c>
      <c r="O10" s="17">
        <v>0.36657035752577199</v>
      </c>
      <c r="P10" s="17">
        <v>0.39043900885706201</v>
      </c>
      <c r="Q10" s="17"/>
      <c r="R10" s="17">
        <v>0.218690947223597</v>
      </c>
      <c r="S10" s="17">
        <v>0.366795883251396</v>
      </c>
    </row>
    <row r="11" spans="2:19" x14ac:dyDescent="0.35">
      <c r="B11" s="18" t="s">
        <v>53</v>
      </c>
      <c r="C11" s="19">
        <v>6.8323143871468997E-2</v>
      </c>
      <c r="D11" s="19">
        <v>8.1718943632377694E-2</v>
      </c>
      <c r="E11" s="19">
        <v>6.0290082982772698E-2</v>
      </c>
      <c r="F11" s="19"/>
      <c r="G11" s="19">
        <v>1.88227694604188E-2</v>
      </c>
      <c r="H11" s="19"/>
      <c r="I11" s="19">
        <v>5.6382376334001401E-2</v>
      </c>
      <c r="J11" s="19">
        <v>9.9357482442315001E-2</v>
      </c>
      <c r="K11" s="19">
        <v>5.6404216875347399E-2</v>
      </c>
      <c r="L11" s="19"/>
      <c r="M11" s="19">
        <v>6.8146087083243698E-2</v>
      </c>
      <c r="N11" s="19">
        <v>7.3037518213530897E-2</v>
      </c>
      <c r="O11" s="19">
        <v>5.3988417976057503E-2</v>
      </c>
      <c r="P11" s="19">
        <v>8.0729286685114005E-2</v>
      </c>
      <c r="Q11" s="19"/>
      <c r="R11" s="19">
        <v>2.3607397112525099E-2</v>
      </c>
      <c r="S11" s="19">
        <v>4.7803525664996002E-2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154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155</v>
      </c>
      <c r="C9" s="17">
        <v>0.23432808472788599</v>
      </c>
      <c r="D9" s="17">
        <v>0.197180497060682</v>
      </c>
      <c r="E9" s="17">
        <v>0.21579092099404401</v>
      </c>
      <c r="F9" s="17"/>
      <c r="G9" s="17">
        <v>0.410122165356269</v>
      </c>
      <c r="H9" s="17"/>
      <c r="I9" s="17">
        <v>0.30167461117577299</v>
      </c>
      <c r="J9" s="17">
        <v>9.8660196965483199E-2</v>
      </c>
      <c r="K9" s="17">
        <v>0.27709495117650901</v>
      </c>
      <c r="L9" s="17"/>
      <c r="M9" s="17">
        <v>0.26771013246132402</v>
      </c>
      <c r="N9" s="17">
        <v>0.195926102949769</v>
      </c>
      <c r="O9" s="17">
        <v>0.234258819439913</v>
      </c>
      <c r="P9" s="17">
        <v>0.198022526280203</v>
      </c>
      <c r="Q9" s="17"/>
      <c r="R9" s="17">
        <v>0.32318596308654302</v>
      </c>
      <c r="S9" s="17">
        <v>0.30280994055377503</v>
      </c>
    </row>
    <row r="10" spans="2:19" ht="29" x14ac:dyDescent="0.35">
      <c r="B10" s="18" t="s">
        <v>156</v>
      </c>
      <c r="C10" s="17">
        <v>0.46883447611420598</v>
      </c>
      <c r="D10" s="17">
        <v>0.48573267908110701</v>
      </c>
      <c r="E10" s="17">
        <v>0.472468021466802</v>
      </c>
      <c r="F10" s="17"/>
      <c r="G10" s="17">
        <v>0.45187472648483501</v>
      </c>
      <c r="H10" s="17"/>
      <c r="I10" s="17">
        <v>0.48213249962939397</v>
      </c>
      <c r="J10" s="17">
        <v>0.44607169861283003</v>
      </c>
      <c r="K10" s="17">
        <v>0.47752484752461499</v>
      </c>
      <c r="L10" s="17"/>
      <c r="M10" s="17">
        <v>0.48418983003396798</v>
      </c>
      <c r="N10" s="17">
        <v>0.48097011524537397</v>
      </c>
      <c r="O10" s="17">
        <v>0.47376667148643797</v>
      </c>
      <c r="P10" s="17">
        <v>0.38724072092187201</v>
      </c>
      <c r="Q10" s="17"/>
      <c r="R10" s="17">
        <v>0.55257894463067103</v>
      </c>
      <c r="S10" s="17">
        <v>0.38060600875684403</v>
      </c>
    </row>
    <row r="11" spans="2:19" ht="29" x14ac:dyDescent="0.35">
      <c r="B11" s="18" t="s">
        <v>157</v>
      </c>
      <c r="C11" s="17">
        <v>0.20883729279450999</v>
      </c>
      <c r="D11" s="17">
        <v>0.203430225461985</v>
      </c>
      <c r="E11" s="17">
        <v>0.24565242249586799</v>
      </c>
      <c r="F11" s="17"/>
      <c r="G11" s="17">
        <v>0.12664254517339399</v>
      </c>
      <c r="H11" s="17"/>
      <c r="I11" s="17">
        <v>0.157331322145256</v>
      </c>
      <c r="J11" s="17">
        <v>0.30007203618205702</v>
      </c>
      <c r="K11" s="17">
        <v>0.18633636366454701</v>
      </c>
      <c r="L11" s="17"/>
      <c r="M11" s="17">
        <v>0.19108616296398201</v>
      </c>
      <c r="N11" s="17">
        <v>0.21776506149387501</v>
      </c>
      <c r="O11" s="17">
        <v>0.17371614037403599</v>
      </c>
      <c r="P11" s="17">
        <v>0.30172745368522502</v>
      </c>
      <c r="Q11" s="17"/>
      <c r="R11" s="17">
        <v>0.10530606636495</v>
      </c>
      <c r="S11" s="17">
        <v>0.24052984713044701</v>
      </c>
    </row>
    <row r="12" spans="2:19" ht="29" x14ac:dyDescent="0.35">
      <c r="B12" s="18" t="s">
        <v>158</v>
      </c>
      <c r="C12" s="17">
        <v>7.2128756128829102E-2</v>
      </c>
      <c r="D12" s="17">
        <v>9.5470895567290104E-2</v>
      </c>
      <c r="E12" s="17">
        <v>5.4952060799215802E-2</v>
      </c>
      <c r="F12" s="17"/>
      <c r="G12" s="17">
        <v>1.1360562985502301E-2</v>
      </c>
      <c r="H12" s="17"/>
      <c r="I12" s="17">
        <v>4.3590548158748597E-2</v>
      </c>
      <c r="J12" s="17">
        <v>0.14245172720535201</v>
      </c>
      <c r="K12" s="17">
        <v>3.7577413290360101E-2</v>
      </c>
      <c r="L12" s="17"/>
      <c r="M12" s="17">
        <v>3.75308233067774E-2</v>
      </c>
      <c r="N12" s="17">
        <v>0.100523381641071</v>
      </c>
      <c r="O12" s="17">
        <v>0.100171650422232</v>
      </c>
      <c r="P12" s="17">
        <v>9.0963405847843695E-2</v>
      </c>
      <c r="Q12" s="17"/>
      <c r="R12" s="17">
        <v>1.8929025917835698E-2</v>
      </c>
      <c r="S12" s="17">
        <v>7.4269715427970104E-2</v>
      </c>
    </row>
    <row r="13" spans="2:19" x14ac:dyDescent="0.35">
      <c r="B13" s="18" t="s">
        <v>53</v>
      </c>
      <c r="C13" s="20">
        <v>1.5871390234568999E-2</v>
      </c>
      <c r="D13" s="20">
        <v>1.8185702828936501E-2</v>
      </c>
      <c r="E13" s="20">
        <v>1.1136574244070401E-2</v>
      </c>
      <c r="F13" s="20"/>
      <c r="G13" s="20">
        <v>0</v>
      </c>
      <c r="H13" s="20"/>
      <c r="I13" s="20">
        <v>1.52710188908285E-2</v>
      </c>
      <c r="J13" s="20">
        <v>1.2744341034277899E-2</v>
      </c>
      <c r="K13" s="20">
        <v>2.1466424343969101E-2</v>
      </c>
      <c r="L13" s="20"/>
      <c r="M13" s="20">
        <v>1.94830512339484E-2</v>
      </c>
      <c r="N13" s="20">
        <v>4.8153386699109901E-3</v>
      </c>
      <c r="O13" s="20">
        <v>1.8086718277381699E-2</v>
      </c>
      <c r="P13" s="20">
        <v>2.2045893264856301E-2</v>
      </c>
      <c r="Q13" s="20"/>
      <c r="R13" s="20">
        <v>0</v>
      </c>
      <c r="S13" s="20">
        <v>1.7844881309651999E-3</v>
      </c>
    </row>
    <row r="14" spans="2:19" ht="72.5" x14ac:dyDescent="0.35">
      <c r="B14" s="18" t="s">
        <v>159</v>
      </c>
      <c r="C14" s="20">
        <v>0.28096604892333898</v>
      </c>
      <c r="D14" s="20">
        <v>0.29890112102927502</v>
      </c>
      <c r="E14" s="20">
        <v>0.30060448329508399</v>
      </c>
      <c r="F14" s="20"/>
      <c r="G14" s="20">
        <v>0.13800310815889599</v>
      </c>
      <c r="H14" s="20"/>
      <c r="I14" s="20">
        <v>0.20092187030400399</v>
      </c>
      <c r="J14" s="20">
        <v>0.44252376338740901</v>
      </c>
      <c r="K14" s="20">
        <v>0.223913776954907</v>
      </c>
      <c r="L14" s="20"/>
      <c r="M14" s="20">
        <v>0.22861698627075899</v>
      </c>
      <c r="N14" s="20">
        <v>0.31828844313494598</v>
      </c>
      <c r="O14" s="20">
        <v>0.27388779079626702</v>
      </c>
      <c r="P14" s="20">
        <v>0.39269085953306898</v>
      </c>
      <c r="Q14" s="20"/>
      <c r="R14" s="20">
        <v>0.12423509228278599</v>
      </c>
      <c r="S14" s="20">
        <v>0.31479956255841701</v>
      </c>
    </row>
    <row r="15" spans="2:19" ht="72.5" x14ac:dyDescent="0.35">
      <c r="B15" s="18" t="s">
        <v>160</v>
      </c>
      <c r="C15" s="21">
        <v>0.70316256084209205</v>
      </c>
      <c r="D15" s="21">
        <v>0.68291317614178904</v>
      </c>
      <c r="E15" s="21">
        <v>0.68825894246084596</v>
      </c>
      <c r="F15" s="21"/>
      <c r="G15" s="21">
        <v>0.86199689184110395</v>
      </c>
      <c r="H15" s="21"/>
      <c r="I15" s="21">
        <v>0.78380711080516696</v>
      </c>
      <c r="J15" s="21">
        <v>0.54473189557831303</v>
      </c>
      <c r="K15" s="21">
        <v>0.75461979870112394</v>
      </c>
      <c r="L15" s="21"/>
      <c r="M15" s="21">
        <v>0.75189996249529201</v>
      </c>
      <c r="N15" s="21">
        <v>0.67689621819514301</v>
      </c>
      <c r="O15" s="21">
        <v>0.70802549092635103</v>
      </c>
      <c r="P15" s="21">
        <v>0.58526324720207501</v>
      </c>
      <c r="Q15" s="21"/>
      <c r="R15" s="21">
        <v>0.87576490771721405</v>
      </c>
      <c r="S15" s="21">
        <v>0.683415949310618</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161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162</v>
      </c>
      <c r="C9" s="17">
        <v>5.5120371592006202E-2</v>
      </c>
      <c r="D9" s="17">
        <v>2.8690338558061999E-2</v>
      </c>
      <c r="E9" s="17">
        <v>7.2486181811805106E-2</v>
      </c>
      <c r="F9" s="17"/>
      <c r="G9" s="17">
        <v>7.1343099402048096E-2</v>
      </c>
      <c r="H9" s="17"/>
      <c r="I9" s="17">
        <v>5.7965638702623397E-2</v>
      </c>
      <c r="J9" s="17">
        <v>5.8724701870876798E-2</v>
      </c>
      <c r="K9" s="17">
        <v>4.7254291942777998E-2</v>
      </c>
      <c r="L9" s="17"/>
      <c r="M9" s="17">
        <v>5.7866928512756301E-2</v>
      </c>
      <c r="N9" s="17">
        <v>3.4910417558428102E-2</v>
      </c>
      <c r="O9" s="17">
        <v>7.4917453328701603E-2</v>
      </c>
      <c r="P9" s="17">
        <v>5.6188982956241501E-2</v>
      </c>
      <c r="Q9" s="17"/>
      <c r="R9" s="17">
        <v>5.9294905130370099E-2</v>
      </c>
      <c r="S9" s="17">
        <v>8.6100227861346093E-2</v>
      </c>
    </row>
    <row r="10" spans="2:19" ht="29" x14ac:dyDescent="0.35">
      <c r="B10" s="18" t="s">
        <v>163</v>
      </c>
      <c r="C10" s="17">
        <v>0.172114167901771</v>
      </c>
      <c r="D10" s="17">
        <v>0.17638886203203799</v>
      </c>
      <c r="E10" s="17">
        <v>0.17878353622068699</v>
      </c>
      <c r="F10" s="17"/>
      <c r="G10" s="17">
        <v>0.22285427627347101</v>
      </c>
      <c r="H10" s="17"/>
      <c r="I10" s="17">
        <v>0.19051329689534299</v>
      </c>
      <c r="J10" s="17">
        <v>0.14671674117254699</v>
      </c>
      <c r="K10" s="17">
        <v>0.16274628331257601</v>
      </c>
      <c r="L10" s="17"/>
      <c r="M10" s="17">
        <v>0.17109844253669801</v>
      </c>
      <c r="N10" s="17">
        <v>0.173386382802101</v>
      </c>
      <c r="O10" s="17">
        <v>0.19452687539136701</v>
      </c>
      <c r="P10" s="17">
        <v>0.14028392194908901</v>
      </c>
      <c r="Q10" s="17"/>
      <c r="R10" s="17">
        <v>0.16576702116665401</v>
      </c>
      <c r="S10" s="17">
        <v>0.23021247573959999</v>
      </c>
    </row>
    <row r="11" spans="2:19" ht="29" x14ac:dyDescent="0.35">
      <c r="B11" s="18" t="s">
        <v>164</v>
      </c>
      <c r="C11" s="17">
        <v>0.43790026247888603</v>
      </c>
      <c r="D11" s="17">
        <v>0.45011542050409697</v>
      </c>
      <c r="E11" s="17">
        <v>0.45202240296593899</v>
      </c>
      <c r="F11" s="17"/>
      <c r="G11" s="17">
        <v>0.30230291658562503</v>
      </c>
      <c r="H11" s="17"/>
      <c r="I11" s="17">
        <v>0.347121178197147</v>
      </c>
      <c r="J11" s="17">
        <v>0.58919720589212898</v>
      </c>
      <c r="K11" s="17">
        <v>0.42763509999267701</v>
      </c>
      <c r="L11" s="17"/>
      <c r="M11" s="17">
        <v>0.39054227182179302</v>
      </c>
      <c r="N11" s="17">
        <v>0.50925662761639701</v>
      </c>
      <c r="O11" s="17">
        <v>0.38209647820522402</v>
      </c>
      <c r="P11" s="17">
        <v>0.53841458110665397</v>
      </c>
      <c r="Q11" s="17"/>
      <c r="R11" s="17">
        <v>0.35169623903636898</v>
      </c>
      <c r="S11" s="17">
        <v>0.41322402957204901</v>
      </c>
    </row>
    <row r="12" spans="2:19" ht="29" x14ac:dyDescent="0.35">
      <c r="B12" s="18" t="s">
        <v>165</v>
      </c>
      <c r="C12" s="17">
        <v>0.23387522249053</v>
      </c>
      <c r="D12" s="17">
        <v>0.21678946879097599</v>
      </c>
      <c r="E12" s="17">
        <v>0.24201084176416399</v>
      </c>
      <c r="F12" s="17"/>
      <c r="G12" s="17">
        <v>0.23744145228963601</v>
      </c>
      <c r="H12" s="17"/>
      <c r="I12" s="17">
        <v>0.25985528279728998</v>
      </c>
      <c r="J12" s="17">
        <v>0.16788677588324699</v>
      </c>
      <c r="K12" s="17">
        <v>0.27249756432536698</v>
      </c>
      <c r="L12" s="17"/>
      <c r="M12" s="17">
        <v>0.263671856912571</v>
      </c>
      <c r="N12" s="17">
        <v>0.23649964150466299</v>
      </c>
      <c r="O12" s="17">
        <v>0.220790653741604</v>
      </c>
      <c r="P12" s="17">
        <v>0.14911107827643899</v>
      </c>
      <c r="Q12" s="17"/>
      <c r="R12" s="17">
        <v>0.287592688678451</v>
      </c>
      <c r="S12" s="17">
        <v>0.17682733346514201</v>
      </c>
    </row>
    <row r="13" spans="2:19" ht="29" x14ac:dyDescent="0.35">
      <c r="B13" s="18" t="s">
        <v>166</v>
      </c>
      <c r="C13" s="17">
        <v>8.6133236837671906E-2</v>
      </c>
      <c r="D13" s="17">
        <v>0.114196266977741</v>
      </c>
      <c r="E13" s="17">
        <v>4.0930115104041001E-2</v>
      </c>
      <c r="F13" s="17"/>
      <c r="G13" s="17">
        <v>0.16605825544922001</v>
      </c>
      <c r="H13" s="17"/>
      <c r="I13" s="17">
        <v>0.13102764120580901</v>
      </c>
      <c r="J13" s="17">
        <v>2.5680651544205398E-2</v>
      </c>
      <c r="K13" s="17">
        <v>6.8085702602496107E-2</v>
      </c>
      <c r="L13" s="17"/>
      <c r="M13" s="17">
        <v>9.70988347087203E-2</v>
      </c>
      <c r="N13" s="17">
        <v>4.1131591848500099E-2</v>
      </c>
      <c r="O13" s="17">
        <v>0.115479810142721</v>
      </c>
      <c r="P13" s="17">
        <v>9.3955542446719803E-2</v>
      </c>
      <c r="Q13" s="17"/>
      <c r="R13" s="17">
        <v>0.135649145988156</v>
      </c>
      <c r="S13" s="17">
        <v>9.3635933361864002E-2</v>
      </c>
    </row>
    <row r="14" spans="2:19" x14ac:dyDescent="0.35">
      <c r="B14" s="18" t="s">
        <v>53</v>
      </c>
      <c r="C14" s="20">
        <v>1.4856738699134699E-2</v>
      </c>
      <c r="D14" s="20">
        <v>1.3819643137085899E-2</v>
      </c>
      <c r="E14" s="20">
        <v>1.37669221333641E-2</v>
      </c>
      <c r="F14" s="20"/>
      <c r="G14" s="20">
        <v>0</v>
      </c>
      <c r="H14" s="20"/>
      <c r="I14" s="20">
        <v>1.3516962201787899E-2</v>
      </c>
      <c r="J14" s="20">
        <v>1.17939236369948E-2</v>
      </c>
      <c r="K14" s="20">
        <v>2.1781057824106199E-2</v>
      </c>
      <c r="L14" s="20"/>
      <c r="M14" s="20">
        <v>1.9721665507462099E-2</v>
      </c>
      <c r="N14" s="20">
        <v>4.8153386699109901E-3</v>
      </c>
      <c r="O14" s="20">
        <v>1.21887291903824E-2</v>
      </c>
      <c r="P14" s="20">
        <v>2.2045893264856301E-2</v>
      </c>
      <c r="Q14" s="20"/>
      <c r="R14" s="20">
        <v>0</v>
      </c>
      <c r="S14" s="20">
        <v>0</v>
      </c>
    </row>
    <row r="15" spans="2:19" ht="58" x14ac:dyDescent="0.35">
      <c r="B15" s="18" t="s">
        <v>167</v>
      </c>
      <c r="C15" s="20">
        <v>0.227234539493777</v>
      </c>
      <c r="D15" s="20">
        <v>0.20507920059010001</v>
      </c>
      <c r="E15" s="20">
        <v>0.25126971803249198</v>
      </c>
      <c r="F15" s="20"/>
      <c r="G15" s="20">
        <v>0.29419737567551901</v>
      </c>
      <c r="H15" s="20"/>
      <c r="I15" s="20">
        <v>0.24847893559796699</v>
      </c>
      <c r="J15" s="20">
        <v>0.20544144304342399</v>
      </c>
      <c r="K15" s="20">
        <v>0.21000057525535401</v>
      </c>
      <c r="L15" s="20"/>
      <c r="M15" s="20">
        <v>0.228965371049454</v>
      </c>
      <c r="N15" s="20">
        <v>0.208296800360529</v>
      </c>
      <c r="O15" s="20">
        <v>0.26944432872006802</v>
      </c>
      <c r="P15" s="20">
        <v>0.19647290490533101</v>
      </c>
      <c r="Q15" s="20"/>
      <c r="R15" s="20">
        <v>0.22506192629702401</v>
      </c>
      <c r="S15" s="20">
        <v>0.31631270360094599</v>
      </c>
    </row>
    <row r="16" spans="2:19" ht="58" x14ac:dyDescent="0.35">
      <c r="B16" s="18" t="s">
        <v>168</v>
      </c>
      <c r="C16" s="21">
        <v>0.32000845932820199</v>
      </c>
      <c r="D16" s="21">
        <v>0.33098573576871698</v>
      </c>
      <c r="E16" s="21">
        <v>0.28294095686820497</v>
      </c>
      <c r="F16" s="21"/>
      <c r="G16" s="21">
        <v>0.40349970773885502</v>
      </c>
      <c r="H16" s="21"/>
      <c r="I16" s="21">
        <v>0.39088292400309799</v>
      </c>
      <c r="J16" s="21">
        <v>0.193567427427452</v>
      </c>
      <c r="K16" s="21">
        <v>0.340583266927863</v>
      </c>
      <c r="L16" s="21"/>
      <c r="M16" s="21">
        <v>0.360770691621291</v>
      </c>
      <c r="N16" s="21">
        <v>0.27763123335316298</v>
      </c>
      <c r="O16" s="21">
        <v>0.33627046388432502</v>
      </c>
      <c r="P16" s="21">
        <v>0.24306662072315899</v>
      </c>
      <c r="Q16" s="21"/>
      <c r="R16" s="21">
        <v>0.42324183466660698</v>
      </c>
      <c r="S16" s="21">
        <v>0.270463266827005</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169</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170</v>
      </c>
      <c r="C9" s="17">
        <v>0.133319640616617</v>
      </c>
      <c r="D9" s="17">
        <v>0.119487889328016</v>
      </c>
      <c r="E9" s="17">
        <v>0.14063304675344701</v>
      </c>
      <c r="F9" s="17"/>
      <c r="G9" s="17">
        <v>0.219428352805142</v>
      </c>
      <c r="H9" s="17"/>
      <c r="I9" s="17">
        <v>0.159839120363545</v>
      </c>
      <c r="J9" s="17">
        <v>9.5212332984567299E-2</v>
      </c>
      <c r="K9" s="17">
        <v>0.12573876938414399</v>
      </c>
      <c r="L9" s="17"/>
      <c r="M9" s="17">
        <v>0.16847761784641699</v>
      </c>
      <c r="N9" s="17">
        <v>0.10374850002828601</v>
      </c>
      <c r="O9" s="17">
        <v>0.13885290563741101</v>
      </c>
      <c r="P9" s="17">
        <v>6.5860422535231403E-2</v>
      </c>
      <c r="Q9" s="17"/>
      <c r="R9" s="17">
        <v>0.16260828190625901</v>
      </c>
      <c r="S9" s="17">
        <v>0.14881682561915599</v>
      </c>
    </row>
    <row r="10" spans="2:19" x14ac:dyDescent="0.35">
      <c r="B10" s="18" t="s">
        <v>171</v>
      </c>
      <c r="C10" s="17">
        <v>0.38155595500997402</v>
      </c>
      <c r="D10" s="17">
        <v>0.39750225210756501</v>
      </c>
      <c r="E10" s="17">
        <v>0.34890347981904501</v>
      </c>
      <c r="F10" s="17"/>
      <c r="G10" s="17">
        <v>0.38077748616050699</v>
      </c>
      <c r="H10" s="17"/>
      <c r="I10" s="17">
        <v>0.31877919316959602</v>
      </c>
      <c r="J10" s="17">
        <v>0.43852110478116701</v>
      </c>
      <c r="K10" s="17">
        <v>0.43842348401233899</v>
      </c>
      <c r="L10" s="17"/>
      <c r="M10" s="17">
        <v>0.39988362355516199</v>
      </c>
      <c r="N10" s="17">
        <v>0.37852992312366002</v>
      </c>
      <c r="O10" s="17">
        <v>0.40207054233253497</v>
      </c>
      <c r="P10" s="17">
        <v>0.29667349228235401</v>
      </c>
      <c r="Q10" s="17"/>
      <c r="R10" s="17">
        <v>0.41189224119586398</v>
      </c>
      <c r="S10" s="17">
        <v>0.36872985137229802</v>
      </c>
    </row>
    <row r="11" spans="2:19" x14ac:dyDescent="0.35">
      <c r="B11" s="18" t="s">
        <v>172</v>
      </c>
      <c r="C11" s="17">
        <v>0.304926566640085</v>
      </c>
      <c r="D11" s="17">
        <v>0.29783148797884001</v>
      </c>
      <c r="E11" s="17">
        <v>0.327854226821991</v>
      </c>
      <c r="F11" s="17"/>
      <c r="G11" s="17">
        <v>0.27191884350239698</v>
      </c>
      <c r="H11" s="17"/>
      <c r="I11" s="17">
        <v>0.28791796390946101</v>
      </c>
      <c r="J11" s="17">
        <v>0.35648808655133801</v>
      </c>
      <c r="K11" s="17">
        <v>0.27784546037206298</v>
      </c>
      <c r="L11" s="17"/>
      <c r="M11" s="17">
        <v>0.27886668542735998</v>
      </c>
      <c r="N11" s="17">
        <v>0.34486140063325699</v>
      </c>
      <c r="O11" s="17">
        <v>0.227220171353158</v>
      </c>
      <c r="P11" s="17">
        <v>0.42759196744543099</v>
      </c>
      <c r="Q11" s="17"/>
      <c r="R11" s="17">
        <v>0.26007005525430199</v>
      </c>
      <c r="S11" s="17">
        <v>0.31936773421534898</v>
      </c>
    </row>
    <row r="12" spans="2:19" x14ac:dyDescent="0.35">
      <c r="B12" s="18" t="s">
        <v>173</v>
      </c>
      <c r="C12" s="17">
        <v>8.4940560757879896E-2</v>
      </c>
      <c r="D12" s="17">
        <v>8.9373290796221805E-2</v>
      </c>
      <c r="E12" s="17">
        <v>8.3517551914566002E-2</v>
      </c>
      <c r="F12" s="17"/>
      <c r="G12" s="17">
        <v>6.5504397798122296E-2</v>
      </c>
      <c r="H12" s="17"/>
      <c r="I12" s="17">
        <v>0.11073401179390099</v>
      </c>
      <c r="J12" s="17">
        <v>5.4794271591586598E-2</v>
      </c>
      <c r="K12" s="17">
        <v>7.4513786145570707E-2</v>
      </c>
      <c r="L12" s="17"/>
      <c r="M12" s="17">
        <v>7.9162121187142595E-2</v>
      </c>
      <c r="N12" s="17">
        <v>5.14831291594351E-2</v>
      </c>
      <c r="O12" s="17">
        <v>0.15719031576499701</v>
      </c>
      <c r="P12" s="17">
        <v>6.3285719971128196E-2</v>
      </c>
      <c r="Q12" s="17"/>
      <c r="R12" s="17">
        <v>7.7851573003486996E-2</v>
      </c>
      <c r="S12" s="17">
        <v>0.10649054127511701</v>
      </c>
    </row>
    <row r="13" spans="2:19" x14ac:dyDescent="0.35">
      <c r="B13" s="18" t="s">
        <v>174</v>
      </c>
      <c r="C13" s="17">
        <v>6.0599513503650303E-2</v>
      </c>
      <c r="D13" s="17">
        <v>6.24162798804676E-2</v>
      </c>
      <c r="E13" s="17">
        <v>6.2214881016698503E-2</v>
      </c>
      <c r="F13" s="17"/>
      <c r="G13" s="17">
        <v>5.8264820501606501E-2</v>
      </c>
      <c r="H13" s="17"/>
      <c r="I13" s="17">
        <v>9.5976374321098498E-2</v>
      </c>
      <c r="J13" s="17">
        <v>2.4295734848451701E-2</v>
      </c>
      <c r="K13" s="17">
        <v>3.8015596586216498E-2</v>
      </c>
      <c r="L13" s="17"/>
      <c r="M13" s="17">
        <v>4.5091939447101E-2</v>
      </c>
      <c r="N13" s="17">
        <v>9.3252025018488699E-2</v>
      </c>
      <c r="O13" s="17">
        <v>4.7654861447241598E-2</v>
      </c>
      <c r="P13" s="17">
        <v>6.7767021614888998E-2</v>
      </c>
      <c r="Q13" s="17"/>
      <c r="R13" s="17">
        <v>7.7557330963942503E-2</v>
      </c>
      <c r="S13" s="17">
        <v>5.6595047518080102E-2</v>
      </c>
    </row>
    <row r="14" spans="2:19" x14ac:dyDescent="0.35">
      <c r="B14" s="18" t="s">
        <v>53</v>
      </c>
      <c r="C14" s="20">
        <v>3.4657763471793598E-2</v>
      </c>
      <c r="D14" s="20">
        <v>3.3388799908890703E-2</v>
      </c>
      <c r="E14" s="20">
        <v>3.6876813674252898E-2</v>
      </c>
      <c r="F14" s="20"/>
      <c r="G14" s="20">
        <v>4.1060992322252904E-3</v>
      </c>
      <c r="H14" s="20"/>
      <c r="I14" s="20">
        <v>2.6753336442398402E-2</v>
      </c>
      <c r="J14" s="20">
        <v>3.0688469242889298E-2</v>
      </c>
      <c r="K14" s="20">
        <v>4.5462903499666502E-2</v>
      </c>
      <c r="L14" s="20"/>
      <c r="M14" s="20">
        <v>2.8518012536817398E-2</v>
      </c>
      <c r="N14" s="20">
        <v>2.81250220368729E-2</v>
      </c>
      <c r="O14" s="20">
        <v>2.7011203464656901E-2</v>
      </c>
      <c r="P14" s="20">
        <v>7.8821376150967001E-2</v>
      </c>
      <c r="Q14" s="20"/>
      <c r="R14" s="20">
        <v>1.0020517676144799E-2</v>
      </c>
      <c r="S14" s="20">
        <v>0</v>
      </c>
    </row>
    <row r="15" spans="2:19" ht="29" x14ac:dyDescent="0.35">
      <c r="B15" s="18" t="s">
        <v>175</v>
      </c>
      <c r="C15" s="20">
        <v>0.51487559562659102</v>
      </c>
      <c r="D15" s="20">
        <v>0.51699014143557998</v>
      </c>
      <c r="E15" s="20">
        <v>0.48953652657249103</v>
      </c>
      <c r="F15" s="20"/>
      <c r="G15" s="20">
        <v>0.60020583896564905</v>
      </c>
      <c r="H15" s="20"/>
      <c r="I15" s="20">
        <v>0.47861831353314099</v>
      </c>
      <c r="J15" s="20">
        <v>0.53373343776573501</v>
      </c>
      <c r="K15" s="20">
        <v>0.56416225339648296</v>
      </c>
      <c r="L15" s="20"/>
      <c r="M15" s="20">
        <v>0.56836124140157895</v>
      </c>
      <c r="N15" s="20">
        <v>0.48227842315194602</v>
      </c>
      <c r="O15" s="20">
        <v>0.54092344796994596</v>
      </c>
      <c r="P15" s="20">
        <v>0.36253391481758501</v>
      </c>
      <c r="Q15" s="20"/>
      <c r="R15" s="20">
        <v>0.57450052310212296</v>
      </c>
      <c r="S15" s="20">
        <v>0.51754667699145396</v>
      </c>
    </row>
    <row r="16" spans="2:19" ht="43.5" x14ac:dyDescent="0.35">
      <c r="B16" s="18" t="s">
        <v>176</v>
      </c>
      <c r="C16" s="21">
        <v>0.14554007426153001</v>
      </c>
      <c r="D16" s="21">
        <v>0.151789570676689</v>
      </c>
      <c r="E16" s="21">
        <v>0.145732432931265</v>
      </c>
      <c r="F16" s="21"/>
      <c r="G16" s="21">
        <v>0.12376921829972901</v>
      </c>
      <c r="H16" s="21"/>
      <c r="I16" s="21">
        <v>0.20671038611499901</v>
      </c>
      <c r="J16" s="21">
        <v>7.9090006440038302E-2</v>
      </c>
      <c r="K16" s="21">
        <v>0.112529382731787</v>
      </c>
      <c r="L16" s="21"/>
      <c r="M16" s="21">
        <v>0.124254060634244</v>
      </c>
      <c r="N16" s="21">
        <v>0.14473515417792401</v>
      </c>
      <c r="O16" s="21">
        <v>0.20484517721223899</v>
      </c>
      <c r="P16" s="21">
        <v>0.13105274158601701</v>
      </c>
      <c r="Q16" s="21"/>
      <c r="R16" s="21">
        <v>0.15540890396742901</v>
      </c>
      <c r="S16" s="21">
        <v>0.16308558879319701</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177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170</v>
      </c>
      <c r="C9" s="17">
        <v>9.3292793909384705E-2</v>
      </c>
      <c r="D9" s="17">
        <v>9.1999002050258197E-2</v>
      </c>
      <c r="E9" s="17">
        <v>7.9149179579323103E-2</v>
      </c>
      <c r="F9" s="17"/>
      <c r="G9" s="17">
        <v>0.17321612039595899</v>
      </c>
      <c r="H9" s="17"/>
      <c r="I9" s="17">
        <v>9.4594626042962995E-2</v>
      </c>
      <c r="J9" s="17">
        <v>6.8320430845924901E-2</v>
      </c>
      <c r="K9" s="17">
        <v>0.11748409052321999</v>
      </c>
      <c r="L9" s="17"/>
      <c r="M9" s="17">
        <v>0.107880780691731</v>
      </c>
      <c r="N9" s="17">
        <v>7.4534828820856505E-2</v>
      </c>
      <c r="O9" s="17">
        <v>0.127856688625895</v>
      </c>
      <c r="P9" s="17">
        <v>3.07196656381102E-2</v>
      </c>
      <c r="Q9" s="17"/>
      <c r="R9" s="17">
        <v>0.140206409670627</v>
      </c>
      <c r="S9" s="17">
        <v>0.112690304776457</v>
      </c>
    </row>
    <row r="10" spans="2:19" x14ac:dyDescent="0.35">
      <c r="B10" s="18" t="s">
        <v>171</v>
      </c>
      <c r="C10" s="17">
        <v>0.33007744392723998</v>
      </c>
      <c r="D10" s="17">
        <v>0.30932800274151301</v>
      </c>
      <c r="E10" s="17">
        <v>0.33660510910181801</v>
      </c>
      <c r="F10" s="17"/>
      <c r="G10" s="17">
        <v>0.42178702278484098</v>
      </c>
      <c r="H10" s="17"/>
      <c r="I10" s="17">
        <v>0.33704367705792398</v>
      </c>
      <c r="J10" s="17">
        <v>0.27957769884209199</v>
      </c>
      <c r="K10" s="17">
        <v>0.37972294872638401</v>
      </c>
      <c r="L10" s="17"/>
      <c r="M10" s="17">
        <v>0.34457089699072302</v>
      </c>
      <c r="N10" s="17">
        <v>0.33605721884469297</v>
      </c>
      <c r="O10" s="17">
        <v>0.38420201155857497</v>
      </c>
      <c r="P10" s="17">
        <v>0.19139568334806401</v>
      </c>
      <c r="Q10" s="17"/>
      <c r="R10" s="17">
        <v>0.425301794407002</v>
      </c>
      <c r="S10" s="17">
        <v>0.309891970332691</v>
      </c>
    </row>
    <row r="11" spans="2:19" x14ac:dyDescent="0.35">
      <c r="B11" s="18" t="s">
        <v>172</v>
      </c>
      <c r="C11" s="17">
        <v>0.36511035863887298</v>
      </c>
      <c r="D11" s="17">
        <v>0.40522300915190101</v>
      </c>
      <c r="E11" s="17">
        <v>0.34733781295243998</v>
      </c>
      <c r="F11" s="17"/>
      <c r="G11" s="17">
        <v>0.21591133103202201</v>
      </c>
      <c r="H11" s="17"/>
      <c r="I11" s="17">
        <v>0.31159594614582098</v>
      </c>
      <c r="J11" s="17">
        <v>0.48264059077594601</v>
      </c>
      <c r="K11" s="17">
        <v>0.32039424150326401</v>
      </c>
      <c r="L11" s="17"/>
      <c r="M11" s="17">
        <v>0.35879336394490302</v>
      </c>
      <c r="N11" s="17">
        <v>0.38115567301488401</v>
      </c>
      <c r="O11" s="17">
        <v>0.24989316009255799</v>
      </c>
      <c r="P11" s="17">
        <v>0.52331261132198603</v>
      </c>
      <c r="Q11" s="17"/>
      <c r="R11" s="17">
        <v>0.230003167162453</v>
      </c>
      <c r="S11" s="17">
        <v>0.38385294737636999</v>
      </c>
    </row>
    <row r="12" spans="2:19" x14ac:dyDescent="0.35">
      <c r="B12" s="18" t="s">
        <v>173</v>
      </c>
      <c r="C12" s="17">
        <v>0.10128861881769199</v>
      </c>
      <c r="D12" s="17">
        <v>8.96140303052117E-2</v>
      </c>
      <c r="E12" s="17">
        <v>0.11137265086848799</v>
      </c>
      <c r="F12" s="17"/>
      <c r="G12" s="17">
        <v>0.10535329755727101</v>
      </c>
      <c r="H12" s="17"/>
      <c r="I12" s="17">
        <v>0.12942531637139601</v>
      </c>
      <c r="J12" s="17">
        <v>7.5035494906197903E-2</v>
      </c>
      <c r="K12" s="17">
        <v>8.2149206164734201E-2</v>
      </c>
      <c r="L12" s="17"/>
      <c r="M12" s="17">
        <v>0.108536287533248</v>
      </c>
      <c r="N12" s="17">
        <v>0.114655314827303</v>
      </c>
      <c r="O12" s="17">
        <v>6.57415797246233E-2</v>
      </c>
      <c r="P12" s="17">
        <v>0.10332346382749</v>
      </c>
      <c r="Q12" s="17"/>
      <c r="R12" s="17">
        <v>0.129088190037218</v>
      </c>
      <c r="S12" s="17">
        <v>0.138717920543526</v>
      </c>
    </row>
    <row r="13" spans="2:19" x14ac:dyDescent="0.35">
      <c r="B13" s="18" t="s">
        <v>174</v>
      </c>
      <c r="C13" s="17">
        <v>6.2912221725483802E-2</v>
      </c>
      <c r="D13" s="17">
        <v>5.8012793671417498E-2</v>
      </c>
      <c r="E13" s="17">
        <v>6.8335882267928999E-2</v>
      </c>
      <c r="F13" s="17"/>
      <c r="G13" s="17">
        <v>6.8917493071607994E-2</v>
      </c>
      <c r="H13" s="17"/>
      <c r="I13" s="17">
        <v>9.1408324067370206E-2</v>
      </c>
      <c r="J13" s="17">
        <v>2.50509562218783E-2</v>
      </c>
      <c r="K13" s="17">
        <v>5.5776269828331601E-2</v>
      </c>
      <c r="L13" s="17"/>
      <c r="M13" s="17">
        <v>3.8589735917092499E-2</v>
      </c>
      <c r="N13" s="17">
        <v>5.3498445216000903E-2</v>
      </c>
      <c r="O13" s="17">
        <v>0.11076482386386501</v>
      </c>
      <c r="P13" s="17">
        <v>9.1873684491618604E-2</v>
      </c>
      <c r="Q13" s="17"/>
      <c r="R13" s="17">
        <v>5.7287662284938097E-2</v>
      </c>
      <c r="S13" s="17">
        <v>4.57985343353252E-2</v>
      </c>
    </row>
    <row r="14" spans="2:19" x14ac:dyDescent="0.35">
      <c r="B14" s="18" t="s">
        <v>53</v>
      </c>
      <c r="C14" s="20">
        <v>4.7318562981326702E-2</v>
      </c>
      <c r="D14" s="20">
        <v>4.58231620796987E-2</v>
      </c>
      <c r="E14" s="20">
        <v>5.7199365230002297E-2</v>
      </c>
      <c r="F14" s="20"/>
      <c r="G14" s="20">
        <v>1.48147351582997E-2</v>
      </c>
      <c r="H14" s="20"/>
      <c r="I14" s="20">
        <v>3.5932110314524798E-2</v>
      </c>
      <c r="J14" s="20">
        <v>6.9374828407961206E-2</v>
      </c>
      <c r="K14" s="20">
        <v>4.4473243254065799E-2</v>
      </c>
      <c r="L14" s="20"/>
      <c r="M14" s="20">
        <v>4.1628934922302303E-2</v>
      </c>
      <c r="N14" s="20">
        <v>4.00985192762634E-2</v>
      </c>
      <c r="O14" s="20">
        <v>6.1541736134483799E-2</v>
      </c>
      <c r="P14" s="20">
        <v>5.93748913727307E-2</v>
      </c>
      <c r="Q14" s="20"/>
      <c r="R14" s="20">
        <v>1.8112776437762799E-2</v>
      </c>
      <c r="S14" s="20">
        <v>9.0483226356300201E-3</v>
      </c>
    </row>
    <row r="15" spans="2:19" ht="29" x14ac:dyDescent="0.35">
      <c r="B15" s="18" t="s">
        <v>175</v>
      </c>
      <c r="C15" s="20">
        <v>0.42337023783662497</v>
      </c>
      <c r="D15" s="20">
        <v>0.40132700479177202</v>
      </c>
      <c r="E15" s="20">
        <v>0.415754288681141</v>
      </c>
      <c r="F15" s="20"/>
      <c r="G15" s="20">
        <v>0.59500314318080005</v>
      </c>
      <c r="H15" s="20"/>
      <c r="I15" s="20">
        <v>0.43163830310088702</v>
      </c>
      <c r="J15" s="20">
        <v>0.34789812968801698</v>
      </c>
      <c r="K15" s="20">
        <v>0.49720703924960402</v>
      </c>
      <c r="L15" s="20"/>
      <c r="M15" s="20">
        <v>0.45245167768245398</v>
      </c>
      <c r="N15" s="20">
        <v>0.41059204766554902</v>
      </c>
      <c r="O15" s="20">
        <v>0.51205870018446997</v>
      </c>
      <c r="P15" s="20">
        <v>0.22211534898617399</v>
      </c>
      <c r="Q15" s="20"/>
      <c r="R15" s="20">
        <v>0.56550820407762803</v>
      </c>
      <c r="S15" s="20">
        <v>0.42258227510914798</v>
      </c>
    </row>
    <row r="16" spans="2:19" ht="43.5" x14ac:dyDescent="0.35">
      <c r="B16" s="18" t="s">
        <v>176</v>
      </c>
      <c r="C16" s="21">
        <v>0.16420084054317599</v>
      </c>
      <c r="D16" s="21">
        <v>0.14762682397662899</v>
      </c>
      <c r="E16" s="21">
        <v>0.17970853313641699</v>
      </c>
      <c r="F16" s="21"/>
      <c r="G16" s="21">
        <v>0.17427079062887901</v>
      </c>
      <c r="H16" s="21"/>
      <c r="I16" s="21">
        <v>0.22083364043876599</v>
      </c>
      <c r="J16" s="21">
        <v>0.100086451128076</v>
      </c>
      <c r="K16" s="21">
        <v>0.13792547599306601</v>
      </c>
      <c r="L16" s="21"/>
      <c r="M16" s="21">
        <v>0.14712602345034101</v>
      </c>
      <c r="N16" s="21">
        <v>0.16815376004330301</v>
      </c>
      <c r="O16" s="21">
        <v>0.17650640358848799</v>
      </c>
      <c r="P16" s="21">
        <v>0.195197148319109</v>
      </c>
      <c r="Q16" s="21"/>
      <c r="R16" s="21">
        <v>0.186375852322156</v>
      </c>
      <c r="S16" s="21">
        <v>0.18451645487885099</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S2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178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179</v>
      </c>
      <c r="C9" s="17">
        <v>0.31217152844664697</v>
      </c>
      <c r="D9" s="17">
        <v>0.34138790309071898</v>
      </c>
      <c r="E9" s="17">
        <v>0.20382921073817301</v>
      </c>
      <c r="F9" s="17"/>
      <c r="G9" s="17">
        <v>0.44867787283889499</v>
      </c>
      <c r="H9" s="17"/>
      <c r="I9" s="17">
        <v>0.35567690735335999</v>
      </c>
      <c r="J9" s="17">
        <v>0.21515866921994101</v>
      </c>
      <c r="K9" s="17">
        <v>0.35735869717382202</v>
      </c>
      <c r="L9" s="17"/>
      <c r="M9" s="17">
        <v>0.43720139753614601</v>
      </c>
      <c r="N9" s="17">
        <v>0.17549276180175599</v>
      </c>
      <c r="O9" s="17">
        <v>0.28241691576086098</v>
      </c>
      <c r="P9" s="17">
        <v>0.20543836394371301</v>
      </c>
      <c r="Q9" s="17"/>
      <c r="R9" s="17">
        <v>0.464055121121623</v>
      </c>
      <c r="S9" s="17">
        <v>0.24546922922349099</v>
      </c>
    </row>
    <row r="10" spans="2:19" x14ac:dyDescent="0.35">
      <c r="B10" s="18" t="s">
        <v>180</v>
      </c>
      <c r="C10" s="17">
        <v>0.25450706131283402</v>
      </c>
      <c r="D10" s="17">
        <v>0.253517349366991</v>
      </c>
      <c r="E10" s="17">
        <v>0.22845414922131699</v>
      </c>
      <c r="F10" s="17"/>
      <c r="G10" s="17">
        <v>0.27948396161335898</v>
      </c>
      <c r="H10" s="17"/>
      <c r="I10" s="17">
        <v>0.28241053745036099</v>
      </c>
      <c r="J10" s="17">
        <v>0.25713619615921801</v>
      </c>
      <c r="K10" s="17">
        <v>0.206406687460986</v>
      </c>
      <c r="L10" s="17"/>
      <c r="M10" s="17">
        <v>0.307164296109117</v>
      </c>
      <c r="N10" s="17">
        <v>0.14417846109701499</v>
      </c>
      <c r="O10" s="17">
        <v>0.23369877671247399</v>
      </c>
      <c r="P10" s="17">
        <v>0.32371023527144299</v>
      </c>
      <c r="Q10" s="17"/>
      <c r="R10" s="17">
        <v>0.28406165904605102</v>
      </c>
      <c r="S10" s="17">
        <v>0.22831994810919901</v>
      </c>
    </row>
    <row r="11" spans="2:19" x14ac:dyDescent="0.35">
      <c r="B11" s="18" t="s">
        <v>181</v>
      </c>
      <c r="C11" s="17">
        <v>0.188394496015232</v>
      </c>
      <c r="D11" s="17">
        <v>0.21966234609295501</v>
      </c>
      <c r="E11" s="17">
        <v>0.159469047225682</v>
      </c>
      <c r="F11" s="17"/>
      <c r="G11" s="17">
        <v>0.18851106743520701</v>
      </c>
      <c r="H11" s="17"/>
      <c r="I11" s="17">
        <v>0.164188860823027</v>
      </c>
      <c r="J11" s="17">
        <v>0.21138001125661299</v>
      </c>
      <c r="K11" s="17">
        <v>0.214860509203432</v>
      </c>
      <c r="L11" s="17"/>
      <c r="M11" s="17">
        <v>0.240714204660889</v>
      </c>
      <c r="N11" s="17">
        <v>0.12400963264232</v>
      </c>
      <c r="O11" s="17">
        <v>0.149303057406319</v>
      </c>
      <c r="P11" s="17">
        <v>0.19655257980775001</v>
      </c>
      <c r="Q11" s="17"/>
      <c r="R11" s="17">
        <v>0.201713811030239</v>
      </c>
      <c r="S11" s="17">
        <v>0.20412074387072399</v>
      </c>
    </row>
    <row r="12" spans="2:19" x14ac:dyDescent="0.35">
      <c r="B12" s="18" t="s">
        <v>182</v>
      </c>
      <c r="C12" s="17">
        <v>0.154728874177846</v>
      </c>
      <c r="D12" s="17">
        <v>0.162480789670752</v>
      </c>
      <c r="E12" s="17">
        <v>0.14098809185403499</v>
      </c>
      <c r="F12" s="17"/>
      <c r="G12" s="17">
        <v>0.184141514971875</v>
      </c>
      <c r="H12" s="17"/>
      <c r="I12" s="17">
        <v>0.200965632198852</v>
      </c>
      <c r="J12" s="17">
        <v>8.7582042614784097E-2</v>
      </c>
      <c r="K12" s="17">
        <v>0.15212903037137701</v>
      </c>
      <c r="L12" s="17"/>
      <c r="M12" s="17">
        <v>0.10130658776483099</v>
      </c>
      <c r="N12" s="17">
        <v>0.287849132996849</v>
      </c>
      <c r="O12" s="17">
        <v>8.3057027480507598E-2</v>
      </c>
      <c r="P12" s="17">
        <v>0.17905813311428101</v>
      </c>
      <c r="Q12" s="17"/>
      <c r="R12" s="17">
        <v>0.21029361024784099</v>
      </c>
      <c r="S12" s="17">
        <v>0.14563874297464099</v>
      </c>
    </row>
    <row r="13" spans="2:19" x14ac:dyDescent="0.35">
      <c r="B13" s="18" t="s">
        <v>183</v>
      </c>
      <c r="C13" s="17">
        <v>0.15250303936989501</v>
      </c>
      <c r="D13" s="17">
        <v>0.15654020551709999</v>
      </c>
      <c r="E13" s="17">
        <v>0.15529130788205101</v>
      </c>
      <c r="F13" s="17"/>
      <c r="G13" s="17">
        <v>0.17745441923215199</v>
      </c>
      <c r="H13" s="17"/>
      <c r="I13" s="17">
        <v>0.16606399350301901</v>
      </c>
      <c r="J13" s="17">
        <v>8.0233691711472793E-2</v>
      </c>
      <c r="K13" s="17">
        <v>0.219985597992574</v>
      </c>
      <c r="L13" s="17"/>
      <c r="M13" s="17">
        <v>0.13039300804193599</v>
      </c>
      <c r="N13" s="17">
        <v>0.28425437081141203</v>
      </c>
      <c r="O13" s="17">
        <v>5.76161236520416E-2</v>
      </c>
      <c r="P13" s="17">
        <v>0.10956425631097901</v>
      </c>
      <c r="Q13" s="17"/>
      <c r="R13" s="17">
        <v>0.21302037111756</v>
      </c>
      <c r="S13" s="17">
        <v>0.124828034852225</v>
      </c>
    </row>
    <row r="14" spans="2:19" x14ac:dyDescent="0.35">
      <c r="B14" s="18" t="s">
        <v>53</v>
      </c>
      <c r="C14" s="17">
        <v>0.130014550381856</v>
      </c>
      <c r="D14" s="17">
        <v>0.10357145171084201</v>
      </c>
      <c r="E14" s="17">
        <v>0.165563488372092</v>
      </c>
      <c r="F14" s="17"/>
      <c r="G14" s="17">
        <v>2.75525391710752E-2</v>
      </c>
      <c r="H14" s="17"/>
      <c r="I14" s="17">
        <v>9.3292184811732404E-2</v>
      </c>
      <c r="J14" s="17">
        <v>0.218170733192595</v>
      </c>
      <c r="K14" s="17">
        <v>9.9202358597936399E-2</v>
      </c>
      <c r="L14" s="17"/>
      <c r="M14" s="17">
        <v>0.120702621314112</v>
      </c>
      <c r="N14" s="17">
        <v>0.175633182548315</v>
      </c>
      <c r="O14" s="17">
        <v>8.8754418297805601E-2</v>
      </c>
      <c r="P14" s="17">
        <v>0.132917204082864</v>
      </c>
      <c r="Q14" s="17"/>
      <c r="R14" s="17">
        <v>2.8735724358826601E-2</v>
      </c>
      <c r="S14" s="17">
        <v>0.12429154946498799</v>
      </c>
    </row>
    <row r="15" spans="2:19" x14ac:dyDescent="0.35">
      <c r="B15" s="18" t="s">
        <v>184</v>
      </c>
      <c r="C15" s="17">
        <v>0.12333289886361801</v>
      </c>
      <c r="D15" s="17">
        <v>0.11281593286876899</v>
      </c>
      <c r="E15" s="17">
        <v>0.12505222657743501</v>
      </c>
      <c r="F15" s="17"/>
      <c r="G15" s="17">
        <v>0.131614309224657</v>
      </c>
      <c r="H15" s="17"/>
      <c r="I15" s="17">
        <v>0.15945032483834101</v>
      </c>
      <c r="J15" s="17">
        <v>8.38612343960176E-2</v>
      </c>
      <c r="K15" s="17">
        <v>0.105554909191012</v>
      </c>
      <c r="L15" s="17"/>
      <c r="M15" s="17">
        <v>0.13403500906556101</v>
      </c>
      <c r="N15" s="17">
        <v>0.172498178088556</v>
      </c>
      <c r="O15" s="17">
        <v>6.6202433056055998E-2</v>
      </c>
      <c r="P15" s="17">
        <v>7.6193743250274198E-2</v>
      </c>
      <c r="Q15" s="17"/>
      <c r="R15" s="17">
        <v>0.12062349456943799</v>
      </c>
      <c r="S15" s="17">
        <v>0.16604425105648199</v>
      </c>
    </row>
    <row r="16" spans="2:19" x14ac:dyDescent="0.35">
      <c r="B16" s="18" t="s">
        <v>185</v>
      </c>
      <c r="C16" s="17">
        <v>0.110164946217696</v>
      </c>
      <c r="D16" s="17">
        <v>0.122739873381409</v>
      </c>
      <c r="E16" s="17">
        <v>0.1130331728844</v>
      </c>
      <c r="F16" s="17"/>
      <c r="G16" s="17">
        <v>0.10071555233377</v>
      </c>
      <c r="H16" s="17"/>
      <c r="I16" s="17">
        <v>0.13247359996805</v>
      </c>
      <c r="J16" s="17">
        <v>8.7453078493568204E-2</v>
      </c>
      <c r="K16" s="17">
        <v>9.8441338608745294E-2</v>
      </c>
      <c r="L16" s="17"/>
      <c r="M16" s="17">
        <v>6.19169221156365E-2</v>
      </c>
      <c r="N16" s="17">
        <v>0.105072678889384</v>
      </c>
      <c r="O16" s="17">
        <v>0.27170039406721802</v>
      </c>
      <c r="P16" s="17">
        <v>4.4047739837484799E-2</v>
      </c>
      <c r="Q16" s="17"/>
      <c r="R16" s="17">
        <v>0.107238533158506</v>
      </c>
      <c r="S16" s="17">
        <v>9.8655957077973602E-2</v>
      </c>
    </row>
    <row r="17" spans="2:19" x14ac:dyDescent="0.35">
      <c r="B17" s="18" t="s">
        <v>186</v>
      </c>
      <c r="C17" s="17">
        <v>9.0884346063516405E-2</v>
      </c>
      <c r="D17" s="17">
        <v>0.11009065564977</v>
      </c>
      <c r="E17" s="17">
        <v>6.8356769461165104E-2</v>
      </c>
      <c r="F17" s="17"/>
      <c r="G17" s="17">
        <v>0.110249005416777</v>
      </c>
      <c r="H17" s="17"/>
      <c r="I17" s="17">
        <v>0.10083838660592399</v>
      </c>
      <c r="J17" s="17">
        <v>6.2595716015046696E-2</v>
      </c>
      <c r="K17" s="17">
        <v>0.102107284291339</v>
      </c>
      <c r="L17" s="17"/>
      <c r="M17" s="17">
        <v>6.5361222505657096E-2</v>
      </c>
      <c r="N17" s="17">
        <v>2.8055904711345302E-2</v>
      </c>
      <c r="O17" s="17">
        <v>0.25173708652747701</v>
      </c>
      <c r="P17" s="17">
        <v>6.2093058250631598E-2</v>
      </c>
      <c r="Q17" s="17"/>
      <c r="R17" s="17">
        <v>0.10511660688564201</v>
      </c>
      <c r="S17" s="17">
        <v>0.109223314724937</v>
      </c>
    </row>
    <row r="18" spans="2:19" x14ac:dyDescent="0.35">
      <c r="B18" s="18" t="s">
        <v>187</v>
      </c>
      <c r="C18" s="17">
        <v>8.4123681106273399E-2</v>
      </c>
      <c r="D18" s="17">
        <v>6.8354027805661896E-2</v>
      </c>
      <c r="E18" s="17">
        <v>0.102186543174434</v>
      </c>
      <c r="F18" s="17"/>
      <c r="G18" s="17">
        <v>0.117337356427129</v>
      </c>
      <c r="H18" s="17"/>
      <c r="I18" s="17">
        <v>7.2777989856156799E-2</v>
      </c>
      <c r="J18" s="17">
        <v>6.0546715514342E-2</v>
      </c>
      <c r="K18" s="17">
        <v>0.12926442031802901</v>
      </c>
      <c r="L18" s="17"/>
      <c r="M18" s="17">
        <v>5.53399160189934E-2</v>
      </c>
      <c r="N18" s="17">
        <v>8.7988240906963805E-2</v>
      </c>
      <c r="O18" s="17">
        <v>9.1012216343917707E-2</v>
      </c>
      <c r="P18" s="17">
        <v>0.16202790548733001</v>
      </c>
      <c r="Q18" s="17"/>
      <c r="R18" s="17">
        <v>0.107946917059523</v>
      </c>
      <c r="S18" s="17">
        <v>6.4591369926934997E-2</v>
      </c>
    </row>
    <row r="19" spans="2:19" x14ac:dyDescent="0.35">
      <c r="B19" s="18" t="s">
        <v>188</v>
      </c>
      <c r="C19" s="17">
        <v>6.5291451004719198E-2</v>
      </c>
      <c r="D19" s="17">
        <v>8.0081556371302806E-2</v>
      </c>
      <c r="E19" s="17">
        <v>4.4978906404182499E-2</v>
      </c>
      <c r="F19" s="17"/>
      <c r="G19" s="17">
        <v>9.08163665592127E-2</v>
      </c>
      <c r="H19" s="17"/>
      <c r="I19" s="17">
        <v>8.1054692806153503E-2</v>
      </c>
      <c r="J19" s="17">
        <v>3.8284789673401702E-2</v>
      </c>
      <c r="K19" s="17">
        <v>5.9084293590923001E-2</v>
      </c>
      <c r="L19" s="17"/>
      <c r="M19" s="17">
        <v>7.4363115726942E-2</v>
      </c>
      <c r="N19" s="17">
        <v>2.9864523046456301E-2</v>
      </c>
      <c r="O19" s="17">
        <v>3.7796489846744601E-2</v>
      </c>
      <c r="P19" s="17">
        <v>0.14389924188014799</v>
      </c>
      <c r="Q19" s="17"/>
      <c r="R19" s="17">
        <v>9.5099093371991295E-2</v>
      </c>
      <c r="S19" s="17">
        <v>7.7179411158883701E-2</v>
      </c>
    </row>
    <row r="20" spans="2:19" x14ac:dyDescent="0.35">
      <c r="B20" s="18" t="s">
        <v>189</v>
      </c>
      <c r="C20" s="17">
        <v>5.8910361686599001E-2</v>
      </c>
      <c r="D20" s="17">
        <v>7.4544596845843303E-2</v>
      </c>
      <c r="E20" s="17">
        <v>4.8251420873544802E-2</v>
      </c>
      <c r="F20" s="17"/>
      <c r="G20" s="17">
        <v>5.8374511280727397E-2</v>
      </c>
      <c r="H20" s="17"/>
      <c r="I20" s="17">
        <v>7.5118613026399106E-2</v>
      </c>
      <c r="J20" s="17">
        <v>5.0874952794013502E-2</v>
      </c>
      <c r="K20" s="17">
        <v>3.9255983095229999E-2</v>
      </c>
      <c r="L20" s="17"/>
      <c r="M20" s="17">
        <v>4.9639601226977699E-2</v>
      </c>
      <c r="N20" s="17">
        <v>5.8049617465906297E-2</v>
      </c>
      <c r="O20" s="17">
        <v>9.6680128370684501E-2</v>
      </c>
      <c r="P20" s="17">
        <v>3.6146578264498901E-2</v>
      </c>
      <c r="Q20" s="17"/>
      <c r="R20" s="17">
        <v>5.8886296243206598E-2</v>
      </c>
      <c r="S20" s="17">
        <v>8.8407633875889804E-2</v>
      </c>
    </row>
    <row r="21" spans="2:19" ht="29" x14ac:dyDescent="0.35">
      <c r="B21" s="18" t="s">
        <v>190</v>
      </c>
      <c r="C21" s="17">
        <v>4.0765595823743998E-2</v>
      </c>
      <c r="D21" s="17">
        <v>3.54269688063715E-2</v>
      </c>
      <c r="E21" s="17">
        <v>5.4447673159383599E-2</v>
      </c>
      <c r="F21" s="17"/>
      <c r="G21" s="17">
        <v>3.49967215244101E-2</v>
      </c>
      <c r="H21" s="17"/>
      <c r="I21" s="17">
        <v>4.4467158494253499E-2</v>
      </c>
      <c r="J21" s="17">
        <v>2.5138963572812301E-2</v>
      </c>
      <c r="K21" s="17">
        <v>4.3221498088026902E-2</v>
      </c>
      <c r="L21" s="17"/>
      <c r="M21" s="17">
        <v>4.1054674832845098E-2</v>
      </c>
      <c r="N21" s="17">
        <v>1.2204053081451199E-2</v>
      </c>
      <c r="O21" s="17">
        <v>6.2664739023050794E-2</v>
      </c>
      <c r="P21" s="17">
        <v>6.3066939279826206E-2</v>
      </c>
      <c r="Q21" s="17"/>
      <c r="R21" s="17">
        <v>2.6537728179502999E-2</v>
      </c>
      <c r="S21" s="17">
        <v>2.6300778373559101E-2</v>
      </c>
    </row>
    <row r="22" spans="2:19" x14ac:dyDescent="0.35">
      <c r="B22" s="18" t="s">
        <v>191</v>
      </c>
      <c r="C22" s="19">
        <v>3.08781278152718E-2</v>
      </c>
      <c r="D22" s="19">
        <v>2.0410266561675699E-2</v>
      </c>
      <c r="E22" s="19">
        <v>3.6466840307522501E-2</v>
      </c>
      <c r="F22" s="19"/>
      <c r="G22" s="19">
        <v>6.9128619469398606E-2</v>
      </c>
      <c r="H22" s="19"/>
      <c r="I22" s="19">
        <v>4.5651446422879403E-2</v>
      </c>
      <c r="J22" s="19">
        <v>5.9669934787538502E-3</v>
      </c>
      <c r="K22" s="19">
        <v>3.3559740548260102E-2</v>
      </c>
      <c r="L22" s="19"/>
      <c r="M22" s="19">
        <v>2.4801553752996901E-2</v>
      </c>
      <c r="N22" s="19">
        <v>4.0575805907556897E-2</v>
      </c>
      <c r="O22" s="19">
        <v>3.3032921846021003E-2</v>
      </c>
      <c r="P22" s="19">
        <v>2.9121057163791202E-2</v>
      </c>
      <c r="Q22" s="19"/>
      <c r="R22" s="19">
        <v>4.88586171407763E-2</v>
      </c>
      <c r="S22" s="19">
        <v>3.7573305492688898E-2</v>
      </c>
    </row>
    <row r="23" spans="2:19" x14ac:dyDescent="0.35">
      <c r="B23" s="16"/>
    </row>
    <row r="24" spans="2:19" x14ac:dyDescent="0.35">
      <c r="B24" t="s">
        <v>304</v>
      </c>
    </row>
    <row r="25" spans="2:19" x14ac:dyDescent="0.35">
      <c r="B25" t="s">
        <v>305</v>
      </c>
    </row>
    <row r="27" spans="2:19" x14ac:dyDescent="0.35">
      <c r="B2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S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310</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188</v>
      </c>
      <c r="C9" s="17">
        <v>0.346462121441872</v>
      </c>
      <c r="D9" s="17">
        <v>0.35626769312946599</v>
      </c>
      <c r="E9" s="17">
        <v>0.32306430923361401</v>
      </c>
      <c r="F9" s="17"/>
      <c r="G9" s="17">
        <v>0.38687611132273497</v>
      </c>
      <c r="H9" s="17"/>
      <c r="I9" s="17">
        <v>0.374133459483103</v>
      </c>
      <c r="J9" s="17">
        <v>0.29592318210371199</v>
      </c>
      <c r="K9" s="17">
        <v>0.35627915047772002</v>
      </c>
      <c r="L9" s="17"/>
      <c r="M9" s="17">
        <v>0.275128748320912</v>
      </c>
      <c r="N9" s="17">
        <v>0.311828889583108</v>
      </c>
      <c r="O9" s="17">
        <v>0.36686545870950199</v>
      </c>
      <c r="P9" s="17">
        <v>0.62017886674586997</v>
      </c>
      <c r="Q9" s="17"/>
      <c r="R9" s="17">
        <v>0.36905844306765001</v>
      </c>
      <c r="S9" s="17">
        <v>0.36391850820634403</v>
      </c>
    </row>
    <row r="10" spans="2:19" x14ac:dyDescent="0.35">
      <c r="B10" s="18" t="s">
        <v>179</v>
      </c>
      <c r="C10" s="17">
        <v>0.24392199864899999</v>
      </c>
      <c r="D10" s="17">
        <v>0.21348068110473001</v>
      </c>
      <c r="E10" s="17">
        <v>0.25641014307762799</v>
      </c>
      <c r="F10" s="17"/>
      <c r="G10" s="17">
        <v>0.31029028035216599</v>
      </c>
      <c r="H10" s="17"/>
      <c r="I10" s="17">
        <v>0.29298926423850102</v>
      </c>
      <c r="J10" s="17">
        <v>0.14477943644145</v>
      </c>
      <c r="K10" s="17">
        <v>0.26730348958231398</v>
      </c>
      <c r="L10" s="17"/>
      <c r="M10" s="17">
        <v>0.36026747654204899</v>
      </c>
      <c r="N10" s="17">
        <v>0.189140692651626</v>
      </c>
      <c r="O10" s="17">
        <v>0.17857251269192201</v>
      </c>
      <c r="P10" s="17">
        <v>5.9560956610635499E-2</v>
      </c>
      <c r="Q10" s="17"/>
      <c r="R10" s="17">
        <v>0.35273468851892698</v>
      </c>
      <c r="S10" s="17">
        <v>0.24777117251577399</v>
      </c>
    </row>
    <row r="11" spans="2:19" x14ac:dyDescent="0.35">
      <c r="B11" s="18" t="s">
        <v>187</v>
      </c>
      <c r="C11" s="17">
        <v>0.231206816297826</v>
      </c>
      <c r="D11" s="17">
        <v>0.25642994321038498</v>
      </c>
      <c r="E11" s="17">
        <v>0.18070409163908599</v>
      </c>
      <c r="F11" s="17"/>
      <c r="G11" s="17">
        <v>0.21282027516217999</v>
      </c>
      <c r="H11" s="17"/>
      <c r="I11" s="17">
        <v>0.22953521212873099</v>
      </c>
      <c r="J11" s="17">
        <v>0.19871266309258301</v>
      </c>
      <c r="K11" s="17">
        <v>0.273907098354228</v>
      </c>
      <c r="L11" s="17"/>
      <c r="M11" s="17">
        <v>0.19865334101349599</v>
      </c>
      <c r="N11" s="17">
        <v>0.245100526089256</v>
      </c>
      <c r="O11" s="17">
        <v>0.18497174722873999</v>
      </c>
      <c r="P11" s="17">
        <v>0.37980658826087599</v>
      </c>
      <c r="Q11" s="17"/>
      <c r="R11" s="17">
        <v>0.24623504365444401</v>
      </c>
      <c r="S11" s="17">
        <v>0.21743086280233001</v>
      </c>
    </row>
    <row r="12" spans="2:19" x14ac:dyDescent="0.35">
      <c r="B12" s="18" t="s">
        <v>186</v>
      </c>
      <c r="C12" s="17">
        <v>0.18318851181204099</v>
      </c>
      <c r="D12" s="17">
        <v>0.22609020185127099</v>
      </c>
      <c r="E12" s="17">
        <v>0.13102061532453099</v>
      </c>
      <c r="F12" s="17"/>
      <c r="G12" s="17">
        <v>0.23719377508553499</v>
      </c>
      <c r="H12" s="17"/>
      <c r="I12" s="17">
        <v>0.207791103662503</v>
      </c>
      <c r="J12" s="17">
        <v>0.124627454583758</v>
      </c>
      <c r="K12" s="17">
        <v>0.20621884025303699</v>
      </c>
      <c r="L12" s="17"/>
      <c r="M12" s="17">
        <v>0.145312346253338</v>
      </c>
      <c r="N12" s="17">
        <v>0.17173021141500799</v>
      </c>
      <c r="O12" s="17">
        <v>0.34039066724151501</v>
      </c>
      <c r="P12" s="17">
        <v>0.101323645545993</v>
      </c>
      <c r="Q12" s="17"/>
      <c r="R12" s="17">
        <v>0.25523601765085102</v>
      </c>
      <c r="S12" s="17">
        <v>0.21585290832677001</v>
      </c>
    </row>
    <row r="13" spans="2:19" x14ac:dyDescent="0.35">
      <c r="B13" s="18" t="s">
        <v>185</v>
      </c>
      <c r="C13" s="17">
        <v>0.13695266241801801</v>
      </c>
      <c r="D13" s="17">
        <v>0.123589903884299</v>
      </c>
      <c r="E13" s="17">
        <v>0.16719839045169099</v>
      </c>
      <c r="F13" s="17"/>
      <c r="G13" s="17">
        <v>0.148199758356372</v>
      </c>
      <c r="H13" s="17"/>
      <c r="I13" s="17">
        <v>0.13111778726941101</v>
      </c>
      <c r="J13" s="17">
        <v>0.14067903453588401</v>
      </c>
      <c r="K13" s="17">
        <v>0.14903161746648599</v>
      </c>
      <c r="L13" s="17"/>
      <c r="M13" s="17">
        <v>0.13959976188908199</v>
      </c>
      <c r="N13" s="17">
        <v>0.14105735713050099</v>
      </c>
      <c r="O13" s="17">
        <v>0.19039206929616501</v>
      </c>
      <c r="P13" s="17">
        <v>4.2178866103395003E-2</v>
      </c>
      <c r="Q13" s="17"/>
      <c r="R13" s="17">
        <v>0.14120204095929501</v>
      </c>
      <c r="S13" s="17">
        <v>0.12783558954131</v>
      </c>
    </row>
    <row r="14" spans="2:19" x14ac:dyDescent="0.35">
      <c r="B14" s="18" t="s">
        <v>53</v>
      </c>
      <c r="C14" s="17">
        <v>0.13537744507153601</v>
      </c>
      <c r="D14" s="17">
        <v>0.133646820572069</v>
      </c>
      <c r="E14" s="17">
        <v>0.16704359964532101</v>
      </c>
      <c r="F14" s="17"/>
      <c r="G14" s="17">
        <v>4.0599524139702997E-2</v>
      </c>
      <c r="H14" s="17"/>
      <c r="I14" s="17">
        <v>9.6322007208591798E-2</v>
      </c>
      <c r="J14" s="17">
        <v>0.25507173757399498</v>
      </c>
      <c r="K14" s="17">
        <v>6.0021561495544502E-2</v>
      </c>
      <c r="L14" s="17"/>
      <c r="M14" s="17">
        <v>0.13596002468093701</v>
      </c>
      <c r="N14" s="17">
        <v>0.17241334754667401</v>
      </c>
      <c r="O14" s="17">
        <v>0.123509547973793</v>
      </c>
      <c r="P14" s="17">
        <v>7.9141530205750293E-2</v>
      </c>
      <c r="Q14" s="17"/>
      <c r="R14" s="17">
        <v>3.4133220941528597E-2</v>
      </c>
      <c r="S14" s="17">
        <v>5.3235941099820203E-2</v>
      </c>
    </row>
    <row r="15" spans="2:19" x14ac:dyDescent="0.35">
      <c r="B15" s="18" t="s">
        <v>183</v>
      </c>
      <c r="C15" s="17">
        <v>0.113341197331859</v>
      </c>
      <c r="D15" s="17">
        <v>0.115281701202902</v>
      </c>
      <c r="E15" s="17">
        <v>0.11305956476302501</v>
      </c>
      <c r="F15" s="17"/>
      <c r="G15" s="17">
        <v>0.15036070896235401</v>
      </c>
      <c r="H15" s="17"/>
      <c r="I15" s="17">
        <v>0.120363206217546</v>
      </c>
      <c r="J15" s="17">
        <v>7.6491139347198797E-2</v>
      </c>
      <c r="K15" s="17">
        <v>0.14889509755365499</v>
      </c>
      <c r="L15" s="17"/>
      <c r="M15" s="17">
        <v>0.101478614778944</v>
      </c>
      <c r="N15" s="17">
        <v>0.179719155867018</v>
      </c>
      <c r="O15" s="17">
        <v>9.6381890930976197E-2</v>
      </c>
      <c r="P15" s="17">
        <v>4.9050991787101102E-2</v>
      </c>
      <c r="Q15" s="17"/>
      <c r="R15" s="17">
        <v>0.14318845123280299</v>
      </c>
      <c r="S15" s="17">
        <v>0.105179515156461</v>
      </c>
    </row>
    <row r="16" spans="2:19" x14ac:dyDescent="0.35">
      <c r="B16" s="18" t="s">
        <v>189</v>
      </c>
      <c r="C16" s="17">
        <v>0.111566727862837</v>
      </c>
      <c r="D16" s="17">
        <v>0.13100433273458301</v>
      </c>
      <c r="E16" s="17">
        <v>9.18132061599993E-2</v>
      </c>
      <c r="F16" s="17"/>
      <c r="G16" s="17">
        <v>0.13080224182070399</v>
      </c>
      <c r="H16" s="17"/>
      <c r="I16" s="17">
        <v>0.12974104184681701</v>
      </c>
      <c r="J16" s="17">
        <v>6.8600831211538899E-2</v>
      </c>
      <c r="K16" s="17">
        <v>0.13270291007693499</v>
      </c>
      <c r="L16" s="17"/>
      <c r="M16" s="17">
        <v>8.8032452753683293E-2</v>
      </c>
      <c r="N16" s="17">
        <v>0.10513992599253399</v>
      </c>
      <c r="O16" s="17">
        <v>0.18167332690066901</v>
      </c>
      <c r="P16" s="17">
        <v>9.9631381750806797E-2</v>
      </c>
      <c r="Q16" s="17"/>
      <c r="R16" s="17">
        <v>0.159079059392849</v>
      </c>
      <c r="S16" s="17">
        <v>0.111892891501226</v>
      </c>
    </row>
    <row r="17" spans="2:19" x14ac:dyDescent="0.35">
      <c r="B17" s="18" t="s">
        <v>180</v>
      </c>
      <c r="C17" s="17">
        <v>0.105249274527875</v>
      </c>
      <c r="D17" s="17">
        <v>0.10915282450696299</v>
      </c>
      <c r="E17" s="17">
        <v>0.11714107254563701</v>
      </c>
      <c r="F17" s="17"/>
      <c r="G17" s="17">
        <v>0.10965428957286</v>
      </c>
      <c r="H17" s="17"/>
      <c r="I17" s="17">
        <v>0.140688018925992</v>
      </c>
      <c r="J17" s="17">
        <v>9.3979119491924404E-2</v>
      </c>
      <c r="K17" s="17">
        <v>5.3691228625220397E-2</v>
      </c>
      <c r="L17" s="17"/>
      <c r="M17" s="17">
        <v>0.18176632959826899</v>
      </c>
      <c r="N17" s="17">
        <v>6.5222207569152202E-2</v>
      </c>
      <c r="O17" s="17">
        <v>4.0903015602230697E-2</v>
      </c>
      <c r="P17" s="17">
        <v>2.2946716609630199E-2</v>
      </c>
      <c r="Q17" s="17"/>
      <c r="R17" s="17">
        <v>9.6598304047117903E-2</v>
      </c>
      <c r="S17" s="17">
        <v>0.12798622067641299</v>
      </c>
    </row>
    <row r="18" spans="2:19" x14ac:dyDescent="0.35">
      <c r="B18" s="18" t="s">
        <v>181</v>
      </c>
      <c r="C18" s="17">
        <v>0.104371886953063</v>
      </c>
      <c r="D18" s="17">
        <v>0.1251711285348</v>
      </c>
      <c r="E18" s="17">
        <v>9.1187154015313701E-2</v>
      </c>
      <c r="F18" s="17"/>
      <c r="G18" s="17">
        <v>0.13582361156407</v>
      </c>
      <c r="H18" s="17"/>
      <c r="I18" s="17">
        <v>0.110676173008738</v>
      </c>
      <c r="J18" s="17">
        <v>5.8237814801906401E-2</v>
      </c>
      <c r="K18" s="17">
        <v>0.141391657893251</v>
      </c>
      <c r="L18" s="17"/>
      <c r="M18" s="17">
        <v>0.17453148710466701</v>
      </c>
      <c r="N18" s="17">
        <v>8.7397778100420306E-2</v>
      </c>
      <c r="O18" s="17">
        <v>3.3716654061596102E-2</v>
      </c>
      <c r="P18" s="17">
        <v>7.7729490284799696E-3</v>
      </c>
      <c r="Q18" s="17"/>
      <c r="R18" s="17">
        <v>0.142994427581804</v>
      </c>
      <c r="S18" s="17">
        <v>7.2396644951846903E-2</v>
      </c>
    </row>
    <row r="19" spans="2:19" x14ac:dyDescent="0.35">
      <c r="B19" s="18" t="s">
        <v>182</v>
      </c>
      <c r="C19" s="17">
        <v>8.7737423618640398E-2</v>
      </c>
      <c r="D19" s="17">
        <v>8.3013499625224696E-2</v>
      </c>
      <c r="E19" s="17">
        <v>9.3636553958273902E-2</v>
      </c>
      <c r="F19" s="17"/>
      <c r="G19" s="17">
        <v>8.9442601626580201E-2</v>
      </c>
      <c r="H19" s="17"/>
      <c r="I19" s="17">
        <v>0.111907324450674</v>
      </c>
      <c r="J19" s="17">
        <v>5.3553234809031798E-2</v>
      </c>
      <c r="K19" s="17">
        <v>8.5520999864756503E-2</v>
      </c>
      <c r="L19" s="17"/>
      <c r="M19" s="17">
        <v>0.104583612976684</v>
      </c>
      <c r="N19" s="17">
        <v>9.9749021456808598E-2</v>
      </c>
      <c r="O19" s="17">
        <v>7.6411569207592595E-2</v>
      </c>
      <c r="P19" s="17">
        <v>2.5187754989117701E-2</v>
      </c>
      <c r="Q19" s="17"/>
      <c r="R19" s="17">
        <v>0.105520444549399</v>
      </c>
      <c r="S19" s="17">
        <v>0.11433518516944099</v>
      </c>
    </row>
    <row r="20" spans="2:19" x14ac:dyDescent="0.35">
      <c r="B20" s="18" t="s">
        <v>191</v>
      </c>
      <c r="C20" s="17">
        <v>8.1184664389142597E-2</v>
      </c>
      <c r="D20" s="17">
        <v>9.6117644075369296E-2</v>
      </c>
      <c r="E20" s="17">
        <v>7.7978376494598406E-2</v>
      </c>
      <c r="F20" s="17"/>
      <c r="G20" s="17">
        <v>0.110049047874051</v>
      </c>
      <c r="H20" s="17"/>
      <c r="I20" s="17">
        <v>9.8136008357405297E-2</v>
      </c>
      <c r="J20" s="17">
        <v>6.1632642821910902E-2</v>
      </c>
      <c r="K20" s="17">
        <v>7.4980429774050797E-2</v>
      </c>
      <c r="L20" s="17"/>
      <c r="M20" s="17">
        <v>4.7119464455463098E-2</v>
      </c>
      <c r="N20" s="17">
        <v>9.8852062434105895E-2</v>
      </c>
      <c r="O20" s="17">
        <v>7.5224284672602698E-2</v>
      </c>
      <c r="P20" s="17">
        <v>0.16866991924090399</v>
      </c>
      <c r="Q20" s="17"/>
      <c r="R20" s="17">
        <v>7.3952779815766007E-2</v>
      </c>
      <c r="S20" s="17">
        <v>9.4549264166574706E-2</v>
      </c>
    </row>
    <row r="21" spans="2:19" x14ac:dyDescent="0.35">
      <c r="B21" s="18" t="s">
        <v>184</v>
      </c>
      <c r="C21" s="19">
        <v>4.72208954620899E-2</v>
      </c>
      <c r="D21" s="19">
        <v>6.3543468856562799E-2</v>
      </c>
      <c r="E21" s="19">
        <v>4.0775903378065498E-2</v>
      </c>
      <c r="F21" s="19"/>
      <c r="G21" s="19">
        <v>5.8052420026166202E-2</v>
      </c>
      <c r="H21" s="19"/>
      <c r="I21" s="19">
        <v>4.30189281683818E-2</v>
      </c>
      <c r="J21" s="19">
        <v>3.5042648058054598E-2</v>
      </c>
      <c r="K21" s="19">
        <v>7.2100979379210103E-2</v>
      </c>
      <c r="L21" s="19"/>
      <c r="M21" s="19">
        <v>5.1955986591539903E-2</v>
      </c>
      <c r="N21" s="19">
        <v>6.3488542235489401E-2</v>
      </c>
      <c r="O21" s="19">
        <v>3.52075651891176E-2</v>
      </c>
      <c r="P21" s="19">
        <v>1.7600871198542499E-2</v>
      </c>
      <c r="Q21" s="19"/>
      <c r="R21" s="19">
        <v>4.3905664872922197E-2</v>
      </c>
      <c r="S21" s="19">
        <v>9.6154172121511505E-2</v>
      </c>
    </row>
    <row r="22" spans="2:19" x14ac:dyDescent="0.35">
      <c r="B22" s="16"/>
    </row>
    <row r="23" spans="2:19" x14ac:dyDescent="0.35">
      <c r="B23" t="s">
        <v>304</v>
      </c>
    </row>
    <row r="24" spans="2:19" x14ac:dyDescent="0.35">
      <c r="B24" t="s">
        <v>305</v>
      </c>
    </row>
    <row r="26" spans="2:19" x14ac:dyDescent="0.35">
      <c r="B2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193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194</v>
      </c>
      <c r="C9" s="17">
        <v>0.19527314121054901</v>
      </c>
      <c r="D9" s="17">
        <v>0.196052702986097</v>
      </c>
      <c r="E9" s="17">
        <v>0.174745880527166</v>
      </c>
      <c r="F9" s="17"/>
      <c r="G9" s="17">
        <v>0.39568211437962802</v>
      </c>
      <c r="H9" s="17"/>
      <c r="I9" s="17">
        <v>0.223208418849839</v>
      </c>
      <c r="J9" s="17">
        <v>0.109316931470697</v>
      </c>
      <c r="K9" s="17">
        <v>0.25297156300183399</v>
      </c>
      <c r="L9" s="17"/>
      <c r="M9" s="17">
        <v>0.21082165829187899</v>
      </c>
      <c r="N9" s="17">
        <v>0.18654485579373201</v>
      </c>
      <c r="O9" s="17">
        <v>0.221982350628433</v>
      </c>
      <c r="P9" s="17">
        <v>0.121587528762351</v>
      </c>
      <c r="Q9" s="17"/>
      <c r="R9" s="17">
        <v>0.30104638592401001</v>
      </c>
      <c r="S9" s="17">
        <v>0.21433174477936601</v>
      </c>
    </row>
    <row r="10" spans="2:19" x14ac:dyDescent="0.35">
      <c r="B10" s="18" t="s">
        <v>195</v>
      </c>
      <c r="C10" s="17">
        <v>0.42254309454139</v>
      </c>
      <c r="D10" s="17">
        <v>0.42347044800463801</v>
      </c>
      <c r="E10" s="17">
        <v>0.43790522776933</v>
      </c>
      <c r="F10" s="17"/>
      <c r="G10" s="17">
        <v>0.37492458425340303</v>
      </c>
      <c r="H10" s="17"/>
      <c r="I10" s="17">
        <v>0.44556419257243202</v>
      </c>
      <c r="J10" s="17">
        <v>0.32656340405909401</v>
      </c>
      <c r="K10" s="17">
        <v>0.479962201773587</v>
      </c>
      <c r="L10" s="17"/>
      <c r="M10" s="17">
        <v>0.46348183641586899</v>
      </c>
      <c r="N10" s="17">
        <v>0.39800274858583601</v>
      </c>
      <c r="O10" s="17">
        <v>0.39632583315610798</v>
      </c>
      <c r="P10" s="17">
        <v>0.37256154552324</v>
      </c>
      <c r="Q10" s="17"/>
      <c r="R10" s="17">
        <v>0.43051109307994101</v>
      </c>
      <c r="S10" s="17">
        <v>0.46566628565761398</v>
      </c>
    </row>
    <row r="11" spans="2:19" x14ac:dyDescent="0.35">
      <c r="B11" s="18" t="s">
        <v>196</v>
      </c>
      <c r="C11" s="17">
        <v>0.27482436374467001</v>
      </c>
      <c r="D11" s="17">
        <v>0.26739222661506901</v>
      </c>
      <c r="E11" s="17">
        <v>0.28362363875741298</v>
      </c>
      <c r="F11" s="17"/>
      <c r="G11" s="17">
        <v>0.192696948269302</v>
      </c>
      <c r="H11" s="17"/>
      <c r="I11" s="17">
        <v>0.260121497750118</v>
      </c>
      <c r="J11" s="17">
        <v>0.379408792413441</v>
      </c>
      <c r="K11" s="17">
        <v>0.17911173173830999</v>
      </c>
      <c r="L11" s="17"/>
      <c r="M11" s="17">
        <v>0.23896698155988599</v>
      </c>
      <c r="N11" s="17">
        <v>0.321769675005323</v>
      </c>
      <c r="O11" s="17">
        <v>0.210266816834175</v>
      </c>
      <c r="P11" s="17">
        <v>0.39720988652239703</v>
      </c>
      <c r="Q11" s="17"/>
      <c r="R11" s="17">
        <v>0.22071866933714299</v>
      </c>
      <c r="S11" s="17">
        <v>0.25848422251078401</v>
      </c>
    </row>
    <row r="12" spans="2:19" x14ac:dyDescent="0.35">
      <c r="B12" s="18" t="s">
        <v>197</v>
      </c>
      <c r="C12" s="17">
        <v>6.5498536784682607E-2</v>
      </c>
      <c r="D12" s="17">
        <v>6.0030008181897201E-2</v>
      </c>
      <c r="E12" s="17">
        <v>7.5400956694406301E-2</v>
      </c>
      <c r="F12" s="17"/>
      <c r="G12" s="17">
        <v>3.3299072399500002E-2</v>
      </c>
      <c r="H12" s="17"/>
      <c r="I12" s="17">
        <v>3.4763034948721599E-2</v>
      </c>
      <c r="J12" s="17">
        <v>0.14804295789684099</v>
      </c>
      <c r="K12" s="17">
        <v>2.73687384190382E-2</v>
      </c>
      <c r="L12" s="17"/>
      <c r="M12" s="17">
        <v>4.7921500163484197E-2</v>
      </c>
      <c r="N12" s="17">
        <v>6.7729653374430501E-2</v>
      </c>
      <c r="O12" s="17">
        <v>9.9435100901779899E-2</v>
      </c>
      <c r="P12" s="17">
        <v>6.9895098073386203E-2</v>
      </c>
      <c r="Q12" s="17"/>
      <c r="R12" s="17">
        <v>3.8000141928874902E-2</v>
      </c>
      <c r="S12" s="17">
        <v>5.9177148978586197E-2</v>
      </c>
    </row>
    <row r="13" spans="2:19" x14ac:dyDescent="0.35">
      <c r="B13" s="18" t="s">
        <v>53</v>
      </c>
      <c r="C13" s="20">
        <v>4.1860863718708501E-2</v>
      </c>
      <c r="D13" s="20">
        <v>5.30546142122994E-2</v>
      </c>
      <c r="E13" s="20">
        <v>2.8324296251684599E-2</v>
      </c>
      <c r="F13" s="20"/>
      <c r="G13" s="20">
        <v>3.39728069816797E-3</v>
      </c>
      <c r="H13" s="20"/>
      <c r="I13" s="20">
        <v>3.63428558788896E-2</v>
      </c>
      <c r="J13" s="20">
        <v>3.6667914159927997E-2</v>
      </c>
      <c r="K13" s="20">
        <v>6.0585765067231102E-2</v>
      </c>
      <c r="L13" s="20"/>
      <c r="M13" s="20">
        <v>3.8808023568880697E-2</v>
      </c>
      <c r="N13" s="20">
        <v>2.5953067240677301E-2</v>
      </c>
      <c r="O13" s="20">
        <v>7.1989898479503794E-2</v>
      </c>
      <c r="P13" s="20">
        <v>3.8745941118624998E-2</v>
      </c>
      <c r="Q13" s="20"/>
      <c r="R13" s="20">
        <v>9.7237097300310708E-3</v>
      </c>
      <c r="S13" s="20">
        <v>2.3405980736508599E-3</v>
      </c>
    </row>
    <row r="14" spans="2:19" ht="29" x14ac:dyDescent="0.35">
      <c r="B14" s="18" t="s">
        <v>198</v>
      </c>
      <c r="C14" s="20">
        <v>0.617816235751939</v>
      </c>
      <c r="D14" s="20">
        <v>0.61952315099073496</v>
      </c>
      <c r="E14" s="20">
        <v>0.61265110829649605</v>
      </c>
      <c r="F14" s="20"/>
      <c r="G14" s="20">
        <v>0.77060669863303</v>
      </c>
      <c r="H14" s="20"/>
      <c r="I14" s="20">
        <v>0.66877261142227096</v>
      </c>
      <c r="J14" s="20">
        <v>0.43588033552979</v>
      </c>
      <c r="K14" s="20">
        <v>0.73293376477542105</v>
      </c>
      <c r="L14" s="20"/>
      <c r="M14" s="20">
        <v>0.67430349470774897</v>
      </c>
      <c r="N14" s="20">
        <v>0.58454760437956899</v>
      </c>
      <c r="O14" s="20">
        <v>0.618308183784541</v>
      </c>
      <c r="P14" s="20">
        <v>0.49414907428559202</v>
      </c>
      <c r="Q14" s="20"/>
      <c r="R14" s="20">
        <v>0.73155747900395096</v>
      </c>
      <c r="S14" s="20">
        <v>0.67999803043697904</v>
      </c>
    </row>
    <row r="15" spans="2:19" ht="29" x14ac:dyDescent="0.35">
      <c r="B15" s="18" t="s">
        <v>199</v>
      </c>
      <c r="C15" s="21">
        <v>0.34032290052935199</v>
      </c>
      <c r="D15" s="21">
        <v>0.32742223479696603</v>
      </c>
      <c r="E15" s="21">
        <v>0.35902459545181997</v>
      </c>
      <c r="F15" s="21"/>
      <c r="G15" s="21">
        <v>0.22599602066880201</v>
      </c>
      <c r="H15" s="21"/>
      <c r="I15" s="21">
        <v>0.29488453269883902</v>
      </c>
      <c r="J15" s="21">
        <v>0.52745175031028202</v>
      </c>
      <c r="K15" s="21">
        <v>0.206480470157348</v>
      </c>
      <c r="L15" s="21"/>
      <c r="M15" s="21">
        <v>0.286888481723371</v>
      </c>
      <c r="N15" s="21">
        <v>0.38949932837975398</v>
      </c>
      <c r="O15" s="21">
        <v>0.30970191773595501</v>
      </c>
      <c r="P15" s="21">
        <v>0.46710498459578298</v>
      </c>
      <c r="Q15" s="21"/>
      <c r="R15" s="21">
        <v>0.25871881126601798</v>
      </c>
      <c r="S15" s="21">
        <v>0.31766137148937001</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200</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194</v>
      </c>
      <c r="C9" s="17">
        <v>0.179837506692692</v>
      </c>
      <c r="D9" s="17">
        <v>0.19524598858765399</v>
      </c>
      <c r="E9" s="17">
        <v>0.16432995660233099</v>
      </c>
      <c r="F9" s="17"/>
      <c r="G9" s="17">
        <v>0.30956464311785198</v>
      </c>
      <c r="H9" s="17"/>
      <c r="I9" s="17">
        <v>0.24735561323104899</v>
      </c>
      <c r="J9" s="17">
        <v>0.10890148200415201</v>
      </c>
      <c r="K9" s="17">
        <v>0.141190911219781</v>
      </c>
      <c r="L9" s="17"/>
      <c r="M9" s="17">
        <v>0.18275398482265701</v>
      </c>
      <c r="N9" s="17">
        <v>0.144824494110421</v>
      </c>
      <c r="O9" s="17">
        <v>0.23116390991649</v>
      </c>
      <c r="P9" s="17">
        <v>0.162922898192226</v>
      </c>
      <c r="Q9" s="17"/>
      <c r="R9" s="17">
        <v>0.263947665487065</v>
      </c>
      <c r="S9" s="17">
        <v>0.18220816485359501</v>
      </c>
    </row>
    <row r="10" spans="2:19" x14ac:dyDescent="0.35">
      <c r="B10" s="18" t="s">
        <v>195</v>
      </c>
      <c r="C10" s="17">
        <v>0.45921176324708002</v>
      </c>
      <c r="D10" s="17">
        <v>0.42025806810216498</v>
      </c>
      <c r="E10" s="17">
        <v>0.46822734576104802</v>
      </c>
      <c r="F10" s="17"/>
      <c r="G10" s="17">
        <v>0.48362764296317301</v>
      </c>
      <c r="H10" s="17"/>
      <c r="I10" s="17">
        <v>0.46148732579963597</v>
      </c>
      <c r="J10" s="17">
        <v>0.38043416824255699</v>
      </c>
      <c r="K10" s="17">
        <v>0.53761126205308396</v>
      </c>
      <c r="L10" s="17"/>
      <c r="M10" s="17">
        <v>0.48232720519266298</v>
      </c>
      <c r="N10" s="17">
        <v>0.41495153686886599</v>
      </c>
      <c r="O10" s="17">
        <v>0.41452429612865499</v>
      </c>
      <c r="P10" s="17">
        <v>0.53345193268725399</v>
      </c>
      <c r="Q10" s="17"/>
      <c r="R10" s="17">
        <v>0.49828589552385499</v>
      </c>
      <c r="S10" s="17">
        <v>0.51380349682231397</v>
      </c>
    </row>
    <row r="11" spans="2:19" x14ac:dyDescent="0.35">
      <c r="B11" s="18" t="s">
        <v>196</v>
      </c>
      <c r="C11" s="17">
        <v>0.28921017745203298</v>
      </c>
      <c r="D11" s="17">
        <v>0.32773072095347899</v>
      </c>
      <c r="E11" s="17">
        <v>0.279728740431884</v>
      </c>
      <c r="F11" s="17"/>
      <c r="G11" s="17">
        <v>0.19916829214537499</v>
      </c>
      <c r="H11" s="17"/>
      <c r="I11" s="17">
        <v>0.246282975482253</v>
      </c>
      <c r="J11" s="17">
        <v>0.36977046952423598</v>
      </c>
      <c r="K11" s="17">
        <v>0.27857398117995003</v>
      </c>
      <c r="L11" s="17"/>
      <c r="M11" s="17">
        <v>0.25978640171371198</v>
      </c>
      <c r="N11" s="17">
        <v>0.35677524463541199</v>
      </c>
      <c r="O11" s="17">
        <v>0.30341032244319899</v>
      </c>
      <c r="P11" s="17">
        <v>0.235339856028487</v>
      </c>
      <c r="Q11" s="17"/>
      <c r="R11" s="17">
        <v>0.21530412770260901</v>
      </c>
      <c r="S11" s="17">
        <v>0.27070958545185603</v>
      </c>
    </row>
    <row r="12" spans="2:19" x14ac:dyDescent="0.35">
      <c r="B12" s="18" t="s">
        <v>197</v>
      </c>
      <c r="C12" s="17">
        <v>4.0967077245589401E-2</v>
      </c>
      <c r="D12" s="17">
        <v>3.5632786527986397E-2</v>
      </c>
      <c r="E12" s="17">
        <v>5.6249174047980098E-2</v>
      </c>
      <c r="F12" s="17"/>
      <c r="G12" s="17">
        <v>7.6394217735995798E-3</v>
      </c>
      <c r="H12" s="17"/>
      <c r="I12" s="17">
        <v>2.78748473955471E-2</v>
      </c>
      <c r="J12" s="17">
        <v>8.6641602653189598E-2</v>
      </c>
      <c r="K12" s="17">
        <v>1.2391101738074801E-2</v>
      </c>
      <c r="L12" s="17"/>
      <c r="M12" s="17">
        <v>3.6538445758184802E-2</v>
      </c>
      <c r="N12" s="17">
        <v>5.0103351822164098E-2</v>
      </c>
      <c r="O12" s="17">
        <v>3.01177292201429E-2</v>
      </c>
      <c r="P12" s="17">
        <v>5.3826303617752799E-2</v>
      </c>
      <c r="Q12" s="17"/>
      <c r="R12" s="17">
        <v>1.53058449182662E-2</v>
      </c>
      <c r="S12" s="17">
        <v>2.2508782061634001E-2</v>
      </c>
    </row>
    <row r="13" spans="2:19" x14ac:dyDescent="0.35">
      <c r="B13" s="18" t="s">
        <v>53</v>
      </c>
      <c r="C13" s="20">
        <v>3.0773475362605399E-2</v>
      </c>
      <c r="D13" s="20">
        <v>2.1132435828716298E-2</v>
      </c>
      <c r="E13" s="20">
        <v>3.1464783156756902E-2</v>
      </c>
      <c r="F13" s="20"/>
      <c r="G13" s="20">
        <v>0</v>
      </c>
      <c r="H13" s="20"/>
      <c r="I13" s="20">
        <v>1.6999238091515E-2</v>
      </c>
      <c r="J13" s="20">
        <v>5.4252277575865503E-2</v>
      </c>
      <c r="K13" s="20">
        <v>3.0232743809110001E-2</v>
      </c>
      <c r="L13" s="20"/>
      <c r="M13" s="20">
        <v>3.8593962512783402E-2</v>
      </c>
      <c r="N13" s="20">
        <v>3.3345372563136598E-2</v>
      </c>
      <c r="O13" s="20">
        <v>2.0783742291513502E-2</v>
      </c>
      <c r="P13" s="20">
        <v>1.4459009474281199E-2</v>
      </c>
      <c r="Q13" s="20"/>
      <c r="R13" s="20">
        <v>7.1564663682051003E-3</v>
      </c>
      <c r="S13" s="20">
        <v>1.0769970810601E-2</v>
      </c>
    </row>
    <row r="14" spans="2:19" ht="29" x14ac:dyDescent="0.35">
      <c r="B14" s="18" t="s">
        <v>198</v>
      </c>
      <c r="C14" s="20">
        <v>0.63904926993977196</v>
      </c>
      <c r="D14" s="20">
        <v>0.615504056689819</v>
      </c>
      <c r="E14" s="20">
        <v>0.63255730236337904</v>
      </c>
      <c r="F14" s="20"/>
      <c r="G14" s="20">
        <v>0.79319228608102599</v>
      </c>
      <c r="H14" s="20"/>
      <c r="I14" s="20">
        <v>0.70884293903068496</v>
      </c>
      <c r="J14" s="20">
        <v>0.489335650246709</v>
      </c>
      <c r="K14" s="20">
        <v>0.67880217327286496</v>
      </c>
      <c r="L14" s="20"/>
      <c r="M14" s="20">
        <v>0.66508119001531896</v>
      </c>
      <c r="N14" s="20">
        <v>0.55977603097928696</v>
      </c>
      <c r="O14" s="20">
        <v>0.64568820604514399</v>
      </c>
      <c r="P14" s="20">
        <v>0.69637483087947905</v>
      </c>
      <c r="Q14" s="20"/>
      <c r="R14" s="20">
        <v>0.76223356101091999</v>
      </c>
      <c r="S14" s="20">
        <v>0.696011661675909</v>
      </c>
    </row>
    <row r="15" spans="2:19" ht="29" x14ac:dyDescent="0.35">
      <c r="B15" s="18" t="s">
        <v>199</v>
      </c>
      <c r="C15" s="21">
        <v>0.33017725469762299</v>
      </c>
      <c r="D15" s="21">
        <v>0.36336350748146501</v>
      </c>
      <c r="E15" s="21">
        <v>0.33597791447986403</v>
      </c>
      <c r="F15" s="21"/>
      <c r="G15" s="21">
        <v>0.20680771391897401</v>
      </c>
      <c r="H15" s="21"/>
      <c r="I15" s="21">
        <v>0.27415782287779999</v>
      </c>
      <c r="J15" s="21">
        <v>0.45641207217742502</v>
      </c>
      <c r="K15" s="21">
        <v>0.29096508291802498</v>
      </c>
      <c r="L15" s="21"/>
      <c r="M15" s="21">
        <v>0.29632484747189702</v>
      </c>
      <c r="N15" s="21">
        <v>0.40687859645757601</v>
      </c>
      <c r="O15" s="21">
        <v>0.33352805166334198</v>
      </c>
      <c r="P15" s="21">
        <v>0.28916615964623998</v>
      </c>
      <c r="Q15" s="21"/>
      <c r="R15" s="21">
        <v>0.23060997262087499</v>
      </c>
      <c r="S15" s="21">
        <v>0.29321836751349001</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L16"/>
  <sheetViews>
    <sheetView showGridLines="0" workbookViewId="0">
      <pane xSplit="2" topLeftCell="E1" activePane="topRight" state="frozen"/>
      <selection pane="topRight" activeCell="B16" sqref="B16"/>
    </sheetView>
  </sheetViews>
  <sheetFormatPr defaultColWidth="10.81640625" defaultRowHeight="14.5" x14ac:dyDescent="0.35"/>
  <cols>
    <col min="2" max="2" width="25.7265625" customWidth="1"/>
    <col min="3" max="12" width="20.7265625" customWidth="1"/>
  </cols>
  <sheetData>
    <row r="2" spans="2:12" ht="40" customHeight="1" x14ac:dyDescent="0.35">
      <c r="D2" s="30" t="s">
        <v>311</v>
      </c>
      <c r="E2" s="26"/>
      <c r="F2" s="26"/>
      <c r="G2" s="26"/>
      <c r="H2" s="26"/>
      <c r="I2" s="26"/>
      <c r="J2" s="26"/>
      <c r="K2" s="26"/>
      <c r="L2" s="26"/>
    </row>
    <row r="6" spans="2:12" ht="50.15" customHeight="1" x14ac:dyDescent="0.35">
      <c r="B6" s="23" t="s">
        <v>25</v>
      </c>
      <c r="C6" s="23" t="s">
        <v>312</v>
      </c>
      <c r="D6" s="23" t="s">
        <v>313</v>
      </c>
      <c r="E6" s="23" t="s">
        <v>314</v>
      </c>
      <c r="F6" s="23" t="s">
        <v>315</v>
      </c>
      <c r="G6" s="23" t="s">
        <v>316</v>
      </c>
      <c r="H6" s="23" t="s">
        <v>317</v>
      </c>
      <c r="I6" s="23" t="s">
        <v>318</v>
      </c>
      <c r="J6" s="23" t="s">
        <v>319</v>
      </c>
      <c r="K6" s="23" t="s">
        <v>320</v>
      </c>
    </row>
    <row r="7" spans="2:12" ht="29" x14ac:dyDescent="0.35">
      <c r="B7" s="18" t="s">
        <v>202</v>
      </c>
      <c r="C7" s="17">
        <v>0.72543046123468002</v>
      </c>
      <c r="D7" s="17">
        <v>0.73672035221602605</v>
      </c>
      <c r="E7" s="17">
        <v>0.60257179256706195</v>
      </c>
      <c r="F7" s="17">
        <v>0.69771515169238596</v>
      </c>
      <c r="G7" s="17">
        <v>0.66773073687737705</v>
      </c>
      <c r="H7" s="17">
        <v>0.68578089452317603</v>
      </c>
      <c r="I7" s="17">
        <v>0.67257647759654904</v>
      </c>
      <c r="J7" s="17">
        <v>0.71492391410212397</v>
      </c>
      <c r="K7" s="17">
        <v>0.69432469733072599</v>
      </c>
    </row>
    <row r="8" spans="2:12" ht="43.5" x14ac:dyDescent="0.35">
      <c r="B8" s="18" t="s">
        <v>203</v>
      </c>
      <c r="C8" s="17">
        <v>0.20946338851499299</v>
      </c>
      <c r="D8" s="17">
        <v>0.19676275615175501</v>
      </c>
      <c r="E8" s="17">
        <v>0.29134816880611702</v>
      </c>
      <c r="F8" s="17">
        <v>0.22080823229497501</v>
      </c>
      <c r="G8" s="17">
        <v>0.25422418453977103</v>
      </c>
      <c r="H8" s="17">
        <v>0.24786895942790499</v>
      </c>
      <c r="I8" s="17">
        <v>0.23183070524681701</v>
      </c>
      <c r="J8" s="17">
        <v>0.20735249245784501</v>
      </c>
      <c r="K8" s="17">
        <v>0.22600804243584499</v>
      </c>
    </row>
    <row r="9" spans="2:12" x14ac:dyDescent="0.35">
      <c r="B9" s="18" t="s">
        <v>53</v>
      </c>
      <c r="C9" s="17">
        <v>6.5106150250327705E-2</v>
      </c>
      <c r="D9" s="17">
        <v>6.6516891632219702E-2</v>
      </c>
      <c r="E9" s="17">
        <v>0.106080038626822</v>
      </c>
      <c r="F9" s="17">
        <v>8.1476616012639197E-2</v>
      </c>
      <c r="G9" s="17">
        <v>7.8045078582852298E-2</v>
      </c>
      <c r="H9" s="17">
        <v>6.6350146048919298E-2</v>
      </c>
      <c r="I9" s="17">
        <v>9.5592817156634396E-2</v>
      </c>
      <c r="J9" s="17">
        <v>7.77235934400307E-2</v>
      </c>
      <c r="K9" s="17">
        <v>7.9667260233429599E-2</v>
      </c>
    </row>
    <row r="10" spans="2:12" x14ac:dyDescent="0.35">
      <c r="B10" s="16"/>
      <c r="C10" s="16"/>
      <c r="D10" s="16"/>
      <c r="E10" s="16"/>
      <c r="F10" s="16"/>
      <c r="G10" s="16"/>
      <c r="H10" s="16"/>
      <c r="I10" s="16"/>
      <c r="J10" s="16"/>
      <c r="K10" s="16"/>
    </row>
    <row r="11" spans="2:12" x14ac:dyDescent="0.35">
      <c r="B11" t="s">
        <v>304</v>
      </c>
    </row>
    <row r="12" spans="2:12" x14ac:dyDescent="0.35">
      <c r="B12" t="s">
        <v>305</v>
      </c>
    </row>
    <row r="16" spans="2:12" x14ac:dyDescent="0.35">
      <c r="B16" s="8" t="str">
        <f>HYPERLINK("#'Contents'!A1", "Return to Contents")</f>
        <v>Return to Contents</v>
      </c>
    </row>
  </sheetData>
  <mergeCells count="1">
    <mergeCell ref="D2:L2"/>
  </mergeCells>
  <pageMargins left="0.7" right="0.7" top="0.75" bottom="0.75" header="0.3" footer="0.3"/>
  <pageSetup paperSize="9" orientation="portrait" horizontalDpi="300" verticalDpi="3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0.72543046123468002</v>
      </c>
      <c r="D9" s="17">
        <v>0.73537160802067503</v>
      </c>
      <c r="E9" s="17">
        <v>0.702287717736363</v>
      </c>
      <c r="F9" s="17"/>
      <c r="G9" s="17">
        <v>0.84010831230556504</v>
      </c>
      <c r="H9" s="17"/>
      <c r="I9" s="17">
        <v>0.80844228849101096</v>
      </c>
      <c r="J9" s="17">
        <v>0.57344933082361604</v>
      </c>
      <c r="K9" s="17">
        <v>0.75620400260693699</v>
      </c>
      <c r="L9" s="17"/>
      <c r="M9" s="17">
        <v>0.77265228903634298</v>
      </c>
      <c r="N9" s="17">
        <v>0.67073781639200802</v>
      </c>
      <c r="O9" s="17">
        <v>0.65698896574919896</v>
      </c>
      <c r="P9" s="17">
        <v>0.77461472845565404</v>
      </c>
      <c r="Q9" s="17"/>
      <c r="R9" s="17">
        <v>0.83798155911171002</v>
      </c>
      <c r="S9" s="17">
        <v>0.72900520477069597</v>
      </c>
    </row>
    <row r="10" spans="2:19" ht="43.5" x14ac:dyDescent="0.35">
      <c r="B10" s="18" t="s">
        <v>203</v>
      </c>
      <c r="C10" s="17">
        <v>0.20946338851499299</v>
      </c>
      <c r="D10" s="17">
        <v>0.19506612361117301</v>
      </c>
      <c r="E10" s="17">
        <v>0.24300102073673699</v>
      </c>
      <c r="F10" s="17"/>
      <c r="G10" s="17">
        <v>0.13386959227690301</v>
      </c>
      <c r="H10" s="17"/>
      <c r="I10" s="17">
        <v>0.13506576255726299</v>
      </c>
      <c r="J10" s="17">
        <v>0.35081721695707901</v>
      </c>
      <c r="K10" s="17">
        <v>0.18315196683306201</v>
      </c>
      <c r="L10" s="17"/>
      <c r="M10" s="17">
        <v>0.15884696474986901</v>
      </c>
      <c r="N10" s="17">
        <v>0.26217752451881399</v>
      </c>
      <c r="O10" s="17">
        <v>0.26345575192070603</v>
      </c>
      <c r="P10" s="17">
        <v>0.19646725259578399</v>
      </c>
      <c r="Q10" s="17"/>
      <c r="R10" s="17">
        <v>0.139986919014184</v>
      </c>
      <c r="S10" s="17">
        <v>0.21815656288128699</v>
      </c>
    </row>
    <row r="11" spans="2:19" x14ac:dyDescent="0.35">
      <c r="B11" s="18" t="s">
        <v>53</v>
      </c>
      <c r="C11" s="19">
        <v>6.5106150250327705E-2</v>
      </c>
      <c r="D11" s="19">
        <v>6.9562268368152297E-2</v>
      </c>
      <c r="E11" s="19">
        <v>5.4711261526899799E-2</v>
      </c>
      <c r="F11" s="19"/>
      <c r="G11" s="19">
        <v>2.60220954175314E-2</v>
      </c>
      <c r="H11" s="19"/>
      <c r="I11" s="19">
        <v>5.6491948951725997E-2</v>
      </c>
      <c r="J11" s="19">
        <v>7.5733452219305206E-2</v>
      </c>
      <c r="K11" s="19">
        <v>6.0644030560001498E-2</v>
      </c>
      <c r="L11" s="19"/>
      <c r="M11" s="19">
        <v>6.8500746213788405E-2</v>
      </c>
      <c r="N11" s="19">
        <v>6.7084659089177406E-2</v>
      </c>
      <c r="O11" s="19">
        <v>7.9555282330095206E-2</v>
      </c>
      <c r="P11" s="19">
        <v>2.89180189485625E-2</v>
      </c>
      <c r="Q11" s="19"/>
      <c r="R11" s="19">
        <v>2.20315218741063E-2</v>
      </c>
      <c r="S11" s="19">
        <v>5.28382323480171E-2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0.73672035221602605</v>
      </c>
      <c r="D9" s="17">
        <v>0.72619393400941001</v>
      </c>
      <c r="E9" s="17">
        <v>0.74763022109440602</v>
      </c>
      <c r="F9" s="17"/>
      <c r="G9" s="17">
        <v>0.80519137762769399</v>
      </c>
      <c r="H9" s="17"/>
      <c r="I9" s="17">
        <v>0.79731360023827902</v>
      </c>
      <c r="J9" s="17">
        <v>0.56583040804504303</v>
      </c>
      <c r="K9" s="17">
        <v>0.82403300974868399</v>
      </c>
      <c r="L9" s="17"/>
      <c r="M9" s="17">
        <v>0.788753431842807</v>
      </c>
      <c r="N9" s="17">
        <v>0.70383845347138596</v>
      </c>
      <c r="O9" s="17">
        <v>0.710615907161537</v>
      </c>
      <c r="P9" s="17">
        <v>0.66592257483974504</v>
      </c>
      <c r="Q9" s="17"/>
      <c r="R9" s="17">
        <v>0.83157113239589897</v>
      </c>
      <c r="S9" s="17">
        <v>0.74124179041622296</v>
      </c>
    </row>
    <row r="10" spans="2:19" ht="43.5" x14ac:dyDescent="0.35">
      <c r="B10" s="18" t="s">
        <v>203</v>
      </c>
      <c r="C10" s="17">
        <v>0.19676275615175501</v>
      </c>
      <c r="D10" s="17">
        <v>0.196715397851743</v>
      </c>
      <c r="E10" s="17">
        <v>0.20337395030913299</v>
      </c>
      <c r="F10" s="17"/>
      <c r="G10" s="17">
        <v>0.16270058573695401</v>
      </c>
      <c r="H10" s="17"/>
      <c r="I10" s="17">
        <v>0.12686945175327999</v>
      </c>
      <c r="J10" s="17">
        <v>0.38048180965969303</v>
      </c>
      <c r="K10" s="17">
        <v>0.10945160632538101</v>
      </c>
      <c r="L10" s="17"/>
      <c r="M10" s="17">
        <v>0.150473965902641</v>
      </c>
      <c r="N10" s="17">
        <v>0.25522826171374602</v>
      </c>
      <c r="O10" s="17">
        <v>0.188806061548523</v>
      </c>
      <c r="P10" s="17">
        <v>0.24877852737766701</v>
      </c>
      <c r="Q10" s="17"/>
      <c r="R10" s="17">
        <v>0.133545076391034</v>
      </c>
      <c r="S10" s="17">
        <v>0.199836389535584</v>
      </c>
    </row>
    <row r="11" spans="2:19" x14ac:dyDescent="0.35">
      <c r="B11" s="18" t="s">
        <v>53</v>
      </c>
      <c r="C11" s="19">
        <v>6.6516891632219702E-2</v>
      </c>
      <c r="D11" s="19">
        <v>7.7090668138847199E-2</v>
      </c>
      <c r="E11" s="19">
        <v>4.8995828596460803E-2</v>
      </c>
      <c r="F11" s="19"/>
      <c r="G11" s="19">
        <v>3.2108036635351701E-2</v>
      </c>
      <c r="H11" s="19"/>
      <c r="I11" s="19">
        <v>7.5816948008441104E-2</v>
      </c>
      <c r="J11" s="19">
        <v>5.3687782295264302E-2</v>
      </c>
      <c r="K11" s="19">
        <v>6.6515383925935007E-2</v>
      </c>
      <c r="L11" s="19"/>
      <c r="M11" s="19">
        <v>6.0772602254552499E-2</v>
      </c>
      <c r="N11" s="19">
        <v>4.0933284814867701E-2</v>
      </c>
      <c r="O11" s="19">
        <v>0.10057803128994</v>
      </c>
      <c r="P11" s="19">
        <v>8.5298897782587396E-2</v>
      </c>
      <c r="Q11" s="19"/>
      <c r="R11" s="19">
        <v>3.4883791213066603E-2</v>
      </c>
      <c r="S11" s="19">
        <v>5.8921820048193199E-2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0.60257179256706195</v>
      </c>
      <c r="D9" s="17">
        <v>0.61861588572003701</v>
      </c>
      <c r="E9" s="17">
        <v>0.58504371499791497</v>
      </c>
      <c r="F9" s="17"/>
      <c r="G9" s="17">
        <v>0.698840968190098</v>
      </c>
      <c r="H9" s="17"/>
      <c r="I9" s="17">
        <v>0.698320956430733</v>
      </c>
      <c r="J9" s="17">
        <v>0.48989725225860897</v>
      </c>
      <c r="K9" s="17">
        <v>0.54496082695424797</v>
      </c>
      <c r="L9" s="17"/>
      <c r="M9" s="17">
        <v>0.63512287886640295</v>
      </c>
      <c r="N9" s="17">
        <v>0.56495734885257998</v>
      </c>
      <c r="O9" s="17">
        <v>0.61882471361105595</v>
      </c>
      <c r="P9" s="17">
        <v>0.54365704085778999</v>
      </c>
      <c r="Q9" s="17"/>
      <c r="R9" s="17">
        <v>0.70857809220826196</v>
      </c>
      <c r="S9" s="17">
        <v>0.597716447968627</v>
      </c>
    </row>
    <row r="10" spans="2:19" ht="43.5" x14ac:dyDescent="0.35">
      <c r="B10" s="18" t="s">
        <v>203</v>
      </c>
      <c r="C10" s="17">
        <v>0.29134816880611702</v>
      </c>
      <c r="D10" s="17">
        <v>0.260441503987139</v>
      </c>
      <c r="E10" s="17">
        <v>0.33662256948932001</v>
      </c>
      <c r="F10" s="17"/>
      <c r="G10" s="17">
        <v>0.23369715440892999</v>
      </c>
      <c r="H10" s="17"/>
      <c r="I10" s="17">
        <v>0.21554237887230901</v>
      </c>
      <c r="J10" s="17">
        <v>0.42720047080110501</v>
      </c>
      <c r="K10" s="17">
        <v>0.27762289419702302</v>
      </c>
      <c r="L10" s="17"/>
      <c r="M10" s="17">
        <v>0.23303147771557101</v>
      </c>
      <c r="N10" s="17">
        <v>0.34120347508485199</v>
      </c>
      <c r="O10" s="17">
        <v>0.32172364743170601</v>
      </c>
      <c r="P10" s="17">
        <v>0.34391070466037799</v>
      </c>
      <c r="Q10" s="17"/>
      <c r="R10" s="17">
        <v>0.236561111394823</v>
      </c>
      <c r="S10" s="17">
        <v>0.29431567848762202</v>
      </c>
    </row>
    <row r="11" spans="2:19" x14ac:dyDescent="0.35">
      <c r="B11" s="18" t="s">
        <v>53</v>
      </c>
      <c r="C11" s="19">
        <v>0.106080038626822</v>
      </c>
      <c r="D11" s="19">
        <v>0.12094261029282501</v>
      </c>
      <c r="E11" s="19">
        <v>7.8333715512764607E-2</v>
      </c>
      <c r="F11" s="19"/>
      <c r="G11" s="19">
        <v>6.7461877400972398E-2</v>
      </c>
      <c r="H11" s="19"/>
      <c r="I11" s="19">
        <v>8.6136664696957896E-2</v>
      </c>
      <c r="J11" s="19">
        <v>8.2902276940286096E-2</v>
      </c>
      <c r="K11" s="19">
        <v>0.17741627884872799</v>
      </c>
      <c r="L11" s="19"/>
      <c r="M11" s="19">
        <v>0.13184564341802699</v>
      </c>
      <c r="N11" s="19">
        <v>9.3839176062567295E-2</v>
      </c>
      <c r="O11" s="19">
        <v>5.9451638957238102E-2</v>
      </c>
      <c r="P11" s="19">
        <v>0.112432254481832</v>
      </c>
      <c r="Q11" s="19"/>
      <c r="R11" s="19">
        <v>5.4860796396915198E-2</v>
      </c>
      <c r="S11" s="19">
        <v>0.10796787354375099</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0.69771515169238596</v>
      </c>
      <c r="D9" s="17">
        <v>0.70103036475503899</v>
      </c>
      <c r="E9" s="17">
        <v>0.65943093325909896</v>
      </c>
      <c r="F9" s="17"/>
      <c r="G9" s="17">
        <v>0.90268179598199005</v>
      </c>
      <c r="H9" s="17"/>
      <c r="I9" s="17">
        <v>0.82724922356139297</v>
      </c>
      <c r="J9" s="17">
        <v>0.46348515752987801</v>
      </c>
      <c r="K9" s="17">
        <v>0.72599655517805295</v>
      </c>
      <c r="L9" s="17"/>
      <c r="M9" s="17">
        <v>0.73403289245304704</v>
      </c>
      <c r="N9" s="17">
        <v>0.66640030102013903</v>
      </c>
      <c r="O9" s="17">
        <v>0.66135585290546595</v>
      </c>
      <c r="P9" s="17">
        <v>0.69097402795139495</v>
      </c>
      <c r="Q9" s="17"/>
      <c r="R9" s="17">
        <v>0.85455104929836201</v>
      </c>
      <c r="S9" s="17">
        <v>0.74880828773048103</v>
      </c>
    </row>
    <row r="10" spans="2:19" ht="43.5" x14ac:dyDescent="0.35">
      <c r="B10" s="18" t="s">
        <v>203</v>
      </c>
      <c r="C10" s="17">
        <v>0.22080823229497501</v>
      </c>
      <c r="D10" s="17">
        <v>0.21508857303746301</v>
      </c>
      <c r="E10" s="17">
        <v>0.26732323012243397</v>
      </c>
      <c r="F10" s="17"/>
      <c r="G10" s="17">
        <v>7.6522438145215907E-2</v>
      </c>
      <c r="H10" s="17"/>
      <c r="I10" s="17">
        <v>0.11094978168838</v>
      </c>
      <c r="J10" s="17">
        <v>0.43721667141256898</v>
      </c>
      <c r="K10" s="17">
        <v>0.172689481556624</v>
      </c>
      <c r="L10" s="17"/>
      <c r="M10" s="17">
        <v>0.18979297211704099</v>
      </c>
      <c r="N10" s="17">
        <v>0.257278276513765</v>
      </c>
      <c r="O10" s="17">
        <v>0.25237301187351702</v>
      </c>
      <c r="P10" s="17">
        <v>0.20699875636568199</v>
      </c>
      <c r="Q10" s="17"/>
      <c r="R10" s="17">
        <v>0.111226345420133</v>
      </c>
      <c r="S10" s="17">
        <v>0.202351274236821</v>
      </c>
    </row>
    <row r="11" spans="2:19" x14ac:dyDescent="0.35">
      <c r="B11" s="18" t="s">
        <v>53</v>
      </c>
      <c r="C11" s="19">
        <v>8.1476616012639197E-2</v>
      </c>
      <c r="D11" s="19">
        <v>8.38810622074984E-2</v>
      </c>
      <c r="E11" s="19">
        <v>7.3245836618466204E-2</v>
      </c>
      <c r="F11" s="19"/>
      <c r="G11" s="19">
        <v>2.0795765872794601E-2</v>
      </c>
      <c r="H11" s="19"/>
      <c r="I11" s="19">
        <v>6.18009947502276E-2</v>
      </c>
      <c r="J11" s="19">
        <v>9.9298171057552995E-2</v>
      </c>
      <c r="K11" s="19">
        <v>0.10131396326532301</v>
      </c>
      <c r="L11" s="19"/>
      <c r="M11" s="19">
        <v>7.6174135429911902E-2</v>
      </c>
      <c r="N11" s="19">
        <v>7.6321422466095107E-2</v>
      </c>
      <c r="O11" s="19">
        <v>8.6271135221017606E-2</v>
      </c>
      <c r="P11" s="19">
        <v>0.102027215682923</v>
      </c>
      <c r="Q11" s="19"/>
      <c r="R11" s="19">
        <v>3.4222605281505697E-2</v>
      </c>
      <c r="S11" s="19">
        <v>4.8840438032697699E-2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0.66773073687737705</v>
      </c>
      <c r="D9" s="17">
        <v>0.68043387554302803</v>
      </c>
      <c r="E9" s="17">
        <v>0.66804772347848096</v>
      </c>
      <c r="F9" s="17"/>
      <c r="G9" s="17">
        <v>0.78354450206965398</v>
      </c>
      <c r="H9" s="17"/>
      <c r="I9" s="17">
        <v>0.77447625052397195</v>
      </c>
      <c r="J9" s="17">
        <v>0.50330004064934297</v>
      </c>
      <c r="K9" s="17">
        <v>0.65425793220349104</v>
      </c>
      <c r="L9" s="17"/>
      <c r="M9" s="17">
        <v>0.67891296646959398</v>
      </c>
      <c r="N9" s="17">
        <v>0.65633931216327202</v>
      </c>
      <c r="O9" s="17">
        <v>0.64244924159404404</v>
      </c>
      <c r="P9" s="17">
        <v>0.68961492617113695</v>
      </c>
      <c r="Q9" s="17"/>
      <c r="R9" s="17">
        <v>0.80456238767625399</v>
      </c>
      <c r="S9" s="17">
        <v>0.70405484540701302</v>
      </c>
    </row>
    <row r="10" spans="2:19" ht="43.5" x14ac:dyDescent="0.35">
      <c r="B10" s="18" t="s">
        <v>203</v>
      </c>
      <c r="C10" s="17">
        <v>0.25422418453977103</v>
      </c>
      <c r="D10" s="17">
        <v>0.241220490655433</v>
      </c>
      <c r="E10" s="17">
        <v>0.27645534629427498</v>
      </c>
      <c r="F10" s="17"/>
      <c r="G10" s="17">
        <v>0.15971077948381601</v>
      </c>
      <c r="H10" s="17"/>
      <c r="I10" s="17">
        <v>0.16497768362117399</v>
      </c>
      <c r="J10" s="17">
        <v>0.39718108640228</v>
      </c>
      <c r="K10" s="17">
        <v>0.25670527174047197</v>
      </c>
      <c r="L10" s="17"/>
      <c r="M10" s="17">
        <v>0.221421094636856</v>
      </c>
      <c r="N10" s="17">
        <v>0.29289841864840599</v>
      </c>
      <c r="O10" s="17">
        <v>0.29231642726083701</v>
      </c>
      <c r="P10" s="17">
        <v>0.232544801659851</v>
      </c>
      <c r="Q10" s="17"/>
      <c r="R10" s="17">
        <v>0.170216034299875</v>
      </c>
      <c r="S10" s="17">
        <v>0.208210474818708</v>
      </c>
    </row>
    <row r="11" spans="2:19" x14ac:dyDescent="0.35">
      <c r="B11" s="18" t="s">
        <v>53</v>
      </c>
      <c r="C11" s="19">
        <v>7.8045078582852298E-2</v>
      </c>
      <c r="D11" s="19">
        <v>7.8345633801539902E-2</v>
      </c>
      <c r="E11" s="19">
        <v>5.5496930227244501E-2</v>
      </c>
      <c r="F11" s="19"/>
      <c r="G11" s="19">
        <v>5.6744718446530201E-2</v>
      </c>
      <c r="H11" s="19"/>
      <c r="I11" s="19">
        <v>6.05460658548541E-2</v>
      </c>
      <c r="J11" s="19">
        <v>9.9518872948377093E-2</v>
      </c>
      <c r="K11" s="19">
        <v>8.9036796056036704E-2</v>
      </c>
      <c r="L11" s="19"/>
      <c r="M11" s="19">
        <v>9.9665938893549799E-2</v>
      </c>
      <c r="N11" s="19">
        <v>5.07622691883221E-2</v>
      </c>
      <c r="O11" s="19">
        <v>6.5234331145118896E-2</v>
      </c>
      <c r="P11" s="19">
        <v>7.7840272169012098E-2</v>
      </c>
      <c r="Q11" s="19"/>
      <c r="R11" s="19">
        <v>2.5221578023871202E-2</v>
      </c>
      <c r="S11" s="19">
        <v>8.7734679774279498E-2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0.68578089452317603</v>
      </c>
      <c r="D9" s="17">
        <v>0.69301215350894496</v>
      </c>
      <c r="E9" s="17">
        <v>0.68679455645479304</v>
      </c>
      <c r="F9" s="17"/>
      <c r="G9" s="17">
        <v>0.77908948161779901</v>
      </c>
      <c r="H9" s="17"/>
      <c r="I9" s="17">
        <v>0.77060083257715895</v>
      </c>
      <c r="J9" s="17">
        <v>0.51175714475404199</v>
      </c>
      <c r="K9" s="17">
        <v>0.72759064404787299</v>
      </c>
      <c r="L9" s="17"/>
      <c r="M9" s="17">
        <v>0.72024296452779901</v>
      </c>
      <c r="N9" s="17">
        <v>0.66699555509280095</v>
      </c>
      <c r="O9" s="17">
        <v>0.67980375260481396</v>
      </c>
      <c r="P9" s="17">
        <v>0.61657879858410403</v>
      </c>
      <c r="Q9" s="17"/>
      <c r="R9" s="17">
        <v>0.79820020221796895</v>
      </c>
      <c r="S9" s="17">
        <v>0.70632323668666597</v>
      </c>
    </row>
    <row r="10" spans="2:19" ht="43.5" x14ac:dyDescent="0.35">
      <c r="B10" s="18" t="s">
        <v>203</v>
      </c>
      <c r="C10" s="17">
        <v>0.24786895942790499</v>
      </c>
      <c r="D10" s="17">
        <v>0.22729020774474601</v>
      </c>
      <c r="E10" s="17">
        <v>0.271763834542118</v>
      </c>
      <c r="F10" s="17"/>
      <c r="G10" s="17">
        <v>0.20486280991052</v>
      </c>
      <c r="H10" s="17"/>
      <c r="I10" s="17">
        <v>0.166135474027404</v>
      </c>
      <c r="J10" s="17">
        <v>0.41732042062552199</v>
      </c>
      <c r="K10" s="17">
        <v>0.203076457962584</v>
      </c>
      <c r="L10" s="17"/>
      <c r="M10" s="17">
        <v>0.18657794735413299</v>
      </c>
      <c r="N10" s="17">
        <v>0.31688036203997599</v>
      </c>
      <c r="O10" s="17">
        <v>0.244100259372449</v>
      </c>
      <c r="P10" s="17">
        <v>0.323112816877489</v>
      </c>
      <c r="Q10" s="17"/>
      <c r="R10" s="17">
        <v>0.16180469195015701</v>
      </c>
      <c r="S10" s="17">
        <v>0.25140106238570398</v>
      </c>
    </row>
    <row r="11" spans="2:19" x14ac:dyDescent="0.35">
      <c r="B11" s="18" t="s">
        <v>53</v>
      </c>
      <c r="C11" s="19">
        <v>6.6350146048919298E-2</v>
      </c>
      <c r="D11" s="19">
        <v>7.9697638746309696E-2</v>
      </c>
      <c r="E11" s="19">
        <v>4.1441609003089498E-2</v>
      </c>
      <c r="F11" s="19"/>
      <c r="G11" s="19">
        <v>1.6047708471680799E-2</v>
      </c>
      <c r="H11" s="19"/>
      <c r="I11" s="19">
        <v>6.3263693395436596E-2</v>
      </c>
      <c r="J11" s="19">
        <v>7.0922434620435695E-2</v>
      </c>
      <c r="K11" s="19">
        <v>6.9332897989542994E-2</v>
      </c>
      <c r="L11" s="19"/>
      <c r="M11" s="19">
        <v>9.3179088118068201E-2</v>
      </c>
      <c r="N11" s="19">
        <v>1.6124082867222798E-2</v>
      </c>
      <c r="O11" s="19">
        <v>7.6095988022737204E-2</v>
      </c>
      <c r="P11" s="19">
        <v>6.0308384538407797E-2</v>
      </c>
      <c r="Q11" s="19"/>
      <c r="R11" s="19">
        <v>3.9995105831873802E-2</v>
      </c>
      <c r="S11" s="19">
        <v>4.22757009276295E-2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209</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0.67257647759654904</v>
      </c>
      <c r="D9" s="17">
        <v>0.67127972307799699</v>
      </c>
      <c r="E9" s="17">
        <v>0.64247141701627097</v>
      </c>
      <c r="F9" s="17"/>
      <c r="G9" s="17">
        <v>0.80509645853095102</v>
      </c>
      <c r="H9" s="17"/>
      <c r="I9" s="17">
        <v>0.75669567393652903</v>
      </c>
      <c r="J9" s="17">
        <v>0.46387749415153301</v>
      </c>
      <c r="K9" s="17">
        <v>0.75757439586269104</v>
      </c>
      <c r="L9" s="17"/>
      <c r="M9" s="17">
        <v>0.68844447201352299</v>
      </c>
      <c r="N9" s="17">
        <v>0.64205221785788202</v>
      </c>
      <c r="O9" s="17">
        <v>0.68450339977283203</v>
      </c>
      <c r="P9" s="17">
        <v>0.66158373088189204</v>
      </c>
      <c r="Q9" s="17"/>
      <c r="R9" s="17">
        <v>0.75905298193603599</v>
      </c>
      <c r="S9" s="17">
        <v>0.73272299065053803</v>
      </c>
    </row>
    <row r="10" spans="2:19" ht="43.5" x14ac:dyDescent="0.35">
      <c r="B10" s="18" t="s">
        <v>203</v>
      </c>
      <c r="C10" s="17">
        <v>0.23183070524681701</v>
      </c>
      <c r="D10" s="17">
        <v>0.23764383923577101</v>
      </c>
      <c r="E10" s="17">
        <v>0.25830811037315099</v>
      </c>
      <c r="F10" s="17"/>
      <c r="G10" s="17">
        <v>0.18008376054494299</v>
      </c>
      <c r="H10" s="17"/>
      <c r="I10" s="17">
        <v>0.16738517634039601</v>
      </c>
      <c r="J10" s="17">
        <v>0.38123577371817702</v>
      </c>
      <c r="K10" s="17">
        <v>0.17707774428582801</v>
      </c>
      <c r="L10" s="17"/>
      <c r="M10" s="17">
        <v>0.21647969631723099</v>
      </c>
      <c r="N10" s="17">
        <v>0.23313830222441101</v>
      </c>
      <c r="O10" s="17">
        <v>0.25351408789866597</v>
      </c>
      <c r="P10" s="17">
        <v>0.24853029655394199</v>
      </c>
      <c r="Q10" s="17"/>
      <c r="R10" s="17">
        <v>0.17610036368508</v>
      </c>
      <c r="S10" s="17">
        <v>0.24181994448541899</v>
      </c>
    </row>
    <row r="11" spans="2:19" x14ac:dyDescent="0.35">
      <c r="B11" s="18" t="s">
        <v>53</v>
      </c>
      <c r="C11" s="19">
        <v>9.5592817156634396E-2</v>
      </c>
      <c r="D11" s="19">
        <v>9.1076437686231901E-2</v>
      </c>
      <c r="E11" s="19">
        <v>9.9220472610577606E-2</v>
      </c>
      <c r="F11" s="19"/>
      <c r="G11" s="19">
        <v>1.48197809241064E-2</v>
      </c>
      <c r="H11" s="19"/>
      <c r="I11" s="19">
        <v>7.59191497230748E-2</v>
      </c>
      <c r="J11" s="19">
        <v>0.15488673213029</v>
      </c>
      <c r="K11" s="19">
        <v>6.5347859851480602E-2</v>
      </c>
      <c r="L11" s="19"/>
      <c r="M11" s="19">
        <v>9.5075831669246297E-2</v>
      </c>
      <c r="N11" s="19">
        <v>0.12480947991770699</v>
      </c>
      <c r="O11" s="19">
        <v>6.1982512328502298E-2</v>
      </c>
      <c r="P11" s="19">
        <v>8.9885972564166097E-2</v>
      </c>
      <c r="Q11" s="19"/>
      <c r="R11" s="19">
        <v>6.4846654378884094E-2</v>
      </c>
      <c r="S11" s="19">
        <v>2.5457064864042901E-2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210</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0.71492391410212397</v>
      </c>
      <c r="D9" s="17">
        <v>0.69729355352542599</v>
      </c>
      <c r="E9" s="17">
        <v>0.71835607153263703</v>
      </c>
      <c r="F9" s="17"/>
      <c r="G9" s="17">
        <v>0.84860582745952795</v>
      </c>
      <c r="H9" s="17"/>
      <c r="I9" s="17">
        <v>0.813898077670552</v>
      </c>
      <c r="J9" s="17">
        <v>0.54904718099443495</v>
      </c>
      <c r="K9" s="17">
        <v>0.72021363454075604</v>
      </c>
      <c r="L9" s="17"/>
      <c r="M9" s="17">
        <v>0.72287091612527898</v>
      </c>
      <c r="N9" s="17">
        <v>0.69813946164557805</v>
      </c>
      <c r="O9" s="17">
        <v>0.74957807163266799</v>
      </c>
      <c r="P9" s="17">
        <v>0.67042174513825403</v>
      </c>
      <c r="Q9" s="17"/>
      <c r="R9" s="17">
        <v>0.85284307769135903</v>
      </c>
      <c r="S9" s="17">
        <v>0.71353974703626299</v>
      </c>
    </row>
    <row r="10" spans="2:19" ht="43.5" x14ac:dyDescent="0.35">
      <c r="B10" s="18" t="s">
        <v>203</v>
      </c>
      <c r="C10" s="17">
        <v>0.20735249245784501</v>
      </c>
      <c r="D10" s="17">
        <v>0.22064358693588701</v>
      </c>
      <c r="E10" s="17">
        <v>0.20574768673639701</v>
      </c>
      <c r="F10" s="17"/>
      <c r="G10" s="17">
        <v>0.14219698882120099</v>
      </c>
      <c r="H10" s="17"/>
      <c r="I10" s="17">
        <v>0.13202907917444401</v>
      </c>
      <c r="J10" s="17">
        <v>0.31341059917103697</v>
      </c>
      <c r="K10" s="17">
        <v>0.22584904412461501</v>
      </c>
      <c r="L10" s="17"/>
      <c r="M10" s="17">
        <v>0.178056430856464</v>
      </c>
      <c r="N10" s="17">
        <v>0.229023556315926</v>
      </c>
      <c r="O10" s="17">
        <v>0.20547329247766799</v>
      </c>
      <c r="P10" s="17">
        <v>0.265318653861424</v>
      </c>
      <c r="Q10" s="17"/>
      <c r="R10" s="17">
        <v>0.13766211375661899</v>
      </c>
      <c r="S10" s="17">
        <v>0.21875157092337599</v>
      </c>
    </row>
    <row r="11" spans="2:19" x14ac:dyDescent="0.35">
      <c r="B11" s="18" t="s">
        <v>53</v>
      </c>
      <c r="C11" s="19">
        <v>7.77235934400307E-2</v>
      </c>
      <c r="D11" s="19">
        <v>8.2062859538686403E-2</v>
      </c>
      <c r="E11" s="19">
        <v>7.5896241730965597E-2</v>
      </c>
      <c r="F11" s="19"/>
      <c r="G11" s="19">
        <v>9.1971837192719504E-3</v>
      </c>
      <c r="H11" s="19"/>
      <c r="I11" s="19">
        <v>5.4072843155004401E-2</v>
      </c>
      <c r="J11" s="19">
        <v>0.137542219834528</v>
      </c>
      <c r="K11" s="19">
        <v>5.3937321334628502E-2</v>
      </c>
      <c r="L11" s="19"/>
      <c r="M11" s="19">
        <v>9.9072653018256907E-2</v>
      </c>
      <c r="N11" s="19">
        <v>7.2836982038495798E-2</v>
      </c>
      <c r="O11" s="19">
        <v>4.4948635889663899E-2</v>
      </c>
      <c r="P11" s="19">
        <v>6.42596010003227E-2</v>
      </c>
      <c r="Q11" s="19"/>
      <c r="R11" s="19">
        <v>9.4948085520212902E-3</v>
      </c>
      <c r="S11" s="19">
        <v>6.7708682040361706E-2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S16"/>
  <sheetViews>
    <sheetView showGridLines="0"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202</v>
      </c>
      <c r="C9" s="17">
        <v>0.69432469733072599</v>
      </c>
      <c r="D9" s="17">
        <v>0.689159910709363</v>
      </c>
      <c r="E9" s="17">
        <v>0.726699344755392</v>
      </c>
      <c r="F9" s="17"/>
      <c r="G9" s="17">
        <v>0.69453133507765596</v>
      </c>
      <c r="H9" s="17"/>
      <c r="I9" s="17">
        <v>0.73735167767160503</v>
      </c>
      <c r="J9" s="17">
        <v>0.60838365621490798</v>
      </c>
      <c r="K9" s="17">
        <v>0.71070597044609496</v>
      </c>
      <c r="L9" s="17"/>
      <c r="M9" s="17">
        <v>0.69841386376384196</v>
      </c>
      <c r="N9" s="17">
        <v>0.72071957947324705</v>
      </c>
      <c r="O9" s="17">
        <v>0.69446634104934701</v>
      </c>
      <c r="P9" s="17">
        <v>0.62950288291734302</v>
      </c>
      <c r="Q9" s="17"/>
      <c r="R9" s="17">
        <v>0.74450812953141199</v>
      </c>
      <c r="S9" s="17">
        <v>0.65590091125457495</v>
      </c>
    </row>
    <row r="10" spans="2:19" ht="43.5" x14ac:dyDescent="0.35">
      <c r="B10" s="18" t="s">
        <v>203</v>
      </c>
      <c r="C10" s="17">
        <v>0.22600804243584499</v>
      </c>
      <c r="D10" s="17">
        <v>0.23218522287333301</v>
      </c>
      <c r="E10" s="17">
        <v>0.21335491942357299</v>
      </c>
      <c r="F10" s="17"/>
      <c r="G10" s="17">
        <v>0.22940519682598701</v>
      </c>
      <c r="H10" s="17"/>
      <c r="I10" s="17">
        <v>0.193062406976798</v>
      </c>
      <c r="J10" s="17">
        <v>0.30393845854231799</v>
      </c>
      <c r="K10" s="17">
        <v>0.19665114141857101</v>
      </c>
      <c r="L10" s="17"/>
      <c r="M10" s="17">
        <v>0.209473570481503</v>
      </c>
      <c r="N10" s="17">
        <v>0.23049179910099399</v>
      </c>
      <c r="O10" s="17">
        <v>0.22328135260642601</v>
      </c>
      <c r="P10" s="17">
        <v>0.27614286229778101</v>
      </c>
      <c r="Q10" s="17"/>
      <c r="R10" s="17">
        <v>0.215686771668119</v>
      </c>
      <c r="S10" s="17">
        <v>0.22892309372452499</v>
      </c>
    </row>
    <row r="11" spans="2:19" x14ac:dyDescent="0.35">
      <c r="B11" s="18" t="s">
        <v>53</v>
      </c>
      <c r="C11" s="19">
        <v>7.9667260233429599E-2</v>
      </c>
      <c r="D11" s="19">
        <v>7.86548664173045E-2</v>
      </c>
      <c r="E11" s="19">
        <v>5.9945735821034601E-2</v>
      </c>
      <c r="F11" s="19"/>
      <c r="G11" s="19">
        <v>7.6063468096357501E-2</v>
      </c>
      <c r="H11" s="19"/>
      <c r="I11" s="19">
        <v>6.9585915351597596E-2</v>
      </c>
      <c r="J11" s="19">
        <v>8.7677885242774201E-2</v>
      </c>
      <c r="K11" s="19">
        <v>9.2642888135333404E-2</v>
      </c>
      <c r="L11" s="19"/>
      <c r="M11" s="19">
        <v>9.2112565754655595E-2</v>
      </c>
      <c r="N11" s="19">
        <v>4.8788621425758898E-2</v>
      </c>
      <c r="O11" s="19">
        <v>8.2252306344227005E-2</v>
      </c>
      <c r="P11" s="19">
        <v>9.4354254784875899E-2</v>
      </c>
      <c r="Q11" s="19"/>
      <c r="R11" s="19">
        <v>3.9805098800468702E-2</v>
      </c>
      <c r="S11" s="19">
        <v>0.11517599502089999</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L16"/>
  <sheetViews>
    <sheetView showGridLines="0" workbookViewId="0">
      <pane xSplit="2" topLeftCell="E1" activePane="topRight" state="frozen"/>
      <selection pane="topRight" activeCell="D2" sqref="D2:L2"/>
    </sheetView>
  </sheetViews>
  <sheetFormatPr defaultColWidth="10.81640625" defaultRowHeight="14.5" x14ac:dyDescent="0.35"/>
  <cols>
    <col min="2" max="2" width="25.7265625" customWidth="1"/>
    <col min="3" max="12" width="20.7265625" customWidth="1"/>
  </cols>
  <sheetData>
    <row r="2" spans="2:12" ht="40" customHeight="1" x14ac:dyDescent="0.35">
      <c r="D2" s="30" t="s">
        <v>321</v>
      </c>
      <c r="E2" s="26"/>
      <c r="F2" s="26"/>
      <c r="G2" s="26"/>
      <c r="H2" s="26"/>
      <c r="I2" s="26"/>
      <c r="J2" s="26"/>
      <c r="K2" s="26"/>
      <c r="L2" s="26"/>
    </row>
    <row r="6" spans="2:12" ht="50.15" customHeight="1" x14ac:dyDescent="0.35">
      <c r="B6" s="23" t="s">
        <v>25</v>
      </c>
      <c r="C6" s="23" t="s">
        <v>312</v>
      </c>
      <c r="D6" s="23" t="s">
        <v>313</v>
      </c>
      <c r="E6" s="23" t="s">
        <v>314</v>
      </c>
      <c r="F6" s="23" t="s">
        <v>315</v>
      </c>
      <c r="G6" s="23" t="s">
        <v>316</v>
      </c>
      <c r="H6" s="23" t="s">
        <v>317</v>
      </c>
      <c r="I6" s="23" t="s">
        <v>318</v>
      </c>
      <c r="J6" s="23" t="s">
        <v>319</v>
      </c>
      <c r="K6" s="23" t="s">
        <v>320</v>
      </c>
    </row>
    <row r="7" spans="2:12" ht="29" x14ac:dyDescent="0.35">
      <c r="B7" s="18" t="s">
        <v>213</v>
      </c>
      <c r="C7" s="17">
        <v>0.571170544175712</v>
      </c>
      <c r="D7" s="17">
        <v>0.63603915502720898</v>
      </c>
      <c r="E7" s="17">
        <v>0.47342464000851803</v>
      </c>
      <c r="F7" s="17">
        <v>0.58938859357493101</v>
      </c>
      <c r="G7" s="17">
        <v>0.479176112208473</v>
      </c>
      <c r="H7" s="17">
        <v>0.62926166321094901</v>
      </c>
      <c r="I7" s="17">
        <v>0.561895649430176</v>
      </c>
      <c r="J7" s="17">
        <v>0.57355048304627998</v>
      </c>
      <c r="K7" s="17">
        <v>0.58083153875520599</v>
      </c>
    </row>
    <row r="8" spans="2:12" ht="29" x14ac:dyDescent="0.35">
      <c r="B8" s="18" t="s">
        <v>214</v>
      </c>
      <c r="C8" s="17">
        <v>0.35287500101248598</v>
      </c>
      <c r="D8" s="17">
        <v>0.29698763166653802</v>
      </c>
      <c r="E8" s="17">
        <v>0.42044497247742801</v>
      </c>
      <c r="F8" s="17">
        <v>0.31361407155375998</v>
      </c>
      <c r="G8" s="17">
        <v>0.41432756613361099</v>
      </c>
      <c r="H8" s="17">
        <v>0.286034739572404</v>
      </c>
      <c r="I8" s="17">
        <v>0.34457014907255701</v>
      </c>
      <c r="J8" s="17">
        <v>0.33865539585265902</v>
      </c>
      <c r="K8" s="17">
        <v>0.32668087361993797</v>
      </c>
    </row>
    <row r="9" spans="2:12" x14ac:dyDescent="0.35">
      <c r="B9" s="18" t="s">
        <v>53</v>
      </c>
      <c r="C9" s="17">
        <v>7.5954454811802602E-2</v>
      </c>
      <c r="D9" s="17">
        <v>6.6973213306253707E-2</v>
      </c>
      <c r="E9" s="17">
        <v>0.106130387514053</v>
      </c>
      <c r="F9" s="17">
        <v>9.6997334871308502E-2</v>
      </c>
      <c r="G9" s="17">
        <v>0.106496321657916</v>
      </c>
      <c r="H9" s="17">
        <v>8.4703597216646595E-2</v>
      </c>
      <c r="I9" s="17">
        <v>9.3534201497267697E-2</v>
      </c>
      <c r="J9" s="17">
        <v>8.7794121101060996E-2</v>
      </c>
      <c r="K9" s="17">
        <v>9.2487587624855802E-2</v>
      </c>
    </row>
    <row r="10" spans="2:12" x14ac:dyDescent="0.35">
      <c r="B10" s="16"/>
      <c r="C10" s="16"/>
      <c r="D10" s="16"/>
      <c r="E10" s="16"/>
      <c r="F10" s="16"/>
      <c r="G10" s="16"/>
      <c r="H10" s="16"/>
      <c r="I10" s="16"/>
      <c r="J10" s="16"/>
      <c r="K10" s="16"/>
    </row>
    <row r="11" spans="2:12" x14ac:dyDescent="0.35">
      <c r="B11" t="s">
        <v>304</v>
      </c>
    </row>
    <row r="12" spans="2:12" x14ac:dyDescent="0.35">
      <c r="B12" t="s">
        <v>305</v>
      </c>
    </row>
    <row r="16" spans="2:12" x14ac:dyDescent="0.35">
      <c r="B16" s="8" t="str">
        <f>HYPERLINK("#'Contents'!A1", "Return to Contents")</f>
        <v>Return to Contents</v>
      </c>
    </row>
  </sheetData>
  <mergeCells count="1">
    <mergeCell ref="D2:L2"/>
  </mergeCells>
  <pageMargins left="0.7" right="0.7" top="0.75" bottom="0.75" header="0.3" footer="0.3"/>
  <pageSetup paperSize="9"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0.571170544175712</v>
      </c>
      <c r="D9" s="17">
        <v>0.58467887466177104</v>
      </c>
      <c r="E9" s="17">
        <v>0.52390233802241204</v>
      </c>
      <c r="F9" s="17"/>
      <c r="G9" s="17">
        <v>0.70642598570035897</v>
      </c>
      <c r="H9" s="17"/>
      <c r="I9" s="17">
        <v>0.64936359677342903</v>
      </c>
      <c r="J9" s="17">
        <v>0.43427980558682799</v>
      </c>
      <c r="K9" s="17">
        <v>0.59621675700277099</v>
      </c>
      <c r="L9" s="17"/>
      <c r="M9" s="17">
        <v>0.57528301248582303</v>
      </c>
      <c r="N9" s="17">
        <v>0.611601410690359</v>
      </c>
      <c r="O9" s="17">
        <v>0.53147251456503497</v>
      </c>
      <c r="P9" s="17">
        <v>0.537313615122882</v>
      </c>
      <c r="Q9" s="17"/>
      <c r="R9" s="17">
        <v>0.71529510828862897</v>
      </c>
      <c r="S9" s="17">
        <v>0.57486656856645502</v>
      </c>
    </row>
    <row r="10" spans="2:19" ht="29" x14ac:dyDescent="0.35">
      <c r="B10" s="18" t="s">
        <v>214</v>
      </c>
      <c r="C10" s="17">
        <v>0.35287500101248598</v>
      </c>
      <c r="D10" s="17">
        <v>0.32646815473632601</v>
      </c>
      <c r="E10" s="17">
        <v>0.411907042361283</v>
      </c>
      <c r="F10" s="17"/>
      <c r="G10" s="17">
        <v>0.25154221366302898</v>
      </c>
      <c r="H10" s="17"/>
      <c r="I10" s="17">
        <v>0.27357469480154201</v>
      </c>
      <c r="J10" s="17">
        <v>0.49640782395203897</v>
      </c>
      <c r="K10" s="17">
        <v>0.32992410204611999</v>
      </c>
      <c r="L10" s="17"/>
      <c r="M10" s="17">
        <v>0.32586394926145801</v>
      </c>
      <c r="N10" s="17">
        <v>0.33101372488581399</v>
      </c>
      <c r="O10" s="17">
        <v>0.40186471641895699</v>
      </c>
      <c r="P10" s="17">
        <v>0.41316768572101698</v>
      </c>
      <c r="Q10" s="17"/>
      <c r="R10" s="17">
        <v>0.234540545294187</v>
      </c>
      <c r="S10" s="17">
        <v>0.36175960439011001</v>
      </c>
    </row>
    <row r="11" spans="2:19" x14ac:dyDescent="0.35">
      <c r="B11" s="18" t="s">
        <v>53</v>
      </c>
      <c r="C11" s="19">
        <v>7.5954454811802602E-2</v>
      </c>
      <c r="D11" s="19">
        <v>8.8852970601903003E-2</v>
      </c>
      <c r="E11" s="19">
        <v>6.4190619616305095E-2</v>
      </c>
      <c r="F11" s="19"/>
      <c r="G11" s="19">
        <v>4.2031800636612403E-2</v>
      </c>
      <c r="H11" s="19"/>
      <c r="I11" s="19">
        <v>7.7061708425028894E-2</v>
      </c>
      <c r="J11" s="19">
        <v>6.93123704611322E-2</v>
      </c>
      <c r="K11" s="19">
        <v>7.3859140951108695E-2</v>
      </c>
      <c r="L11" s="19"/>
      <c r="M11" s="19">
        <v>9.8853038252718406E-2</v>
      </c>
      <c r="N11" s="19">
        <v>5.7384864423827703E-2</v>
      </c>
      <c r="O11" s="19">
        <v>6.6662769016007803E-2</v>
      </c>
      <c r="P11" s="19">
        <v>4.9518699156101402E-2</v>
      </c>
      <c r="Q11" s="19"/>
      <c r="R11" s="19">
        <v>5.01643464171843E-2</v>
      </c>
      <c r="S11" s="19">
        <v>6.3373827043434805E-2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0.63603915502720898</v>
      </c>
      <c r="D9" s="17">
        <v>0.60643256830305103</v>
      </c>
      <c r="E9" s="17">
        <v>0.64106977996532399</v>
      </c>
      <c r="F9" s="17"/>
      <c r="G9" s="17">
        <v>0.68349834287244904</v>
      </c>
      <c r="H9" s="17"/>
      <c r="I9" s="17">
        <v>0.69467662435700905</v>
      </c>
      <c r="J9" s="17">
        <v>0.54628505416746198</v>
      </c>
      <c r="K9" s="17">
        <v>0.64427741946700801</v>
      </c>
      <c r="L9" s="17"/>
      <c r="M9" s="17">
        <v>0.68191628309339303</v>
      </c>
      <c r="N9" s="17">
        <v>0.625151125809844</v>
      </c>
      <c r="O9" s="17">
        <v>0.57596296825584903</v>
      </c>
      <c r="P9" s="17">
        <v>0.59273133843178105</v>
      </c>
      <c r="Q9" s="17"/>
      <c r="R9" s="17">
        <v>0.72041011102016295</v>
      </c>
      <c r="S9" s="17">
        <v>0.66073722636738996</v>
      </c>
    </row>
    <row r="10" spans="2:19" ht="29" x14ac:dyDescent="0.35">
      <c r="B10" s="18" t="s">
        <v>214</v>
      </c>
      <c r="C10" s="17">
        <v>0.29698763166653802</v>
      </c>
      <c r="D10" s="17">
        <v>0.31704469524892898</v>
      </c>
      <c r="E10" s="17">
        <v>0.30309178327243103</v>
      </c>
      <c r="F10" s="17"/>
      <c r="G10" s="17">
        <v>0.25149131036476702</v>
      </c>
      <c r="H10" s="17"/>
      <c r="I10" s="17">
        <v>0.25209922617022701</v>
      </c>
      <c r="J10" s="17">
        <v>0.35849613434470401</v>
      </c>
      <c r="K10" s="17">
        <v>0.30470645729081702</v>
      </c>
      <c r="L10" s="17"/>
      <c r="M10" s="17">
        <v>0.22428832085047001</v>
      </c>
      <c r="N10" s="17">
        <v>0.34083376551586703</v>
      </c>
      <c r="O10" s="17">
        <v>0.35341708496601498</v>
      </c>
      <c r="P10" s="17">
        <v>0.37080777135172099</v>
      </c>
      <c r="Q10" s="17"/>
      <c r="R10" s="17">
        <v>0.21491625149728699</v>
      </c>
      <c r="S10" s="17">
        <v>0.28453465481050599</v>
      </c>
    </row>
    <row r="11" spans="2:19" x14ac:dyDescent="0.35">
      <c r="B11" s="18" t="s">
        <v>53</v>
      </c>
      <c r="C11" s="19">
        <v>6.6973213306253707E-2</v>
      </c>
      <c r="D11" s="19">
        <v>7.6522736448020004E-2</v>
      </c>
      <c r="E11" s="19">
        <v>5.5838436762245099E-2</v>
      </c>
      <c r="F11" s="19"/>
      <c r="G11" s="19">
        <v>6.5010346762784096E-2</v>
      </c>
      <c r="H11" s="19"/>
      <c r="I11" s="19">
        <v>5.32241494727645E-2</v>
      </c>
      <c r="J11" s="19">
        <v>9.5218811487834107E-2</v>
      </c>
      <c r="K11" s="19">
        <v>5.1016123242175498E-2</v>
      </c>
      <c r="L11" s="19"/>
      <c r="M11" s="19">
        <v>9.3795396056136598E-2</v>
      </c>
      <c r="N11" s="19">
        <v>3.4015108674288697E-2</v>
      </c>
      <c r="O11" s="19">
        <v>7.0619946778136003E-2</v>
      </c>
      <c r="P11" s="19">
        <v>3.64608902164976E-2</v>
      </c>
      <c r="Q11" s="19"/>
      <c r="R11" s="19">
        <v>6.4673637482550006E-2</v>
      </c>
      <c r="S11" s="19">
        <v>5.4728118822103801E-2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0.47342464000851803</v>
      </c>
      <c r="D9" s="17">
        <v>0.48416800265586601</v>
      </c>
      <c r="E9" s="17">
        <v>0.439339561527819</v>
      </c>
      <c r="F9" s="17"/>
      <c r="G9" s="17">
        <v>0.60718688666166698</v>
      </c>
      <c r="H9" s="17"/>
      <c r="I9" s="17">
        <v>0.52579583299537402</v>
      </c>
      <c r="J9" s="17">
        <v>0.38960605214579702</v>
      </c>
      <c r="K9" s="17">
        <v>0.48048533038866598</v>
      </c>
      <c r="L9" s="17"/>
      <c r="M9" s="17">
        <v>0.50622739262774796</v>
      </c>
      <c r="N9" s="17">
        <v>0.49392467110028998</v>
      </c>
      <c r="O9" s="17">
        <v>0.35825038309736501</v>
      </c>
      <c r="P9" s="17">
        <v>0.49323394641012003</v>
      </c>
      <c r="Q9" s="17"/>
      <c r="R9" s="17">
        <v>0.58150507231067305</v>
      </c>
      <c r="S9" s="17">
        <v>0.50180911235146397</v>
      </c>
    </row>
    <row r="10" spans="2:19" ht="29" x14ac:dyDescent="0.35">
      <c r="B10" s="18" t="s">
        <v>214</v>
      </c>
      <c r="C10" s="17">
        <v>0.42044497247742801</v>
      </c>
      <c r="D10" s="17">
        <v>0.41447178953798403</v>
      </c>
      <c r="E10" s="17">
        <v>0.47850232835872902</v>
      </c>
      <c r="F10" s="17"/>
      <c r="G10" s="17">
        <v>0.35078131270172003</v>
      </c>
      <c r="H10" s="17"/>
      <c r="I10" s="17">
        <v>0.38495156291708099</v>
      </c>
      <c r="J10" s="17">
        <v>0.46601174082705099</v>
      </c>
      <c r="K10" s="17">
        <v>0.42301565676513903</v>
      </c>
      <c r="L10" s="17"/>
      <c r="M10" s="17">
        <v>0.36318325775236099</v>
      </c>
      <c r="N10" s="17">
        <v>0.39896126785979702</v>
      </c>
      <c r="O10" s="17">
        <v>0.56548704335387201</v>
      </c>
      <c r="P10" s="17">
        <v>0.44001281724075503</v>
      </c>
      <c r="Q10" s="17"/>
      <c r="R10" s="17">
        <v>0.356891378913749</v>
      </c>
      <c r="S10" s="17">
        <v>0.38740452137340198</v>
      </c>
    </row>
    <row r="11" spans="2:19" x14ac:dyDescent="0.35">
      <c r="B11" s="18" t="s">
        <v>53</v>
      </c>
      <c r="C11" s="19">
        <v>0.106130387514053</v>
      </c>
      <c r="D11" s="19">
        <v>0.101360207806149</v>
      </c>
      <c r="E11" s="19">
        <v>8.2158110113452296E-2</v>
      </c>
      <c r="F11" s="19"/>
      <c r="G11" s="19">
        <v>4.2031800636612403E-2</v>
      </c>
      <c r="H11" s="19"/>
      <c r="I11" s="19">
        <v>8.9252604087545401E-2</v>
      </c>
      <c r="J11" s="19">
        <v>0.14438220702715199</v>
      </c>
      <c r="K11" s="19">
        <v>9.6499012846194596E-2</v>
      </c>
      <c r="L11" s="19"/>
      <c r="M11" s="19">
        <v>0.13058934961989199</v>
      </c>
      <c r="N11" s="19">
        <v>0.107114061039913</v>
      </c>
      <c r="O11" s="19">
        <v>7.6262573548763202E-2</v>
      </c>
      <c r="P11" s="19">
        <v>6.6753236349124903E-2</v>
      </c>
      <c r="Q11" s="19"/>
      <c r="R11" s="19">
        <v>6.1603548775577603E-2</v>
      </c>
      <c r="S11" s="19">
        <v>0.110786366275134</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0.58938859357493101</v>
      </c>
      <c r="D9" s="17">
        <v>0.59052620902742003</v>
      </c>
      <c r="E9" s="17">
        <v>0.576226247417847</v>
      </c>
      <c r="F9" s="17"/>
      <c r="G9" s="17">
        <v>0.74602318628203002</v>
      </c>
      <c r="H9" s="17"/>
      <c r="I9" s="17">
        <v>0.66870330960016999</v>
      </c>
      <c r="J9" s="17">
        <v>0.423367426263905</v>
      </c>
      <c r="K9" s="17">
        <v>0.64848720923203695</v>
      </c>
      <c r="L9" s="17"/>
      <c r="M9" s="17">
        <v>0.60613162147399002</v>
      </c>
      <c r="N9" s="17">
        <v>0.59362428460646399</v>
      </c>
      <c r="O9" s="17">
        <v>0.55385126072831203</v>
      </c>
      <c r="P9" s="17">
        <v>0.57758676772300699</v>
      </c>
      <c r="Q9" s="17"/>
      <c r="R9" s="17">
        <v>0.69810582859131098</v>
      </c>
      <c r="S9" s="17">
        <v>0.63466851469294605</v>
      </c>
    </row>
    <row r="10" spans="2:19" ht="29" x14ac:dyDescent="0.35">
      <c r="B10" s="18" t="s">
        <v>214</v>
      </c>
      <c r="C10" s="17">
        <v>0.31361407155375998</v>
      </c>
      <c r="D10" s="17">
        <v>0.310319755627747</v>
      </c>
      <c r="E10" s="17">
        <v>0.33862291751742501</v>
      </c>
      <c r="F10" s="17"/>
      <c r="G10" s="17">
        <v>0.23840746332594201</v>
      </c>
      <c r="H10" s="17"/>
      <c r="I10" s="17">
        <v>0.252235716644025</v>
      </c>
      <c r="J10" s="17">
        <v>0.44876616266852998</v>
      </c>
      <c r="K10" s="17">
        <v>0.25341345833887102</v>
      </c>
      <c r="L10" s="17"/>
      <c r="M10" s="17">
        <v>0.25675520795276502</v>
      </c>
      <c r="N10" s="17">
        <v>0.33900131178501403</v>
      </c>
      <c r="O10" s="17">
        <v>0.38195959801418899</v>
      </c>
      <c r="P10" s="17">
        <v>0.3532104187342</v>
      </c>
      <c r="Q10" s="17"/>
      <c r="R10" s="17">
        <v>0.256400215303632</v>
      </c>
      <c r="S10" s="17">
        <v>0.28377433962590098</v>
      </c>
    </row>
    <row r="11" spans="2:19" x14ac:dyDescent="0.35">
      <c r="B11" s="18" t="s">
        <v>53</v>
      </c>
      <c r="C11" s="19">
        <v>9.6997334871308502E-2</v>
      </c>
      <c r="D11" s="19">
        <v>9.9154035344833094E-2</v>
      </c>
      <c r="E11" s="19">
        <v>8.5150835064727398E-2</v>
      </c>
      <c r="F11" s="19"/>
      <c r="G11" s="19">
        <v>1.5569350392027699E-2</v>
      </c>
      <c r="H11" s="19"/>
      <c r="I11" s="19">
        <v>7.9060973755804703E-2</v>
      </c>
      <c r="J11" s="19">
        <v>0.12786641106756499</v>
      </c>
      <c r="K11" s="19">
        <v>9.8099332429091204E-2</v>
      </c>
      <c r="L11" s="19"/>
      <c r="M11" s="19">
        <v>0.13711317057324501</v>
      </c>
      <c r="N11" s="19">
        <v>6.7374403608522399E-2</v>
      </c>
      <c r="O11" s="19">
        <v>6.4189141257499194E-2</v>
      </c>
      <c r="P11" s="19">
        <v>6.9202813542793201E-2</v>
      </c>
      <c r="Q11" s="19"/>
      <c r="R11" s="19">
        <v>4.5493956105057298E-2</v>
      </c>
      <c r="S11" s="19">
        <v>8.1557145681153104E-2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0.479176112208473</v>
      </c>
      <c r="D9" s="17">
        <v>0.46103222031024799</v>
      </c>
      <c r="E9" s="17">
        <v>0.48877968517438702</v>
      </c>
      <c r="F9" s="17"/>
      <c r="G9" s="17">
        <v>0.57693361665987097</v>
      </c>
      <c r="H9" s="17"/>
      <c r="I9" s="17">
        <v>0.56604656715938895</v>
      </c>
      <c r="J9" s="17">
        <v>0.32412873873541698</v>
      </c>
      <c r="K9" s="17">
        <v>0.50590651167008305</v>
      </c>
      <c r="L9" s="17"/>
      <c r="M9" s="17">
        <v>0.49398071219369699</v>
      </c>
      <c r="N9" s="17">
        <v>0.43101086484863199</v>
      </c>
      <c r="O9" s="17">
        <v>0.48834422415515</v>
      </c>
      <c r="P9" s="17">
        <v>0.50986230254550702</v>
      </c>
      <c r="Q9" s="17"/>
      <c r="R9" s="17">
        <v>0.59149737584806095</v>
      </c>
      <c r="S9" s="17">
        <v>0.52628389865374103</v>
      </c>
    </row>
    <row r="10" spans="2:19" ht="29" x14ac:dyDescent="0.35">
      <c r="B10" s="18" t="s">
        <v>214</v>
      </c>
      <c r="C10" s="17">
        <v>0.41432756613361099</v>
      </c>
      <c r="D10" s="17">
        <v>0.43546486317399102</v>
      </c>
      <c r="E10" s="17">
        <v>0.439416528986733</v>
      </c>
      <c r="F10" s="17"/>
      <c r="G10" s="17">
        <v>0.368836300010144</v>
      </c>
      <c r="H10" s="17"/>
      <c r="I10" s="17">
        <v>0.32629408126235399</v>
      </c>
      <c r="J10" s="17">
        <v>0.56509172979211897</v>
      </c>
      <c r="K10" s="17">
        <v>0.391045450874347</v>
      </c>
      <c r="L10" s="17"/>
      <c r="M10" s="17">
        <v>0.35691913405091003</v>
      </c>
      <c r="N10" s="17">
        <v>0.48899983021931398</v>
      </c>
      <c r="O10" s="17">
        <v>0.42664569859121099</v>
      </c>
      <c r="P10" s="17">
        <v>0.44225027659361399</v>
      </c>
      <c r="Q10" s="17"/>
      <c r="R10" s="17">
        <v>0.31060461080461699</v>
      </c>
      <c r="S10" s="17">
        <v>0.399179045310183</v>
      </c>
    </row>
    <row r="11" spans="2:19" x14ac:dyDescent="0.35">
      <c r="B11" s="18" t="s">
        <v>53</v>
      </c>
      <c r="C11" s="19">
        <v>0.106496321657916</v>
      </c>
      <c r="D11" s="19">
        <v>0.103502916515762</v>
      </c>
      <c r="E11" s="19">
        <v>7.1803785838880502E-2</v>
      </c>
      <c r="F11" s="19"/>
      <c r="G11" s="19">
        <v>5.4230083329984802E-2</v>
      </c>
      <c r="H11" s="19"/>
      <c r="I11" s="19">
        <v>0.107659351578257</v>
      </c>
      <c r="J11" s="19">
        <v>0.110779531472463</v>
      </c>
      <c r="K11" s="19">
        <v>0.10304803745556999</v>
      </c>
      <c r="L11" s="19"/>
      <c r="M11" s="19">
        <v>0.14910015375539301</v>
      </c>
      <c r="N11" s="19">
        <v>7.9989304932054597E-2</v>
      </c>
      <c r="O11" s="19">
        <v>8.5010077253638502E-2</v>
      </c>
      <c r="P11" s="19">
        <v>4.7887420860879201E-2</v>
      </c>
      <c r="Q11" s="19"/>
      <c r="R11" s="19">
        <v>9.7898013347321206E-2</v>
      </c>
      <c r="S11" s="19">
        <v>7.4537056036075702E-2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219</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0.62926166321094901</v>
      </c>
      <c r="D9" s="17">
        <v>0.60482573376638005</v>
      </c>
      <c r="E9" s="17">
        <v>0.65256018105313696</v>
      </c>
      <c r="F9" s="17"/>
      <c r="G9" s="17">
        <v>0.69847068795256495</v>
      </c>
      <c r="H9" s="17"/>
      <c r="I9" s="17">
        <v>0.73475142797626203</v>
      </c>
      <c r="J9" s="17">
        <v>0.47205999946469701</v>
      </c>
      <c r="K9" s="17">
        <v>0.62791474230433297</v>
      </c>
      <c r="L9" s="17"/>
      <c r="M9" s="17">
        <v>0.67628823798357696</v>
      </c>
      <c r="N9" s="17">
        <v>0.61558698876859197</v>
      </c>
      <c r="O9" s="17">
        <v>0.53198342167074297</v>
      </c>
      <c r="P9" s="17">
        <v>0.64187228107854499</v>
      </c>
      <c r="Q9" s="17"/>
      <c r="R9" s="17">
        <v>0.75924082675785298</v>
      </c>
      <c r="S9" s="17">
        <v>0.62772906201245304</v>
      </c>
    </row>
    <row r="10" spans="2:19" ht="29" x14ac:dyDescent="0.35">
      <c r="B10" s="18" t="s">
        <v>214</v>
      </c>
      <c r="C10" s="17">
        <v>0.286034739572404</v>
      </c>
      <c r="D10" s="17">
        <v>0.310361236205135</v>
      </c>
      <c r="E10" s="17">
        <v>0.25890321174500103</v>
      </c>
      <c r="F10" s="17"/>
      <c r="G10" s="17">
        <v>0.26260764244309998</v>
      </c>
      <c r="H10" s="17"/>
      <c r="I10" s="17">
        <v>0.20868025884573199</v>
      </c>
      <c r="J10" s="17">
        <v>0.38445652758810001</v>
      </c>
      <c r="K10" s="17">
        <v>0.300862508689486</v>
      </c>
      <c r="L10" s="17"/>
      <c r="M10" s="17">
        <v>0.22922850526309399</v>
      </c>
      <c r="N10" s="17">
        <v>0.269109948191181</v>
      </c>
      <c r="O10" s="17">
        <v>0.417115106817601</v>
      </c>
      <c r="P10" s="17">
        <v>0.31566721068696402</v>
      </c>
      <c r="Q10" s="17"/>
      <c r="R10" s="17">
        <v>0.197275521139328</v>
      </c>
      <c r="S10" s="17">
        <v>0.29589135021822399</v>
      </c>
    </row>
    <row r="11" spans="2:19" x14ac:dyDescent="0.35">
      <c r="B11" s="18" t="s">
        <v>53</v>
      </c>
      <c r="C11" s="19">
        <v>8.4703597216646595E-2</v>
      </c>
      <c r="D11" s="19">
        <v>8.4813030028485697E-2</v>
      </c>
      <c r="E11" s="19">
        <v>8.8536607201862405E-2</v>
      </c>
      <c r="F11" s="19"/>
      <c r="G11" s="19">
        <v>3.8921669604334498E-2</v>
      </c>
      <c r="H11" s="19"/>
      <c r="I11" s="19">
        <v>5.6568313178005702E-2</v>
      </c>
      <c r="J11" s="19">
        <v>0.14348347294720301</v>
      </c>
      <c r="K11" s="19">
        <v>7.1222749006180794E-2</v>
      </c>
      <c r="L11" s="19"/>
      <c r="M11" s="19">
        <v>9.44832567533299E-2</v>
      </c>
      <c r="N11" s="19">
        <v>0.115303063040227</v>
      </c>
      <c r="O11" s="19">
        <v>5.0901471511656401E-2</v>
      </c>
      <c r="P11" s="19">
        <v>4.2460508234490497E-2</v>
      </c>
      <c r="Q11" s="19"/>
      <c r="R11" s="19">
        <v>4.34836521028188E-2</v>
      </c>
      <c r="S11" s="19">
        <v>7.6379587769322896E-2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220</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0.561895649430176</v>
      </c>
      <c r="D9" s="17">
        <v>0.50805624703077801</v>
      </c>
      <c r="E9" s="17">
        <v>0.600458106278427</v>
      </c>
      <c r="F9" s="17"/>
      <c r="G9" s="17">
        <v>0.73419682265505803</v>
      </c>
      <c r="H9" s="17"/>
      <c r="I9" s="17">
        <v>0.66582911238139697</v>
      </c>
      <c r="J9" s="17">
        <v>0.42019434963181401</v>
      </c>
      <c r="K9" s="17">
        <v>0.54211060874950001</v>
      </c>
      <c r="L9" s="17"/>
      <c r="M9" s="17">
        <v>0.56246641639306005</v>
      </c>
      <c r="N9" s="17">
        <v>0.560975581631877</v>
      </c>
      <c r="O9" s="17">
        <v>0.59166148486614301</v>
      </c>
      <c r="P9" s="17">
        <v>0.51830506138252797</v>
      </c>
      <c r="Q9" s="17"/>
      <c r="R9" s="17">
        <v>0.69615754810320996</v>
      </c>
      <c r="S9" s="17">
        <v>0.60532066591335498</v>
      </c>
    </row>
    <row r="10" spans="2:19" ht="29" x14ac:dyDescent="0.35">
      <c r="B10" s="18" t="s">
        <v>214</v>
      </c>
      <c r="C10" s="17">
        <v>0.34457014907255701</v>
      </c>
      <c r="D10" s="17">
        <v>0.398294679492877</v>
      </c>
      <c r="E10" s="17">
        <v>0.31450024779188701</v>
      </c>
      <c r="F10" s="17"/>
      <c r="G10" s="17">
        <v>0.23754514703589899</v>
      </c>
      <c r="H10" s="17"/>
      <c r="I10" s="17">
        <v>0.25394631691781899</v>
      </c>
      <c r="J10" s="17">
        <v>0.45716058766672202</v>
      </c>
      <c r="K10" s="17">
        <v>0.37028925606166702</v>
      </c>
      <c r="L10" s="17"/>
      <c r="M10" s="17">
        <v>0.33194315645662997</v>
      </c>
      <c r="N10" s="17">
        <v>0.36414244210013302</v>
      </c>
      <c r="O10" s="17">
        <v>0.33726294266816498</v>
      </c>
      <c r="P10" s="17">
        <v>0.359253107964915</v>
      </c>
      <c r="Q10" s="17"/>
      <c r="R10" s="17">
        <v>0.239204129466902</v>
      </c>
      <c r="S10" s="17">
        <v>0.33919029309057303</v>
      </c>
    </row>
    <row r="11" spans="2:19" x14ac:dyDescent="0.35">
      <c r="B11" s="18" t="s">
        <v>53</v>
      </c>
      <c r="C11" s="19">
        <v>9.3534201497267697E-2</v>
      </c>
      <c r="D11" s="19">
        <v>9.3649073476345004E-2</v>
      </c>
      <c r="E11" s="19">
        <v>8.5041645929686493E-2</v>
      </c>
      <c r="F11" s="19"/>
      <c r="G11" s="19">
        <v>2.8258030309043301E-2</v>
      </c>
      <c r="H11" s="19"/>
      <c r="I11" s="19">
        <v>8.0224570700784703E-2</v>
      </c>
      <c r="J11" s="19">
        <v>0.122645062701463</v>
      </c>
      <c r="K11" s="19">
        <v>8.7600135188832695E-2</v>
      </c>
      <c r="L11" s="19"/>
      <c r="M11" s="19">
        <v>0.105590427150309</v>
      </c>
      <c r="N11" s="19">
        <v>7.48819762679893E-2</v>
      </c>
      <c r="O11" s="19">
        <v>7.1075572465691794E-2</v>
      </c>
      <c r="P11" s="19">
        <v>0.122441830652557</v>
      </c>
      <c r="Q11" s="19"/>
      <c r="R11" s="19">
        <v>6.4638322429887998E-2</v>
      </c>
      <c r="S11" s="19">
        <v>5.5489040996072499E-2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221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0.57355048304627998</v>
      </c>
      <c r="D9" s="17">
        <v>0.54711723613488905</v>
      </c>
      <c r="E9" s="17">
        <v>0.57033354705581296</v>
      </c>
      <c r="F9" s="17"/>
      <c r="G9" s="17">
        <v>0.68936379920081503</v>
      </c>
      <c r="H9" s="17"/>
      <c r="I9" s="17">
        <v>0.64667092665924097</v>
      </c>
      <c r="J9" s="17">
        <v>0.47575163735874298</v>
      </c>
      <c r="K9" s="17">
        <v>0.56089895827222902</v>
      </c>
      <c r="L9" s="17"/>
      <c r="M9" s="17">
        <v>0.59790381755274102</v>
      </c>
      <c r="N9" s="17">
        <v>0.57523456398252304</v>
      </c>
      <c r="O9" s="17">
        <v>0.51707790738512005</v>
      </c>
      <c r="P9" s="17">
        <v>0.57202925069117305</v>
      </c>
      <c r="Q9" s="17"/>
      <c r="R9" s="17">
        <v>0.71701134704603997</v>
      </c>
      <c r="S9" s="17">
        <v>0.59237849008644605</v>
      </c>
    </row>
    <row r="10" spans="2:19" ht="29" x14ac:dyDescent="0.35">
      <c r="B10" s="18" t="s">
        <v>214</v>
      </c>
      <c r="C10" s="17">
        <v>0.33865539585265902</v>
      </c>
      <c r="D10" s="17">
        <v>0.366540804550058</v>
      </c>
      <c r="E10" s="17">
        <v>0.35083325291908202</v>
      </c>
      <c r="F10" s="17"/>
      <c r="G10" s="17">
        <v>0.27171453119485101</v>
      </c>
      <c r="H10" s="17"/>
      <c r="I10" s="17">
        <v>0.28278992316905399</v>
      </c>
      <c r="J10" s="17">
        <v>0.40876812915663802</v>
      </c>
      <c r="K10" s="17">
        <v>0.34800338711685902</v>
      </c>
      <c r="L10" s="17"/>
      <c r="M10" s="17">
        <v>0.30194339832654898</v>
      </c>
      <c r="N10" s="17">
        <v>0.35326294313221202</v>
      </c>
      <c r="O10" s="17">
        <v>0.39331902567778798</v>
      </c>
      <c r="P10" s="17">
        <v>0.352284617664123</v>
      </c>
      <c r="Q10" s="17"/>
      <c r="R10" s="17">
        <v>0.238614319536397</v>
      </c>
      <c r="S10" s="17">
        <v>0.35528936742316403</v>
      </c>
    </row>
    <row r="11" spans="2:19" x14ac:dyDescent="0.35">
      <c r="B11" s="18" t="s">
        <v>53</v>
      </c>
      <c r="C11" s="19">
        <v>8.7794121101060996E-2</v>
      </c>
      <c r="D11" s="19">
        <v>8.6341959315052702E-2</v>
      </c>
      <c r="E11" s="19">
        <v>7.88332000251043E-2</v>
      </c>
      <c r="F11" s="19"/>
      <c r="G11" s="19">
        <v>3.8921669604334498E-2</v>
      </c>
      <c r="H11" s="19"/>
      <c r="I11" s="19">
        <v>7.0539150171705103E-2</v>
      </c>
      <c r="J11" s="19">
        <v>0.115480233484619</v>
      </c>
      <c r="K11" s="19">
        <v>9.1097654610912099E-2</v>
      </c>
      <c r="L11" s="19"/>
      <c r="M11" s="19">
        <v>0.10015278412070901</v>
      </c>
      <c r="N11" s="19">
        <v>7.1502492885265098E-2</v>
      </c>
      <c r="O11" s="19">
        <v>8.9603066937091899E-2</v>
      </c>
      <c r="P11" s="19">
        <v>7.5686131644704294E-2</v>
      </c>
      <c r="Q11" s="19"/>
      <c r="R11" s="19">
        <v>4.4374333417563298E-2</v>
      </c>
      <c r="S11" s="19">
        <v>5.23321424903892E-2</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222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213</v>
      </c>
      <c r="C9" s="17">
        <v>0.58083153875520599</v>
      </c>
      <c r="D9" s="17">
        <v>0.58091522318578404</v>
      </c>
      <c r="E9" s="17">
        <v>0.56805405988871005</v>
      </c>
      <c r="F9" s="17"/>
      <c r="G9" s="17">
        <v>0.628235782647663</v>
      </c>
      <c r="H9" s="17"/>
      <c r="I9" s="17">
        <v>0.62441455370230003</v>
      </c>
      <c r="J9" s="17">
        <v>0.49553451651483799</v>
      </c>
      <c r="K9" s="17">
        <v>0.62179556540820802</v>
      </c>
      <c r="L9" s="17"/>
      <c r="M9" s="17">
        <v>0.60929850872093605</v>
      </c>
      <c r="N9" s="17">
        <v>0.55644600014991497</v>
      </c>
      <c r="O9" s="17">
        <v>0.522333499767065</v>
      </c>
      <c r="P9" s="17">
        <v>0.61905569973152097</v>
      </c>
      <c r="Q9" s="17"/>
      <c r="R9" s="17">
        <v>0.64326635241698105</v>
      </c>
      <c r="S9" s="17">
        <v>0.56029246311978498</v>
      </c>
    </row>
    <row r="10" spans="2:19" ht="29" x14ac:dyDescent="0.35">
      <c r="B10" s="18" t="s">
        <v>214</v>
      </c>
      <c r="C10" s="17">
        <v>0.32668087361993797</v>
      </c>
      <c r="D10" s="17">
        <v>0.30932113881895701</v>
      </c>
      <c r="E10" s="17">
        <v>0.36777531132844299</v>
      </c>
      <c r="F10" s="17"/>
      <c r="G10" s="17">
        <v>0.322220023946856</v>
      </c>
      <c r="H10" s="17"/>
      <c r="I10" s="17">
        <v>0.30439216932271301</v>
      </c>
      <c r="J10" s="17">
        <v>0.37410612127271298</v>
      </c>
      <c r="K10" s="17">
        <v>0.30851234325089499</v>
      </c>
      <c r="L10" s="17"/>
      <c r="M10" s="17">
        <v>0.27885384919515199</v>
      </c>
      <c r="N10" s="17">
        <v>0.39659873858533601</v>
      </c>
      <c r="O10" s="17">
        <v>0.373235731377692</v>
      </c>
      <c r="P10" s="17">
        <v>0.28202184598466301</v>
      </c>
      <c r="Q10" s="17"/>
      <c r="R10" s="17">
        <v>0.30279623803211198</v>
      </c>
      <c r="S10" s="17">
        <v>0.314473608116415</v>
      </c>
    </row>
    <row r="11" spans="2:19" x14ac:dyDescent="0.35">
      <c r="B11" s="18" t="s">
        <v>53</v>
      </c>
      <c r="C11" s="19">
        <v>9.2487587624855802E-2</v>
      </c>
      <c r="D11" s="19">
        <v>0.109763637995258</v>
      </c>
      <c r="E11" s="19">
        <v>6.4170628782847197E-2</v>
      </c>
      <c r="F11" s="19"/>
      <c r="G11" s="19">
        <v>4.95441934054811E-2</v>
      </c>
      <c r="H11" s="19"/>
      <c r="I11" s="19">
        <v>7.1193276974986605E-2</v>
      </c>
      <c r="J11" s="19">
        <v>0.13035936221244901</v>
      </c>
      <c r="K11" s="19">
        <v>6.9692091340897502E-2</v>
      </c>
      <c r="L11" s="19"/>
      <c r="M11" s="19">
        <v>0.111847642083912</v>
      </c>
      <c r="N11" s="19">
        <v>4.6955261264748797E-2</v>
      </c>
      <c r="O11" s="19">
        <v>0.10443076885524299</v>
      </c>
      <c r="P11" s="19">
        <v>9.8922454283816394E-2</v>
      </c>
      <c r="Q11" s="19"/>
      <c r="R11" s="19">
        <v>5.3937409550906902E-2</v>
      </c>
      <c r="S11" s="19">
        <v>0.12523392876379999</v>
      </c>
    </row>
    <row r="12" spans="2:19" x14ac:dyDescent="0.35">
      <c r="B12" s="16"/>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I21"/>
  <sheetViews>
    <sheetView showGridLines="0" workbookViewId="0">
      <pane xSplit="2" topLeftCell="C1" activePane="topRight" state="frozen"/>
      <selection pane="topRight" activeCell="B21" sqref="B21"/>
    </sheetView>
  </sheetViews>
  <sheetFormatPr defaultColWidth="10.81640625" defaultRowHeight="14.5" x14ac:dyDescent="0.35"/>
  <cols>
    <col min="2" max="2" width="25.7265625" customWidth="1"/>
    <col min="3" max="9" width="20.7265625" customWidth="1"/>
  </cols>
  <sheetData>
    <row r="2" spans="2:9" ht="40" customHeight="1" x14ac:dyDescent="0.35">
      <c r="D2" s="30" t="s">
        <v>322</v>
      </c>
      <c r="E2" s="26"/>
      <c r="F2" s="26"/>
      <c r="G2" s="26"/>
      <c r="H2" s="26"/>
      <c r="I2" s="26"/>
    </row>
    <row r="6" spans="2:9" ht="50.15" customHeight="1" x14ac:dyDescent="0.35">
      <c r="B6" s="23" t="s">
        <v>25</v>
      </c>
      <c r="C6" s="23" t="s">
        <v>323</v>
      </c>
      <c r="D6" s="23" t="s">
        <v>324</v>
      </c>
      <c r="E6" s="23" t="s">
        <v>325</v>
      </c>
      <c r="F6" s="23" t="s">
        <v>326</v>
      </c>
      <c r="G6" s="23" t="s">
        <v>327</v>
      </c>
      <c r="H6" s="23" t="s">
        <v>328</v>
      </c>
    </row>
    <row r="7" spans="2:9" x14ac:dyDescent="0.35">
      <c r="B7" s="18" t="s">
        <v>224</v>
      </c>
      <c r="C7" s="17">
        <v>0.25551537542609498</v>
      </c>
      <c r="D7" s="17">
        <v>0.210044222651778</v>
      </c>
      <c r="E7" s="17">
        <v>0.192531278242728</v>
      </c>
      <c r="F7" s="17">
        <v>0.31640344270045201</v>
      </c>
      <c r="G7" s="17">
        <v>0.24164288148611299</v>
      </c>
      <c r="H7" s="17">
        <v>0.29288313318536502</v>
      </c>
    </row>
    <row r="8" spans="2:9" x14ac:dyDescent="0.35">
      <c r="B8" s="18" t="s">
        <v>225</v>
      </c>
      <c r="C8" s="17">
        <v>0.46025825249160401</v>
      </c>
      <c r="D8" s="17">
        <v>0.41877037125363997</v>
      </c>
      <c r="E8" s="17">
        <v>0.34345838903324499</v>
      </c>
      <c r="F8" s="17">
        <v>0.36920798595061499</v>
      </c>
      <c r="G8" s="17">
        <v>0.41693808223044299</v>
      </c>
      <c r="H8" s="17">
        <v>0.39429037304423498</v>
      </c>
    </row>
    <row r="9" spans="2:9" x14ac:dyDescent="0.35">
      <c r="B9" s="18" t="s">
        <v>226</v>
      </c>
      <c r="C9" s="17">
        <v>0.19627593789995801</v>
      </c>
      <c r="D9" s="17">
        <v>0.27641439068021201</v>
      </c>
      <c r="E9" s="17">
        <v>0.33717803771772897</v>
      </c>
      <c r="F9" s="17">
        <v>0.22793393883868099</v>
      </c>
      <c r="G9" s="17">
        <v>0.23047161491756701</v>
      </c>
      <c r="H9" s="17">
        <v>0.20503159935590201</v>
      </c>
    </row>
    <row r="10" spans="2:9" x14ac:dyDescent="0.35">
      <c r="B10" s="18" t="s">
        <v>227</v>
      </c>
      <c r="C10" s="17">
        <v>4.3095727670635797E-2</v>
      </c>
      <c r="D10" s="17">
        <v>5.8864421036773897E-2</v>
      </c>
      <c r="E10" s="17">
        <v>5.5044012804315499E-2</v>
      </c>
      <c r="F10" s="17">
        <v>3.6337470495393202E-2</v>
      </c>
      <c r="G10" s="17">
        <v>6.3459397329038394E-2</v>
      </c>
      <c r="H10" s="17">
        <v>5.4745505237903599E-2</v>
      </c>
    </row>
    <row r="11" spans="2:9" x14ac:dyDescent="0.35">
      <c r="B11" s="18" t="s">
        <v>228</v>
      </c>
      <c r="C11" s="17">
        <v>2.71091516367741E-2</v>
      </c>
      <c r="D11" s="17">
        <v>5.2126986312726001E-3</v>
      </c>
      <c r="E11" s="17">
        <v>3.6836314421491101E-2</v>
      </c>
      <c r="F11" s="17">
        <v>2.8203172650766301E-2</v>
      </c>
      <c r="G11" s="17">
        <v>2.89041022754222E-2</v>
      </c>
      <c r="H11" s="17">
        <v>2.90457486486809E-2</v>
      </c>
    </row>
    <row r="12" spans="2:9" x14ac:dyDescent="0.35">
      <c r="B12" s="22" t="s">
        <v>53</v>
      </c>
      <c r="C12" s="20">
        <v>1.77455548749333E-2</v>
      </c>
      <c r="D12" s="20">
        <v>3.0693895746323099E-2</v>
      </c>
      <c r="E12" s="20">
        <v>3.4951967780490999E-2</v>
      </c>
      <c r="F12" s="20">
        <v>2.1913989364093799E-2</v>
      </c>
      <c r="G12" s="20">
        <v>1.8583921761416801E-2</v>
      </c>
      <c r="H12" s="20">
        <v>2.40036405279134E-2</v>
      </c>
    </row>
    <row r="13" spans="2:9" ht="29" x14ac:dyDescent="0.35">
      <c r="B13" s="22" t="s">
        <v>229</v>
      </c>
      <c r="C13" s="20">
        <v>0.71577362791769905</v>
      </c>
      <c r="D13" s="20">
        <v>0.62881459390541805</v>
      </c>
      <c r="E13" s="20">
        <v>0.53598966727597397</v>
      </c>
      <c r="F13" s="20">
        <v>0.68561142865106595</v>
      </c>
      <c r="G13" s="20">
        <v>0.65858096371655495</v>
      </c>
      <c r="H13" s="20">
        <v>0.68717350622960005</v>
      </c>
    </row>
    <row r="14" spans="2:9" ht="29" x14ac:dyDescent="0.35">
      <c r="B14" s="22" t="s">
        <v>230</v>
      </c>
      <c r="C14" s="21">
        <v>7.0204879307409804E-2</v>
      </c>
      <c r="D14" s="21">
        <v>6.4077119668046495E-2</v>
      </c>
      <c r="E14" s="21">
        <v>9.1880327225806593E-2</v>
      </c>
      <c r="F14" s="21">
        <v>6.4540643146159496E-2</v>
      </c>
      <c r="G14" s="21">
        <v>9.2363499604460594E-2</v>
      </c>
      <c r="H14" s="21">
        <v>8.3791253886584496E-2</v>
      </c>
    </row>
    <row r="15" spans="2:9" x14ac:dyDescent="0.35">
      <c r="B15" s="16"/>
      <c r="C15" s="16"/>
      <c r="D15" s="16"/>
      <c r="E15" s="16"/>
      <c r="F15" s="16"/>
      <c r="G15" s="16"/>
      <c r="H15" s="16"/>
    </row>
    <row r="16" spans="2:9" x14ac:dyDescent="0.35">
      <c r="B16" t="s">
        <v>304</v>
      </c>
    </row>
    <row r="17" spans="2:2" x14ac:dyDescent="0.35">
      <c r="B17" t="s">
        <v>305</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223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224</v>
      </c>
      <c r="C9" s="17">
        <v>0.25551537542609498</v>
      </c>
      <c r="D9" s="17">
        <v>0.25853750439728201</v>
      </c>
      <c r="E9" s="17">
        <v>0.28581937415226599</v>
      </c>
      <c r="F9" s="17"/>
      <c r="G9" s="17">
        <v>0.34841906495486602</v>
      </c>
      <c r="H9" s="17"/>
      <c r="I9" s="17">
        <v>0.26910564335846698</v>
      </c>
      <c r="J9" s="17">
        <v>0.23481983055633299</v>
      </c>
      <c r="K9" s="17">
        <v>0.254888315978754</v>
      </c>
      <c r="L9" s="17"/>
      <c r="M9" s="17">
        <v>0.227793552553993</v>
      </c>
      <c r="N9" s="17">
        <v>0.27583928209622699</v>
      </c>
      <c r="O9" s="17">
        <v>0.33192292245116001</v>
      </c>
      <c r="P9" s="17">
        <v>0.19651724746889701</v>
      </c>
      <c r="Q9" s="17"/>
      <c r="R9" s="17">
        <v>0.28916646353947201</v>
      </c>
      <c r="S9" s="17">
        <v>0.25380852321954001</v>
      </c>
    </row>
    <row r="10" spans="2:19" x14ac:dyDescent="0.35">
      <c r="B10" s="18" t="s">
        <v>225</v>
      </c>
      <c r="C10" s="17">
        <v>0.46025825249160401</v>
      </c>
      <c r="D10" s="17">
        <v>0.46747413814121802</v>
      </c>
      <c r="E10" s="17">
        <v>0.44706423254917099</v>
      </c>
      <c r="F10" s="17"/>
      <c r="G10" s="17">
        <v>0.49557794309008901</v>
      </c>
      <c r="H10" s="17"/>
      <c r="I10" s="17">
        <v>0.45686197007932799</v>
      </c>
      <c r="J10" s="17">
        <v>0.41939389221699103</v>
      </c>
      <c r="K10" s="17">
        <v>0.51254933759806298</v>
      </c>
      <c r="L10" s="17"/>
      <c r="M10" s="17">
        <v>0.476911869700271</v>
      </c>
      <c r="N10" s="17">
        <v>0.45287283913140602</v>
      </c>
      <c r="O10" s="17">
        <v>0.392409358620464</v>
      </c>
      <c r="P10" s="17">
        <v>0.51842796222946697</v>
      </c>
      <c r="Q10" s="17"/>
      <c r="R10" s="17">
        <v>0.48440334352370101</v>
      </c>
      <c r="S10" s="17">
        <v>0.45925644238078001</v>
      </c>
    </row>
    <row r="11" spans="2:19" x14ac:dyDescent="0.35">
      <c r="B11" s="18" t="s">
        <v>226</v>
      </c>
      <c r="C11" s="17">
        <v>0.19627593789995801</v>
      </c>
      <c r="D11" s="17">
        <v>0.19160432698699001</v>
      </c>
      <c r="E11" s="17">
        <v>0.185767948811846</v>
      </c>
      <c r="F11" s="17"/>
      <c r="G11" s="17">
        <v>5.6398980868934703E-2</v>
      </c>
      <c r="H11" s="17"/>
      <c r="I11" s="17">
        <v>0.165871888395318</v>
      </c>
      <c r="J11" s="17">
        <v>0.27092746166558901</v>
      </c>
      <c r="K11" s="17">
        <v>0.17210941099732599</v>
      </c>
      <c r="L11" s="17"/>
      <c r="M11" s="17">
        <v>0.19481753721272299</v>
      </c>
      <c r="N11" s="17">
        <v>0.20053174630630999</v>
      </c>
      <c r="O11" s="17">
        <v>0.16877576841566799</v>
      </c>
      <c r="P11" s="17">
        <v>0.23304800202817799</v>
      </c>
      <c r="Q11" s="17"/>
      <c r="R11" s="17">
        <v>0.112350599234639</v>
      </c>
      <c r="S11" s="17">
        <v>0.21402129199352499</v>
      </c>
    </row>
    <row r="12" spans="2:19" x14ac:dyDescent="0.35">
      <c r="B12" s="18" t="s">
        <v>227</v>
      </c>
      <c r="C12" s="17">
        <v>4.3095727670635797E-2</v>
      </c>
      <c r="D12" s="17">
        <v>3.8947263570459703E-2</v>
      </c>
      <c r="E12" s="17">
        <v>3.44498556047741E-2</v>
      </c>
      <c r="F12" s="17"/>
      <c r="G12" s="17">
        <v>6.9146578544028101E-2</v>
      </c>
      <c r="H12" s="17"/>
      <c r="I12" s="17">
        <v>6.9842269424050807E-2</v>
      </c>
      <c r="J12" s="17">
        <v>9.0840672100604997E-3</v>
      </c>
      <c r="K12" s="17">
        <v>3.3929262497608401E-2</v>
      </c>
      <c r="L12" s="17"/>
      <c r="M12" s="17">
        <v>4.7749720508627698E-2</v>
      </c>
      <c r="N12" s="17">
        <v>4.2096908864725599E-2</v>
      </c>
      <c r="O12" s="17">
        <v>4.4380200573207199E-2</v>
      </c>
      <c r="P12" s="17">
        <v>2.77198566291138E-2</v>
      </c>
      <c r="Q12" s="17"/>
      <c r="R12" s="17">
        <v>6.6929109001606701E-2</v>
      </c>
      <c r="S12" s="17">
        <v>4.7125674726222103E-2</v>
      </c>
    </row>
    <row r="13" spans="2:19" x14ac:dyDescent="0.35">
      <c r="B13" s="18" t="s">
        <v>228</v>
      </c>
      <c r="C13" s="17">
        <v>2.71091516367741E-2</v>
      </c>
      <c r="D13" s="17">
        <v>3.4004314528073398E-2</v>
      </c>
      <c r="E13" s="17">
        <v>1.9388368085921901E-2</v>
      </c>
      <c r="F13" s="17"/>
      <c r="G13" s="17">
        <v>2.79748606774388E-2</v>
      </c>
      <c r="H13" s="17"/>
      <c r="I13" s="17">
        <v>3.00326047719627E-2</v>
      </c>
      <c r="J13" s="17">
        <v>4.0252019429026599E-2</v>
      </c>
      <c r="K13" s="17">
        <v>6.3822607660132397E-3</v>
      </c>
      <c r="L13" s="17"/>
      <c r="M13" s="17">
        <v>4.3784834599581698E-2</v>
      </c>
      <c r="N13" s="17">
        <v>1.51785246078228E-2</v>
      </c>
      <c r="O13" s="17">
        <v>2.0025105295206E-2</v>
      </c>
      <c r="P13" s="17">
        <v>5.2408473884838803E-3</v>
      </c>
      <c r="Q13" s="17"/>
      <c r="R13" s="17">
        <v>4.5274464817031401E-2</v>
      </c>
      <c r="S13" s="17">
        <v>1.8378659088550901E-2</v>
      </c>
    </row>
    <row r="14" spans="2:19" x14ac:dyDescent="0.35">
      <c r="B14" s="18" t="s">
        <v>53</v>
      </c>
      <c r="C14" s="20">
        <v>1.77455548749333E-2</v>
      </c>
      <c r="D14" s="20">
        <v>9.4324523759766708E-3</v>
      </c>
      <c r="E14" s="20">
        <v>2.7510220796020401E-2</v>
      </c>
      <c r="F14" s="20"/>
      <c r="G14" s="20">
        <v>2.4825718646433199E-3</v>
      </c>
      <c r="H14" s="20"/>
      <c r="I14" s="20">
        <v>8.2856239708729799E-3</v>
      </c>
      <c r="J14" s="20">
        <v>2.5522728921999301E-2</v>
      </c>
      <c r="K14" s="20">
        <v>2.0141412162234799E-2</v>
      </c>
      <c r="L14" s="20"/>
      <c r="M14" s="20">
        <v>8.9424854248038501E-3</v>
      </c>
      <c r="N14" s="20">
        <v>1.34806989935075E-2</v>
      </c>
      <c r="O14" s="20">
        <v>4.2486644644294899E-2</v>
      </c>
      <c r="P14" s="20">
        <v>1.9046084255859901E-2</v>
      </c>
      <c r="Q14" s="20"/>
      <c r="R14" s="20">
        <v>1.8760198835493401E-3</v>
      </c>
      <c r="S14" s="20">
        <v>7.4094085913829297E-3</v>
      </c>
    </row>
    <row r="15" spans="2:19" ht="29" x14ac:dyDescent="0.35">
      <c r="B15" s="18" t="s">
        <v>229</v>
      </c>
      <c r="C15" s="20">
        <v>0.71577362791769905</v>
      </c>
      <c r="D15" s="20">
        <v>0.72601164253850003</v>
      </c>
      <c r="E15" s="20">
        <v>0.73288360670143704</v>
      </c>
      <c r="F15" s="20"/>
      <c r="G15" s="20">
        <v>0.84399700804495503</v>
      </c>
      <c r="H15" s="20"/>
      <c r="I15" s="20">
        <v>0.72596761343779503</v>
      </c>
      <c r="J15" s="20">
        <v>0.65421372277332401</v>
      </c>
      <c r="K15" s="20">
        <v>0.76743765357681704</v>
      </c>
      <c r="L15" s="20"/>
      <c r="M15" s="20">
        <v>0.70470542225426402</v>
      </c>
      <c r="N15" s="20">
        <v>0.72871212122763396</v>
      </c>
      <c r="O15" s="20">
        <v>0.72433228107162395</v>
      </c>
      <c r="P15" s="20">
        <v>0.71494520969836395</v>
      </c>
      <c r="Q15" s="20"/>
      <c r="R15" s="20">
        <v>0.77356980706317402</v>
      </c>
      <c r="S15" s="20">
        <v>0.71306496560031896</v>
      </c>
    </row>
    <row r="16" spans="2:19" ht="29" x14ac:dyDescent="0.35">
      <c r="B16" s="18" t="s">
        <v>230</v>
      </c>
      <c r="C16" s="21">
        <v>7.0204879307409804E-2</v>
      </c>
      <c r="D16" s="21">
        <v>7.2951578098533199E-2</v>
      </c>
      <c r="E16" s="21">
        <v>5.3838223690695998E-2</v>
      </c>
      <c r="F16" s="21"/>
      <c r="G16" s="21">
        <v>9.7121439221466904E-2</v>
      </c>
      <c r="H16" s="21"/>
      <c r="I16" s="21">
        <v>9.9874874196013597E-2</v>
      </c>
      <c r="J16" s="21">
        <v>4.9336086639087097E-2</v>
      </c>
      <c r="K16" s="21">
        <v>4.0311523263621703E-2</v>
      </c>
      <c r="L16" s="21"/>
      <c r="M16" s="21">
        <v>9.1534555108209403E-2</v>
      </c>
      <c r="N16" s="21">
        <v>5.7275433472548397E-2</v>
      </c>
      <c r="O16" s="21">
        <v>6.4405305868413198E-2</v>
      </c>
      <c r="P16" s="21">
        <v>3.2960704017597597E-2</v>
      </c>
      <c r="Q16" s="21"/>
      <c r="R16" s="21">
        <v>0.11220357381863801</v>
      </c>
      <c r="S16" s="21">
        <v>6.5504333814772997E-2</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231</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135</v>
      </c>
      <c r="D7" s="10">
        <v>52</v>
      </c>
      <c r="E7" s="10">
        <v>72</v>
      </c>
      <c r="F7" s="10"/>
      <c r="G7" s="10">
        <v>19</v>
      </c>
      <c r="H7" s="10"/>
      <c r="I7" s="10">
        <v>41</v>
      </c>
      <c r="J7" s="10">
        <v>59</v>
      </c>
      <c r="K7" s="10">
        <v>34</v>
      </c>
      <c r="L7" s="10"/>
      <c r="M7" s="10">
        <v>45</v>
      </c>
      <c r="N7" s="10">
        <v>30</v>
      </c>
      <c r="O7" s="10">
        <v>31</v>
      </c>
      <c r="P7" s="10">
        <v>29</v>
      </c>
      <c r="Q7" s="10"/>
      <c r="R7" s="10">
        <v>20</v>
      </c>
      <c r="S7" s="10">
        <v>53</v>
      </c>
    </row>
    <row r="8" spans="2:19" ht="30" customHeight="1" x14ac:dyDescent="0.35">
      <c r="B8" s="11" t="s">
        <v>40</v>
      </c>
      <c r="C8" s="11">
        <v>134</v>
      </c>
      <c r="D8" s="11">
        <v>56</v>
      </c>
      <c r="E8" s="11">
        <v>66</v>
      </c>
      <c r="F8" s="11"/>
      <c r="G8" s="11">
        <v>19</v>
      </c>
      <c r="H8" s="11"/>
      <c r="I8" s="11">
        <v>42</v>
      </c>
      <c r="J8" s="11">
        <v>63</v>
      </c>
      <c r="K8" s="11">
        <v>28</v>
      </c>
      <c r="L8" s="11"/>
      <c r="M8" s="11">
        <v>48</v>
      </c>
      <c r="N8" s="11">
        <v>34</v>
      </c>
      <c r="O8" s="11">
        <v>28</v>
      </c>
      <c r="P8" s="11">
        <v>24</v>
      </c>
      <c r="Q8" s="11"/>
      <c r="R8" s="11">
        <v>21</v>
      </c>
      <c r="S8" s="11">
        <v>47</v>
      </c>
    </row>
    <row r="9" spans="2:19" x14ac:dyDescent="0.35">
      <c r="B9" s="18" t="s">
        <v>224</v>
      </c>
      <c r="C9" s="17">
        <v>0.210044222651778</v>
      </c>
      <c r="D9" s="17">
        <v>0.152688930069593</v>
      </c>
      <c r="E9" s="17">
        <v>0.253945764761626</v>
      </c>
      <c r="F9" s="17"/>
      <c r="G9" s="17">
        <v>0.200109193639505</v>
      </c>
      <c r="H9" s="17"/>
      <c r="I9" s="17">
        <v>0.29606746947254697</v>
      </c>
      <c r="J9" s="17">
        <v>9.4731793852852603E-2</v>
      </c>
      <c r="K9" s="17">
        <v>0.30357632762047099</v>
      </c>
      <c r="L9" s="17"/>
      <c r="M9" s="17">
        <v>0.24968106780391799</v>
      </c>
      <c r="N9" s="17">
        <v>0.18812315873594301</v>
      </c>
      <c r="O9" s="17">
        <v>0.22885958483246899</v>
      </c>
      <c r="P9" s="17">
        <v>0.14009178122099</v>
      </c>
      <c r="Q9" s="17"/>
      <c r="R9" s="17">
        <v>0.39768060097372399</v>
      </c>
      <c r="S9" s="17">
        <v>0.249300098383232</v>
      </c>
    </row>
    <row r="10" spans="2:19" x14ac:dyDescent="0.35">
      <c r="B10" s="18" t="s">
        <v>225</v>
      </c>
      <c r="C10" s="17">
        <v>0.41877037125363997</v>
      </c>
      <c r="D10" s="17">
        <v>0.47423146317309001</v>
      </c>
      <c r="E10" s="17">
        <v>0.36750414579036</v>
      </c>
      <c r="F10" s="17"/>
      <c r="G10" s="17">
        <v>0.65056624042032196</v>
      </c>
      <c r="H10" s="17"/>
      <c r="I10" s="17">
        <v>0.58408554559706505</v>
      </c>
      <c r="J10" s="17">
        <v>0.25044674134603501</v>
      </c>
      <c r="K10" s="17">
        <v>0.56587175728850103</v>
      </c>
      <c r="L10" s="17"/>
      <c r="M10" s="17">
        <v>0.40533455201850499</v>
      </c>
      <c r="N10" s="17">
        <v>0.45486976942354301</v>
      </c>
      <c r="O10" s="17">
        <v>0.430940880520781</v>
      </c>
      <c r="P10" s="17">
        <v>0.37907318654376598</v>
      </c>
      <c r="Q10" s="17"/>
      <c r="R10" s="17">
        <v>0.47880575546086601</v>
      </c>
      <c r="S10" s="17">
        <v>0.22993553867105501</v>
      </c>
    </row>
    <row r="11" spans="2:19" x14ac:dyDescent="0.35">
      <c r="B11" s="18" t="s">
        <v>226</v>
      </c>
      <c r="C11" s="17">
        <v>0.27641439068021201</v>
      </c>
      <c r="D11" s="17">
        <v>0.33694633724728201</v>
      </c>
      <c r="E11" s="17">
        <v>0.21769623270903901</v>
      </c>
      <c r="F11" s="17"/>
      <c r="G11" s="17">
        <v>0.118434282011687</v>
      </c>
      <c r="H11" s="17"/>
      <c r="I11" s="17">
        <v>0.103105688046695</v>
      </c>
      <c r="J11" s="17">
        <v>0.48443509855323102</v>
      </c>
      <c r="K11" s="17">
        <v>8.3297097141834905E-2</v>
      </c>
      <c r="L11" s="17"/>
      <c r="M11" s="17">
        <v>0.27528005717551801</v>
      </c>
      <c r="N11" s="17">
        <v>0.228813843033421</v>
      </c>
      <c r="O11" s="17">
        <v>0.18421085796634101</v>
      </c>
      <c r="P11" s="17">
        <v>0.45657243227389399</v>
      </c>
      <c r="Q11" s="17"/>
      <c r="R11" s="17">
        <v>8.1254348704158597E-2</v>
      </c>
      <c r="S11" s="17">
        <v>0.39630442745722799</v>
      </c>
    </row>
    <row r="12" spans="2:19" x14ac:dyDescent="0.35">
      <c r="B12" s="18" t="s">
        <v>227</v>
      </c>
      <c r="C12" s="17">
        <v>5.8864421036773897E-2</v>
      </c>
      <c r="D12" s="17">
        <v>2.35710299009846E-2</v>
      </c>
      <c r="E12" s="17">
        <v>9.8966356041744002E-2</v>
      </c>
      <c r="F12" s="17"/>
      <c r="G12" s="17">
        <v>0</v>
      </c>
      <c r="H12" s="17"/>
      <c r="I12" s="17">
        <v>1.6741296883692601E-2</v>
      </c>
      <c r="J12" s="17">
        <v>9.3625676763395102E-2</v>
      </c>
      <c r="K12" s="17">
        <v>4.7254817949192597E-2</v>
      </c>
      <c r="L12" s="17"/>
      <c r="M12" s="17">
        <v>5.5050477792827603E-2</v>
      </c>
      <c r="N12" s="17">
        <v>8.4438053858467907E-2</v>
      </c>
      <c r="O12" s="17">
        <v>8.3820124644783806E-2</v>
      </c>
      <c r="P12" s="17">
        <v>0</v>
      </c>
      <c r="Q12" s="17"/>
      <c r="R12" s="17">
        <v>4.22592948612509E-2</v>
      </c>
      <c r="S12" s="17">
        <v>0.102728787164406</v>
      </c>
    </row>
    <row r="13" spans="2:19" x14ac:dyDescent="0.35">
      <c r="B13" s="18" t="s">
        <v>228</v>
      </c>
      <c r="C13" s="17">
        <v>5.2126986312726001E-3</v>
      </c>
      <c r="D13" s="17">
        <v>1.25622396090502E-2</v>
      </c>
      <c r="E13" s="17">
        <v>0</v>
      </c>
      <c r="F13" s="17"/>
      <c r="G13" s="17">
        <v>0</v>
      </c>
      <c r="H13" s="17"/>
      <c r="I13" s="17">
        <v>0</v>
      </c>
      <c r="J13" s="17">
        <v>1.1143645003019001E-2</v>
      </c>
      <c r="K13" s="17">
        <v>0</v>
      </c>
      <c r="L13" s="17"/>
      <c r="M13" s="17">
        <v>1.4653845209231501E-2</v>
      </c>
      <c r="N13" s="17">
        <v>0</v>
      </c>
      <c r="O13" s="17">
        <v>0</v>
      </c>
      <c r="P13" s="17">
        <v>0</v>
      </c>
      <c r="Q13" s="17"/>
      <c r="R13" s="17">
        <v>0</v>
      </c>
      <c r="S13" s="17">
        <v>0</v>
      </c>
    </row>
    <row r="14" spans="2:19" x14ac:dyDescent="0.35">
      <c r="B14" s="18" t="s">
        <v>53</v>
      </c>
      <c r="C14" s="20">
        <v>3.0693895746323099E-2</v>
      </c>
      <c r="D14" s="20">
        <v>0</v>
      </c>
      <c r="E14" s="20">
        <v>6.1887500697231E-2</v>
      </c>
      <c r="F14" s="20"/>
      <c r="G14" s="20">
        <v>3.08902839284853E-2</v>
      </c>
      <c r="H14" s="20"/>
      <c r="I14" s="20">
        <v>0</v>
      </c>
      <c r="J14" s="20">
        <v>6.5617044481467601E-2</v>
      </c>
      <c r="K14" s="20">
        <v>0</v>
      </c>
      <c r="L14" s="20"/>
      <c r="M14" s="20">
        <v>0</v>
      </c>
      <c r="N14" s="20">
        <v>4.37551749486247E-2</v>
      </c>
      <c r="O14" s="20">
        <v>7.2168552035624306E-2</v>
      </c>
      <c r="P14" s="20">
        <v>2.42625999613496E-2</v>
      </c>
      <c r="Q14" s="20"/>
      <c r="R14" s="20">
        <v>0</v>
      </c>
      <c r="S14" s="20">
        <v>2.1731148324078499E-2</v>
      </c>
    </row>
    <row r="15" spans="2:19" ht="29" x14ac:dyDescent="0.35">
      <c r="B15" s="18" t="s">
        <v>229</v>
      </c>
      <c r="C15" s="20">
        <v>0.62881459390541805</v>
      </c>
      <c r="D15" s="20">
        <v>0.626920393242684</v>
      </c>
      <c r="E15" s="20">
        <v>0.62144991055198595</v>
      </c>
      <c r="F15" s="20"/>
      <c r="G15" s="20">
        <v>0.85067543405982704</v>
      </c>
      <c r="H15" s="20"/>
      <c r="I15" s="20">
        <v>0.88015301506961197</v>
      </c>
      <c r="J15" s="20">
        <v>0.34517853519888803</v>
      </c>
      <c r="K15" s="20">
        <v>0.86944808490897296</v>
      </c>
      <c r="L15" s="20"/>
      <c r="M15" s="20">
        <v>0.65501561982242396</v>
      </c>
      <c r="N15" s="20">
        <v>0.64299292815948605</v>
      </c>
      <c r="O15" s="20">
        <v>0.65980046535325099</v>
      </c>
      <c r="P15" s="20">
        <v>0.51916496776475596</v>
      </c>
      <c r="Q15" s="20"/>
      <c r="R15" s="20">
        <v>0.87648635643459005</v>
      </c>
      <c r="S15" s="20">
        <v>0.47923563705428801</v>
      </c>
    </row>
    <row r="16" spans="2:19" ht="29" x14ac:dyDescent="0.35">
      <c r="B16" s="18" t="s">
        <v>230</v>
      </c>
      <c r="C16" s="21">
        <v>6.4077119668046495E-2</v>
      </c>
      <c r="D16" s="21">
        <v>3.6133269510034802E-2</v>
      </c>
      <c r="E16" s="21">
        <v>9.8966356041744002E-2</v>
      </c>
      <c r="F16" s="21"/>
      <c r="G16" s="21">
        <v>0</v>
      </c>
      <c r="H16" s="21"/>
      <c r="I16" s="21">
        <v>1.6741296883692601E-2</v>
      </c>
      <c r="J16" s="21">
        <v>0.104769321766414</v>
      </c>
      <c r="K16" s="21">
        <v>4.7254817949192597E-2</v>
      </c>
      <c r="L16" s="21"/>
      <c r="M16" s="21">
        <v>6.9704323002059101E-2</v>
      </c>
      <c r="N16" s="21">
        <v>8.4438053858467907E-2</v>
      </c>
      <c r="O16" s="21">
        <v>8.3820124644783806E-2</v>
      </c>
      <c r="P16" s="21">
        <v>0</v>
      </c>
      <c r="Q16" s="21"/>
      <c r="R16" s="21">
        <v>4.22592948612509E-2</v>
      </c>
      <c r="S16" s="21">
        <v>0.102728787164406</v>
      </c>
    </row>
    <row r="17" spans="2:2" x14ac:dyDescent="0.35">
      <c r="B17" s="16" t="s">
        <v>16</v>
      </c>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224</v>
      </c>
      <c r="C9" s="17">
        <v>0.192531278242728</v>
      </c>
      <c r="D9" s="17">
        <v>0.19786928661058101</v>
      </c>
      <c r="E9" s="17">
        <v>0.19619510583991401</v>
      </c>
      <c r="F9" s="17"/>
      <c r="G9" s="17">
        <v>0.35579981272328698</v>
      </c>
      <c r="H9" s="17"/>
      <c r="I9" s="17">
        <v>0.207702033253955</v>
      </c>
      <c r="J9" s="17">
        <v>0.16128974799075699</v>
      </c>
      <c r="K9" s="17">
        <v>0.191994180295745</v>
      </c>
      <c r="L9" s="17"/>
      <c r="M9" s="17">
        <v>0.178172942547494</v>
      </c>
      <c r="N9" s="17">
        <v>0.21085625373106101</v>
      </c>
      <c r="O9" s="17">
        <v>0.20228820899693101</v>
      </c>
      <c r="P9" s="17">
        <v>0.190442849412676</v>
      </c>
      <c r="Q9" s="17"/>
      <c r="R9" s="17">
        <v>0.25416266349696298</v>
      </c>
      <c r="S9" s="17">
        <v>0.18891992140226799</v>
      </c>
    </row>
    <row r="10" spans="2:19" x14ac:dyDescent="0.35">
      <c r="B10" s="18" t="s">
        <v>225</v>
      </c>
      <c r="C10" s="17">
        <v>0.34345838903324499</v>
      </c>
      <c r="D10" s="17">
        <v>0.300962122361356</v>
      </c>
      <c r="E10" s="17">
        <v>0.38773159414581698</v>
      </c>
      <c r="F10" s="17"/>
      <c r="G10" s="17">
        <v>0.342576777022565</v>
      </c>
      <c r="H10" s="17"/>
      <c r="I10" s="17">
        <v>0.38936897602397902</v>
      </c>
      <c r="J10" s="17">
        <v>0.24382580664466</v>
      </c>
      <c r="K10" s="17">
        <v>0.377401766416328</v>
      </c>
      <c r="L10" s="17"/>
      <c r="M10" s="17">
        <v>0.38934846315003901</v>
      </c>
      <c r="N10" s="17">
        <v>0.30244100508305499</v>
      </c>
      <c r="O10" s="17">
        <v>0.28095946060128602</v>
      </c>
      <c r="P10" s="17">
        <v>0.36192614570113002</v>
      </c>
      <c r="Q10" s="17"/>
      <c r="R10" s="17">
        <v>0.385025025024888</v>
      </c>
      <c r="S10" s="17">
        <v>0.35556693265976502</v>
      </c>
    </row>
    <row r="11" spans="2:19" x14ac:dyDescent="0.35">
      <c r="B11" s="18" t="s">
        <v>226</v>
      </c>
      <c r="C11" s="17">
        <v>0.33717803771772897</v>
      </c>
      <c r="D11" s="17">
        <v>0.35773410849861098</v>
      </c>
      <c r="E11" s="17">
        <v>0.30631713298535901</v>
      </c>
      <c r="F11" s="17"/>
      <c r="G11" s="17">
        <v>0.17183577815804801</v>
      </c>
      <c r="H11" s="17"/>
      <c r="I11" s="17">
        <v>0.25022547024599801</v>
      </c>
      <c r="J11" s="17">
        <v>0.47783549507205098</v>
      </c>
      <c r="K11" s="17">
        <v>0.348428351527868</v>
      </c>
      <c r="L11" s="17"/>
      <c r="M11" s="17">
        <v>0.34376353343701399</v>
      </c>
      <c r="N11" s="17">
        <v>0.30616223103861001</v>
      </c>
      <c r="O11" s="17">
        <v>0.33681712714775502</v>
      </c>
      <c r="P11" s="17">
        <v>0.37586337425000799</v>
      </c>
      <c r="Q11" s="17"/>
      <c r="R11" s="17">
        <v>0.246265859475085</v>
      </c>
      <c r="S11" s="17">
        <v>0.322257410654476</v>
      </c>
    </row>
    <row r="12" spans="2:19" x14ac:dyDescent="0.35">
      <c r="B12" s="18" t="s">
        <v>227</v>
      </c>
      <c r="C12" s="17">
        <v>5.5044012804315499E-2</v>
      </c>
      <c r="D12" s="17">
        <v>5.2436588739840299E-2</v>
      </c>
      <c r="E12" s="17">
        <v>6.5044200412141401E-2</v>
      </c>
      <c r="F12" s="17"/>
      <c r="G12" s="17">
        <v>6.4980226798962204E-2</v>
      </c>
      <c r="H12" s="17"/>
      <c r="I12" s="17">
        <v>8.1110762102666503E-2</v>
      </c>
      <c r="J12" s="17">
        <v>2.5620352988347798E-2</v>
      </c>
      <c r="K12" s="17">
        <v>4.2062579455942599E-2</v>
      </c>
      <c r="L12" s="17"/>
      <c r="M12" s="17">
        <v>3.5350321979954198E-2</v>
      </c>
      <c r="N12" s="17">
        <v>7.8413162043314694E-2</v>
      </c>
      <c r="O12" s="17">
        <v>8.4496626824178994E-2</v>
      </c>
      <c r="P12" s="17">
        <v>3.2120866172787602E-2</v>
      </c>
      <c r="Q12" s="17"/>
      <c r="R12" s="17">
        <v>4.6417418948777898E-2</v>
      </c>
      <c r="S12" s="17">
        <v>8.7151559196738407E-2</v>
      </c>
    </row>
    <row r="13" spans="2:19" x14ac:dyDescent="0.35">
      <c r="B13" s="18" t="s">
        <v>228</v>
      </c>
      <c r="C13" s="17">
        <v>3.6836314421491101E-2</v>
      </c>
      <c r="D13" s="17">
        <v>4.9843918692151802E-2</v>
      </c>
      <c r="E13" s="17">
        <v>2.40068170562391E-2</v>
      </c>
      <c r="F13" s="17"/>
      <c r="G13" s="17">
        <v>6.0701306064912301E-2</v>
      </c>
      <c r="H13" s="17"/>
      <c r="I13" s="17">
        <v>3.8659744552822603E-2</v>
      </c>
      <c r="J13" s="17">
        <v>4.9312120553677799E-2</v>
      </c>
      <c r="K13" s="17">
        <v>1.9445546914873602E-2</v>
      </c>
      <c r="L13" s="17"/>
      <c r="M13" s="17">
        <v>2.6613395218314299E-2</v>
      </c>
      <c r="N13" s="17">
        <v>6.3234128272822501E-2</v>
      </c>
      <c r="O13" s="17">
        <v>4.1842110134177803E-2</v>
      </c>
      <c r="P13" s="17">
        <v>1.23600238100587E-2</v>
      </c>
      <c r="Q13" s="17"/>
      <c r="R13" s="17">
        <v>5.6002165507351903E-2</v>
      </c>
      <c r="S13" s="17">
        <v>2.4807633117816402E-2</v>
      </c>
    </row>
    <row r="14" spans="2:19" x14ac:dyDescent="0.35">
      <c r="B14" s="18" t="s">
        <v>53</v>
      </c>
      <c r="C14" s="20">
        <v>3.4951967780490999E-2</v>
      </c>
      <c r="D14" s="20">
        <v>4.1153975097460001E-2</v>
      </c>
      <c r="E14" s="20">
        <v>2.0705149560529702E-2</v>
      </c>
      <c r="F14" s="20"/>
      <c r="G14" s="20">
        <v>4.1060992322252904E-3</v>
      </c>
      <c r="H14" s="20"/>
      <c r="I14" s="20">
        <v>3.2933013820579102E-2</v>
      </c>
      <c r="J14" s="20">
        <v>4.2116476750506199E-2</v>
      </c>
      <c r="K14" s="20">
        <v>2.0667575389243201E-2</v>
      </c>
      <c r="L14" s="20"/>
      <c r="M14" s="20">
        <v>2.6751343667184499E-2</v>
      </c>
      <c r="N14" s="20">
        <v>3.8893219831137402E-2</v>
      </c>
      <c r="O14" s="20">
        <v>5.3596466295671601E-2</v>
      </c>
      <c r="P14" s="20">
        <v>2.7286740653340202E-2</v>
      </c>
      <c r="Q14" s="20"/>
      <c r="R14" s="20">
        <v>1.21268675469347E-2</v>
      </c>
      <c r="S14" s="20">
        <v>2.1296542968936499E-2</v>
      </c>
    </row>
    <row r="15" spans="2:19" ht="29" x14ac:dyDescent="0.35">
      <c r="B15" s="18" t="s">
        <v>229</v>
      </c>
      <c r="C15" s="20">
        <v>0.53598966727597397</v>
      </c>
      <c r="D15" s="20">
        <v>0.49883140897193701</v>
      </c>
      <c r="E15" s="20">
        <v>0.58392669998573099</v>
      </c>
      <c r="F15" s="20"/>
      <c r="G15" s="20">
        <v>0.69837658974585204</v>
      </c>
      <c r="H15" s="20"/>
      <c r="I15" s="20">
        <v>0.597071009277934</v>
      </c>
      <c r="J15" s="20">
        <v>0.40511555463541699</v>
      </c>
      <c r="K15" s="20">
        <v>0.56939594671207305</v>
      </c>
      <c r="L15" s="20"/>
      <c r="M15" s="20">
        <v>0.56752140569753295</v>
      </c>
      <c r="N15" s="20">
        <v>0.51329725881411603</v>
      </c>
      <c r="O15" s="20">
        <v>0.48324766959821602</v>
      </c>
      <c r="P15" s="20">
        <v>0.55236899511380599</v>
      </c>
      <c r="Q15" s="20"/>
      <c r="R15" s="20">
        <v>0.63918768852185104</v>
      </c>
      <c r="S15" s="20">
        <v>0.54448685406203301</v>
      </c>
    </row>
    <row r="16" spans="2:19" ht="29" x14ac:dyDescent="0.35">
      <c r="B16" s="18" t="s">
        <v>230</v>
      </c>
      <c r="C16" s="21">
        <v>9.1880327225806593E-2</v>
      </c>
      <c r="D16" s="21">
        <v>0.102280507431992</v>
      </c>
      <c r="E16" s="21">
        <v>8.9051017468380497E-2</v>
      </c>
      <c r="F16" s="21"/>
      <c r="G16" s="21">
        <v>0.12568153286387501</v>
      </c>
      <c r="H16" s="21"/>
      <c r="I16" s="21">
        <v>0.119770506655489</v>
      </c>
      <c r="J16" s="21">
        <v>7.4932473542025604E-2</v>
      </c>
      <c r="K16" s="21">
        <v>6.15081263708162E-2</v>
      </c>
      <c r="L16" s="21"/>
      <c r="M16" s="21">
        <v>6.1963717198268403E-2</v>
      </c>
      <c r="N16" s="21">
        <v>0.14164729031613699</v>
      </c>
      <c r="O16" s="21">
        <v>0.12633873695835701</v>
      </c>
      <c r="P16" s="21">
        <v>4.44808899828463E-2</v>
      </c>
      <c r="Q16" s="21"/>
      <c r="R16" s="21">
        <v>0.10241958445613</v>
      </c>
      <c r="S16" s="21">
        <v>0.11195919231455501</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224</v>
      </c>
      <c r="C9" s="17">
        <v>0.31640344270045201</v>
      </c>
      <c r="D9" s="17">
        <v>0.33298773390990599</v>
      </c>
      <c r="E9" s="17">
        <v>0.34638246100549602</v>
      </c>
      <c r="F9" s="17"/>
      <c r="G9" s="17">
        <v>0.377509721887343</v>
      </c>
      <c r="H9" s="17"/>
      <c r="I9" s="17">
        <v>0.321442406523059</v>
      </c>
      <c r="J9" s="17">
        <v>0.24843167328597601</v>
      </c>
      <c r="K9" s="17">
        <v>0.38522846607878503</v>
      </c>
      <c r="L9" s="17"/>
      <c r="M9" s="17">
        <v>0.30658554558128898</v>
      </c>
      <c r="N9" s="17">
        <v>0.27418905998093202</v>
      </c>
      <c r="O9" s="17">
        <v>0.39334691848780301</v>
      </c>
      <c r="P9" s="17">
        <v>0.31822543578206802</v>
      </c>
      <c r="Q9" s="17"/>
      <c r="R9" s="17">
        <v>0.32138265440602598</v>
      </c>
      <c r="S9" s="17">
        <v>0.33094143493630301</v>
      </c>
    </row>
    <row r="10" spans="2:19" x14ac:dyDescent="0.35">
      <c r="B10" s="18" t="s">
        <v>225</v>
      </c>
      <c r="C10" s="17">
        <v>0.36920798595061499</v>
      </c>
      <c r="D10" s="17">
        <v>0.36014038184821101</v>
      </c>
      <c r="E10" s="17">
        <v>0.34407535593258098</v>
      </c>
      <c r="F10" s="17"/>
      <c r="G10" s="17">
        <v>0.38023223316006899</v>
      </c>
      <c r="H10" s="17"/>
      <c r="I10" s="17">
        <v>0.40822400393070202</v>
      </c>
      <c r="J10" s="17">
        <v>0.35102133197472302</v>
      </c>
      <c r="K10" s="17">
        <v>0.318215181048427</v>
      </c>
      <c r="L10" s="17"/>
      <c r="M10" s="17">
        <v>0.40034330468161899</v>
      </c>
      <c r="N10" s="17">
        <v>0.35024933644588602</v>
      </c>
      <c r="O10" s="17">
        <v>0.317985944959633</v>
      </c>
      <c r="P10" s="17">
        <v>0.37745935437596501</v>
      </c>
      <c r="Q10" s="17"/>
      <c r="R10" s="17">
        <v>0.43192627031451097</v>
      </c>
      <c r="S10" s="17">
        <v>0.35032319913145399</v>
      </c>
    </row>
    <row r="11" spans="2:19" x14ac:dyDescent="0.35">
      <c r="B11" s="18" t="s">
        <v>226</v>
      </c>
      <c r="C11" s="17">
        <v>0.22793393883868099</v>
      </c>
      <c r="D11" s="17">
        <v>0.21167158031448499</v>
      </c>
      <c r="E11" s="17">
        <v>0.24144662423704299</v>
      </c>
      <c r="F11" s="17"/>
      <c r="G11" s="17">
        <v>0.15347311093089799</v>
      </c>
      <c r="H11" s="17"/>
      <c r="I11" s="17">
        <v>0.171592854604255</v>
      </c>
      <c r="J11" s="17">
        <v>0.315828985959485</v>
      </c>
      <c r="K11" s="17">
        <v>0.228723125719828</v>
      </c>
      <c r="L11" s="17"/>
      <c r="M11" s="17">
        <v>0.21021104445203601</v>
      </c>
      <c r="N11" s="17">
        <v>0.27735377609232498</v>
      </c>
      <c r="O11" s="17">
        <v>0.208576613481784</v>
      </c>
      <c r="P11" s="17">
        <v>0.21938043300430901</v>
      </c>
      <c r="Q11" s="17"/>
      <c r="R11" s="17">
        <v>0.162315974299751</v>
      </c>
      <c r="S11" s="17">
        <v>0.24063170815033399</v>
      </c>
    </row>
    <row r="12" spans="2:19" x14ac:dyDescent="0.35">
      <c r="B12" s="18" t="s">
        <v>227</v>
      </c>
      <c r="C12" s="17">
        <v>3.6337470495393202E-2</v>
      </c>
      <c r="D12" s="17">
        <v>3.4259271956767097E-2</v>
      </c>
      <c r="E12" s="17">
        <v>1.8975174563465601E-2</v>
      </c>
      <c r="F12" s="17"/>
      <c r="G12" s="17">
        <v>4.2080463587326297E-2</v>
      </c>
      <c r="H12" s="17"/>
      <c r="I12" s="17">
        <v>5.2677631147147699E-2</v>
      </c>
      <c r="J12" s="17">
        <v>2.3767033230289499E-2</v>
      </c>
      <c r="K12" s="17">
        <v>2.11006250320003E-2</v>
      </c>
      <c r="L12" s="17"/>
      <c r="M12" s="17">
        <v>4.98227347427668E-2</v>
      </c>
      <c r="N12" s="17">
        <v>1.72877069170808E-2</v>
      </c>
      <c r="O12" s="17">
        <v>1.8223307641395601E-2</v>
      </c>
      <c r="P12" s="17">
        <v>5.4929869306416898E-2</v>
      </c>
      <c r="Q12" s="17"/>
      <c r="R12" s="17">
        <v>4.1671888642221502E-2</v>
      </c>
      <c r="S12" s="17">
        <v>4.1007975509352097E-2</v>
      </c>
    </row>
    <row r="13" spans="2:19" x14ac:dyDescent="0.35">
      <c r="B13" s="18" t="s">
        <v>228</v>
      </c>
      <c r="C13" s="17">
        <v>2.8203172650766301E-2</v>
      </c>
      <c r="D13" s="17">
        <v>4.66853419590968E-2</v>
      </c>
      <c r="E13" s="17">
        <v>1.66523321788151E-2</v>
      </c>
      <c r="F13" s="17"/>
      <c r="G13" s="17">
        <v>3.59907887424833E-2</v>
      </c>
      <c r="H13" s="17"/>
      <c r="I13" s="17">
        <v>3.60234231349238E-2</v>
      </c>
      <c r="J13" s="17">
        <v>2.0831519837558501E-2</v>
      </c>
      <c r="K13" s="17">
        <v>2.2976994044763902E-2</v>
      </c>
      <c r="L13" s="17"/>
      <c r="M13" s="17">
        <v>2.2182077852403202E-2</v>
      </c>
      <c r="N13" s="17">
        <v>3.8014078792904499E-2</v>
      </c>
      <c r="O13" s="17">
        <v>3.75446035836123E-2</v>
      </c>
      <c r="P13" s="17">
        <v>1.5545898056959899E-2</v>
      </c>
      <c r="Q13" s="17"/>
      <c r="R13" s="17">
        <v>4.2703212337490103E-2</v>
      </c>
      <c r="S13" s="17">
        <v>2.6964677231249502E-2</v>
      </c>
    </row>
    <row r="14" spans="2:19" x14ac:dyDescent="0.35">
      <c r="B14" s="18" t="s">
        <v>53</v>
      </c>
      <c r="C14" s="20">
        <v>2.1913989364093799E-2</v>
      </c>
      <c r="D14" s="20">
        <v>1.42556900115344E-2</v>
      </c>
      <c r="E14" s="20">
        <v>3.2468052082598502E-2</v>
      </c>
      <c r="F14" s="20"/>
      <c r="G14" s="20">
        <v>1.0713681691881201E-2</v>
      </c>
      <c r="H14" s="20"/>
      <c r="I14" s="20">
        <v>1.0039680659913499E-2</v>
      </c>
      <c r="J14" s="20">
        <v>4.0119455711967698E-2</v>
      </c>
      <c r="K14" s="20">
        <v>2.37556080761946E-2</v>
      </c>
      <c r="L14" s="20"/>
      <c r="M14" s="20">
        <v>1.0855292689885301E-2</v>
      </c>
      <c r="N14" s="20">
        <v>4.2906041770872497E-2</v>
      </c>
      <c r="O14" s="20">
        <v>2.4322611845771499E-2</v>
      </c>
      <c r="P14" s="20">
        <v>1.4459009474281199E-2</v>
      </c>
      <c r="Q14" s="20"/>
      <c r="R14" s="20">
        <v>0</v>
      </c>
      <c r="S14" s="20">
        <v>1.0131005041307E-2</v>
      </c>
    </row>
    <row r="15" spans="2:19" ht="29" x14ac:dyDescent="0.35">
      <c r="B15" s="18" t="s">
        <v>229</v>
      </c>
      <c r="C15" s="20">
        <v>0.68561142865106595</v>
      </c>
      <c r="D15" s="20">
        <v>0.69312811575811695</v>
      </c>
      <c r="E15" s="20">
        <v>0.69045781693807695</v>
      </c>
      <c r="F15" s="20"/>
      <c r="G15" s="20">
        <v>0.75774195504741104</v>
      </c>
      <c r="H15" s="20"/>
      <c r="I15" s="20">
        <v>0.72966641045376002</v>
      </c>
      <c r="J15" s="20">
        <v>0.599453005260699</v>
      </c>
      <c r="K15" s="20">
        <v>0.70344364712721297</v>
      </c>
      <c r="L15" s="20"/>
      <c r="M15" s="20">
        <v>0.70692885026290797</v>
      </c>
      <c r="N15" s="20">
        <v>0.62443839642681798</v>
      </c>
      <c r="O15" s="20">
        <v>0.71133286344743596</v>
      </c>
      <c r="P15" s="20">
        <v>0.69568479015803297</v>
      </c>
      <c r="Q15" s="20"/>
      <c r="R15" s="20">
        <v>0.75330892472053701</v>
      </c>
      <c r="S15" s="20">
        <v>0.68126463406775795</v>
      </c>
    </row>
    <row r="16" spans="2:19" ht="29" x14ac:dyDescent="0.35">
      <c r="B16" s="18" t="s">
        <v>230</v>
      </c>
      <c r="C16" s="21">
        <v>6.4540643146159496E-2</v>
      </c>
      <c r="D16" s="21">
        <v>8.0944613915863897E-2</v>
      </c>
      <c r="E16" s="21">
        <v>3.5627506742280698E-2</v>
      </c>
      <c r="F16" s="21"/>
      <c r="G16" s="21">
        <v>7.8071252329809604E-2</v>
      </c>
      <c r="H16" s="21"/>
      <c r="I16" s="21">
        <v>8.8701054282071506E-2</v>
      </c>
      <c r="J16" s="21">
        <v>4.4598553067848101E-2</v>
      </c>
      <c r="K16" s="21">
        <v>4.4077619076764302E-2</v>
      </c>
      <c r="L16" s="21"/>
      <c r="M16" s="21">
        <v>7.2004812595169998E-2</v>
      </c>
      <c r="N16" s="21">
        <v>5.5301785709985202E-2</v>
      </c>
      <c r="O16" s="21">
        <v>5.57679112250078E-2</v>
      </c>
      <c r="P16" s="21">
        <v>7.0475767363376796E-2</v>
      </c>
      <c r="Q16" s="21"/>
      <c r="R16" s="21">
        <v>8.4375100979711598E-2</v>
      </c>
      <c r="S16" s="21">
        <v>6.7972652740601602E-2</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224</v>
      </c>
      <c r="C9" s="17">
        <v>0.24164288148611299</v>
      </c>
      <c r="D9" s="17">
        <v>0.21422865932198101</v>
      </c>
      <c r="E9" s="17">
        <v>0.27604756812653303</v>
      </c>
      <c r="F9" s="17"/>
      <c r="G9" s="17">
        <v>0.425114317953174</v>
      </c>
      <c r="H9" s="17"/>
      <c r="I9" s="17">
        <v>0.27536910832892603</v>
      </c>
      <c r="J9" s="17">
        <v>0.156100733847679</v>
      </c>
      <c r="K9" s="17">
        <v>0.27295252496928302</v>
      </c>
      <c r="L9" s="17"/>
      <c r="M9" s="17">
        <v>0.22024448172385699</v>
      </c>
      <c r="N9" s="17">
        <v>0.23978995404452999</v>
      </c>
      <c r="O9" s="17">
        <v>0.30980121404417899</v>
      </c>
      <c r="P9" s="17">
        <v>0.216623826200699</v>
      </c>
      <c r="Q9" s="17"/>
      <c r="R9" s="17">
        <v>0.32769019442377101</v>
      </c>
      <c r="S9" s="17">
        <v>0.22320346443098499</v>
      </c>
    </row>
    <row r="10" spans="2:19" x14ac:dyDescent="0.35">
      <c r="B10" s="18" t="s">
        <v>225</v>
      </c>
      <c r="C10" s="17">
        <v>0.41693808223044299</v>
      </c>
      <c r="D10" s="17">
        <v>0.420452028930627</v>
      </c>
      <c r="E10" s="17">
        <v>0.437159391792459</v>
      </c>
      <c r="F10" s="17"/>
      <c r="G10" s="17">
        <v>0.31599587522147898</v>
      </c>
      <c r="H10" s="17"/>
      <c r="I10" s="17">
        <v>0.40344463519603302</v>
      </c>
      <c r="J10" s="17">
        <v>0.42353502353740402</v>
      </c>
      <c r="K10" s="17">
        <v>0.44022533667457497</v>
      </c>
      <c r="L10" s="17"/>
      <c r="M10" s="17">
        <v>0.42914645329550799</v>
      </c>
      <c r="N10" s="17">
        <v>0.46293147447358302</v>
      </c>
      <c r="O10" s="17">
        <v>0.35837850228278201</v>
      </c>
      <c r="P10" s="17">
        <v>0.37302734278282301</v>
      </c>
      <c r="Q10" s="17"/>
      <c r="R10" s="17">
        <v>0.37445325721838302</v>
      </c>
      <c r="S10" s="17">
        <v>0.44582107064056398</v>
      </c>
    </row>
    <row r="11" spans="2:19" x14ac:dyDescent="0.35">
      <c r="B11" s="18" t="s">
        <v>226</v>
      </c>
      <c r="C11" s="17">
        <v>0.23047161491756701</v>
      </c>
      <c r="D11" s="17">
        <v>0.241799313531257</v>
      </c>
      <c r="E11" s="17">
        <v>0.20703950925595699</v>
      </c>
      <c r="F11" s="17"/>
      <c r="G11" s="17">
        <v>0.137353989007826</v>
      </c>
      <c r="H11" s="17"/>
      <c r="I11" s="17">
        <v>0.181459464082459</v>
      </c>
      <c r="J11" s="17">
        <v>0.33071629101042599</v>
      </c>
      <c r="K11" s="17">
        <v>0.21276937133853799</v>
      </c>
      <c r="L11" s="17"/>
      <c r="M11" s="17">
        <v>0.23325994672133299</v>
      </c>
      <c r="N11" s="17">
        <v>0.195875645280841</v>
      </c>
      <c r="O11" s="17">
        <v>0.21569163512085801</v>
      </c>
      <c r="P11" s="17">
        <v>0.30973411293747499</v>
      </c>
      <c r="Q11" s="17"/>
      <c r="R11" s="17">
        <v>0.16484775449700301</v>
      </c>
      <c r="S11" s="17">
        <v>0.21893862968830599</v>
      </c>
    </row>
    <row r="12" spans="2:19" x14ac:dyDescent="0.35">
      <c r="B12" s="18" t="s">
        <v>227</v>
      </c>
      <c r="C12" s="17">
        <v>6.3459397329038394E-2</v>
      </c>
      <c r="D12" s="17">
        <v>7.21949210798941E-2</v>
      </c>
      <c r="E12" s="17">
        <v>5.69731589999799E-2</v>
      </c>
      <c r="F12" s="17"/>
      <c r="G12" s="17">
        <v>8.0627359734965501E-2</v>
      </c>
      <c r="H12" s="17"/>
      <c r="I12" s="17">
        <v>7.7515399325910506E-2</v>
      </c>
      <c r="J12" s="17">
        <v>5.7731884151567901E-2</v>
      </c>
      <c r="K12" s="17">
        <v>3.4551315976757001E-2</v>
      </c>
      <c r="L12" s="17"/>
      <c r="M12" s="17">
        <v>5.3287850264449203E-2</v>
      </c>
      <c r="N12" s="17">
        <v>6.2983835551789505E-2</v>
      </c>
      <c r="O12" s="17">
        <v>8.2156613282537594E-2</v>
      </c>
      <c r="P12" s="17">
        <v>7.0795875785666207E-2</v>
      </c>
      <c r="Q12" s="17"/>
      <c r="R12" s="17">
        <v>5.7292051624546703E-2</v>
      </c>
      <c r="S12" s="17">
        <v>9.3731667779032204E-2</v>
      </c>
    </row>
    <row r="13" spans="2:19" x14ac:dyDescent="0.35">
      <c r="B13" s="18" t="s">
        <v>228</v>
      </c>
      <c r="C13" s="17">
        <v>2.89041022754222E-2</v>
      </c>
      <c r="D13" s="17">
        <v>3.5149068070865E-2</v>
      </c>
      <c r="E13" s="17">
        <v>1.4283770988111301E-2</v>
      </c>
      <c r="F13" s="17"/>
      <c r="G13" s="17">
        <v>3.6802358850330799E-2</v>
      </c>
      <c r="H13" s="17"/>
      <c r="I13" s="17">
        <v>4.3011557265290899E-2</v>
      </c>
      <c r="J13" s="17">
        <v>1.29614345483489E-2</v>
      </c>
      <c r="K13" s="17">
        <v>2.1867257586117302E-2</v>
      </c>
      <c r="L13" s="17"/>
      <c r="M13" s="17">
        <v>3.7309924327667603E-2</v>
      </c>
      <c r="N13" s="17">
        <v>3.5172387885556697E-2</v>
      </c>
      <c r="O13" s="17">
        <v>1.5988188704889501E-2</v>
      </c>
      <c r="P13" s="17">
        <v>7.7729490284799696E-3</v>
      </c>
      <c r="Q13" s="17"/>
      <c r="R13" s="17">
        <v>6.35898746893621E-2</v>
      </c>
      <c r="S13" s="17">
        <v>6.3068184622325999E-3</v>
      </c>
    </row>
    <row r="14" spans="2:19" x14ac:dyDescent="0.35">
      <c r="B14" s="18" t="s">
        <v>53</v>
      </c>
      <c r="C14" s="20">
        <v>1.8583921761416801E-2</v>
      </c>
      <c r="D14" s="20">
        <v>1.6176009065375498E-2</v>
      </c>
      <c r="E14" s="20">
        <v>8.4966008369601297E-3</v>
      </c>
      <c r="F14" s="20"/>
      <c r="G14" s="20">
        <v>4.1060992322252904E-3</v>
      </c>
      <c r="H14" s="20"/>
      <c r="I14" s="20">
        <v>1.9199835801380401E-2</v>
      </c>
      <c r="J14" s="20">
        <v>1.8954632904574598E-2</v>
      </c>
      <c r="K14" s="20">
        <v>1.76341934547307E-2</v>
      </c>
      <c r="L14" s="20"/>
      <c r="M14" s="20">
        <v>2.6751343667184499E-2</v>
      </c>
      <c r="N14" s="20">
        <v>3.2467027637004299E-3</v>
      </c>
      <c r="O14" s="20">
        <v>1.7983846564753801E-2</v>
      </c>
      <c r="P14" s="20">
        <v>2.2045893264856301E-2</v>
      </c>
      <c r="Q14" s="20"/>
      <c r="R14" s="20">
        <v>1.21268675469347E-2</v>
      </c>
      <c r="S14" s="20">
        <v>1.19983489988805E-2</v>
      </c>
    </row>
    <row r="15" spans="2:19" ht="29" x14ac:dyDescent="0.35">
      <c r="B15" s="18" t="s">
        <v>229</v>
      </c>
      <c r="C15" s="20">
        <v>0.65858096371655495</v>
      </c>
      <c r="D15" s="20">
        <v>0.63468068825260904</v>
      </c>
      <c r="E15" s="20">
        <v>0.71320695991899197</v>
      </c>
      <c r="F15" s="20"/>
      <c r="G15" s="20">
        <v>0.74111019317465199</v>
      </c>
      <c r="H15" s="20"/>
      <c r="I15" s="20">
        <v>0.67881374352495905</v>
      </c>
      <c r="J15" s="20">
        <v>0.57963575738508299</v>
      </c>
      <c r="K15" s="20">
        <v>0.71317786164385699</v>
      </c>
      <c r="L15" s="20"/>
      <c r="M15" s="20">
        <v>0.64939093501936496</v>
      </c>
      <c r="N15" s="20">
        <v>0.70272142851811303</v>
      </c>
      <c r="O15" s="20">
        <v>0.66817971632696105</v>
      </c>
      <c r="P15" s="20">
        <v>0.58965116898352199</v>
      </c>
      <c r="Q15" s="20"/>
      <c r="R15" s="20">
        <v>0.70214345164215397</v>
      </c>
      <c r="S15" s="20">
        <v>0.66902453507154902</v>
      </c>
    </row>
    <row r="16" spans="2:19" ht="29" x14ac:dyDescent="0.35">
      <c r="B16" s="18" t="s">
        <v>230</v>
      </c>
      <c r="C16" s="21">
        <v>9.2363499604460594E-2</v>
      </c>
      <c r="D16" s="21">
        <v>0.107343989150759</v>
      </c>
      <c r="E16" s="21">
        <v>7.1256929988091203E-2</v>
      </c>
      <c r="F16" s="21"/>
      <c r="G16" s="21">
        <v>0.11742971858529599</v>
      </c>
      <c r="H16" s="21"/>
      <c r="I16" s="21">
        <v>0.120526956591201</v>
      </c>
      <c r="J16" s="21">
        <v>7.0693318699916796E-2</v>
      </c>
      <c r="K16" s="21">
        <v>5.6418573562874302E-2</v>
      </c>
      <c r="L16" s="21"/>
      <c r="M16" s="21">
        <v>9.0597774592116806E-2</v>
      </c>
      <c r="N16" s="21">
        <v>9.8156223437346105E-2</v>
      </c>
      <c r="O16" s="21">
        <v>9.8144801987427102E-2</v>
      </c>
      <c r="P16" s="21">
        <v>7.8568824814146093E-2</v>
      </c>
      <c r="Q16" s="21"/>
      <c r="R16" s="21">
        <v>0.120881926313909</v>
      </c>
      <c r="S16" s="21">
        <v>0.100038486241265</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S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x14ac:dyDescent="0.35">
      <c r="B9" s="18" t="s">
        <v>224</v>
      </c>
      <c r="C9" s="17">
        <v>0.29288313318536502</v>
      </c>
      <c r="D9" s="17">
        <v>0.312940690858518</v>
      </c>
      <c r="E9" s="17">
        <v>0.30493605148819702</v>
      </c>
      <c r="F9" s="17"/>
      <c r="G9" s="17">
        <v>0.35430892619037002</v>
      </c>
      <c r="H9" s="17"/>
      <c r="I9" s="17">
        <v>0.31449852931251998</v>
      </c>
      <c r="J9" s="17">
        <v>0.249700619296402</v>
      </c>
      <c r="K9" s="17">
        <v>0.29813396462568797</v>
      </c>
      <c r="L9" s="17"/>
      <c r="M9" s="17">
        <v>0.28396059102617399</v>
      </c>
      <c r="N9" s="17">
        <v>0.26316691278395199</v>
      </c>
      <c r="O9" s="17">
        <v>0.34224163001160901</v>
      </c>
      <c r="P9" s="17">
        <v>0.307853158069049</v>
      </c>
      <c r="Q9" s="17"/>
      <c r="R9" s="17">
        <v>0.33336686963773399</v>
      </c>
      <c r="S9" s="17">
        <v>0.28450968327245302</v>
      </c>
    </row>
    <row r="10" spans="2:19" x14ac:dyDescent="0.35">
      <c r="B10" s="18" t="s">
        <v>225</v>
      </c>
      <c r="C10" s="17">
        <v>0.39429037304423498</v>
      </c>
      <c r="D10" s="17">
        <v>0.38345745566269002</v>
      </c>
      <c r="E10" s="17">
        <v>0.399393319621837</v>
      </c>
      <c r="F10" s="17"/>
      <c r="G10" s="17">
        <v>0.43149574638926802</v>
      </c>
      <c r="H10" s="17"/>
      <c r="I10" s="17">
        <v>0.367579499422096</v>
      </c>
      <c r="J10" s="17">
        <v>0.37262742369958002</v>
      </c>
      <c r="K10" s="17">
        <v>0.47705971462775798</v>
      </c>
      <c r="L10" s="17"/>
      <c r="M10" s="17">
        <v>0.40063155021883701</v>
      </c>
      <c r="N10" s="17">
        <v>0.437515390994345</v>
      </c>
      <c r="O10" s="17">
        <v>0.336204058425771</v>
      </c>
      <c r="P10" s="17">
        <v>0.37449772724973002</v>
      </c>
      <c r="Q10" s="17"/>
      <c r="R10" s="17">
        <v>0.42137147919260598</v>
      </c>
      <c r="S10" s="17">
        <v>0.37156488450599101</v>
      </c>
    </row>
    <row r="11" spans="2:19" x14ac:dyDescent="0.35">
      <c r="B11" s="18" t="s">
        <v>226</v>
      </c>
      <c r="C11" s="17">
        <v>0.20503159935590201</v>
      </c>
      <c r="D11" s="17">
        <v>0.20799220841614799</v>
      </c>
      <c r="E11" s="17">
        <v>0.184609065143819</v>
      </c>
      <c r="F11" s="17"/>
      <c r="G11" s="17">
        <v>0.116839428933476</v>
      </c>
      <c r="H11" s="17"/>
      <c r="I11" s="17">
        <v>0.214392462494883</v>
      </c>
      <c r="J11" s="17">
        <v>0.24235461373346301</v>
      </c>
      <c r="K11" s="17">
        <v>0.13815491555151499</v>
      </c>
      <c r="L11" s="17"/>
      <c r="M11" s="17">
        <v>0.231693611455911</v>
      </c>
      <c r="N11" s="17">
        <v>0.19809372181920501</v>
      </c>
      <c r="O11" s="17">
        <v>0.12475060206829899</v>
      </c>
      <c r="P11" s="17">
        <v>0.24730882844760399</v>
      </c>
      <c r="Q11" s="17"/>
      <c r="R11" s="17">
        <v>0.126038594422443</v>
      </c>
      <c r="S11" s="17">
        <v>0.240452722033309</v>
      </c>
    </row>
    <row r="12" spans="2:19" x14ac:dyDescent="0.35">
      <c r="B12" s="18" t="s">
        <v>227</v>
      </c>
      <c r="C12" s="17">
        <v>5.4745505237903599E-2</v>
      </c>
      <c r="D12" s="17">
        <v>4.4045100450376899E-2</v>
      </c>
      <c r="E12" s="17">
        <v>5.92909107413815E-2</v>
      </c>
      <c r="F12" s="17"/>
      <c r="G12" s="17">
        <v>5.5045588849356598E-2</v>
      </c>
      <c r="H12" s="17"/>
      <c r="I12" s="17">
        <v>7.2271847989448398E-2</v>
      </c>
      <c r="J12" s="17">
        <v>4.0468040106740502E-2</v>
      </c>
      <c r="K12" s="17">
        <v>3.9972590409667601E-2</v>
      </c>
      <c r="L12" s="17"/>
      <c r="M12" s="17">
        <v>4.90026837652211E-2</v>
      </c>
      <c r="N12" s="17">
        <v>6.9852249601923905E-2</v>
      </c>
      <c r="O12" s="17">
        <v>8.2116214826542397E-2</v>
      </c>
      <c r="P12" s="17">
        <v>4.5870747815787002E-3</v>
      </c>
      <c r="Q12" s="17"/>
      <c r="R12" s="17">
        <v>9.3267833791753199E-2</v>
      </c>
      <c r="S12" s="17">
        <v>5.72664772374471E-2</v>
      </c>
    </row>
    <row r="13" spans="2:19" x14ac:dyDescent="0.35">
      <c r="B13" s="18" t="s">
        <v>228</v>
      </c>
      <c r="C13" s="17">
        <v>2.90457486486809E-2</v>
      </c>
      <c r="D13" s="17">
        <v>3.3819610081440903E-2</v>
      </c>
      <c r="E13" s="17">
        <v>2.8027596860178802E-2</v>
      </c>
      <c r="F13" s="17"/>
      <c r="G13" s="17">
        <v>4.2310309637528902E-2</v>
      </c>
      <c r="H13" s="17"/>
      <c r="I13" s="17">
        <v>1.46864128393061E-2</v>
      </c>
      <c r="J13" s="17">
        <v>5.0222345366665498E-2</v>
      </c>
      <c r="K13" s="17">
        <v>3.2393500162140799E-2</v>
      </c>
      <c r="L13" s="17"/>
      <c r="M13" s="17">
        <v>1.4913785419167099E-2</v>
      </c>
      <c r="N13" s="17">
        <v>7.6570295772587903E-3</v>
      </c>
      <c r="O13" s="17">
        <v>8.5528937116997994E-2</v>
      </c>
      <c r="P13" s="17">
        <v>3.4774422891602201E-2</v>
      </c>
      <c r="Q13" s="17"/>
      <c r="R13" s="17">
        <v>2.5955222955463399E-2</v>
      </c>
      <c r="S13" s="17">
        <v>4.4421744819834297E-2</v>
      </c>
    </row>
    <row r="14" spans="2:19" x14ac:dyDescent="0.35">
      <c r="B14" s="18" t="s">
        <v>53</v>
      </c>
      <c r="C14" s="20">
        <v>2.40036405279134E-2</v>
      </c>
      <c r="D14" s="20">
        <v>1.77449345308268E-2</v>
      </c>
      <c r="E14" s="20">
        <v>2.3743056144586501E-2</v>
      </c>
      <c r="F14" s="20"/>
      <c r="G14" s="20">
        <v>0</v>
      </c>
      <c r="H14" s="20"/>
      <c r="I14" s="20">
        <v>1.6571247941746001E-2</v>
      </c>
      <c r="J14" s="20">
        <v>4.4626957797148703E-2</v>
      </c>
      <c r="K14" s="20">
        <v>1.42853146232299E-2</v>
      </c>
      <c r="L14" s="20"/>
      <c r="M14" s="20">
        <v>1.9797778114689201E-2</v>
      </c>
      <c r="N14" s="20">
        <v>2.37146952233146E-2</v>
      </c>
      <c r="O14" s="20">
        <v>2.9158557550781599E-2</v>
      </c>
      <c r="P14" s="20">
        <v>3.0978788560435701E-2</v>
      </c>
      <c r="Q14" s="20"/>
      <c r="R14" s="20">
        <v>0</v>
      </c>
      <c r="S14" s="20">
        <v>1.7844881309651999E-3</v>
      </c>
    </row>
    <row r="15" spans="2:19" ht="29" x14ac:dyDescent="0.35">
      <c r="B15" s="18" t="s">
        <v>229</v>
      </c>
      <c r="C15" s="20">
        <v>0.68717350622960005</v>
      </c>
      <c r="D15" s="20">
        <v>0.69639814652120802</v>
      </c>
      <c r="E15" s="20">
        <v>0.70432937111003402</v>
      </c>
      <c r="F15" s="20"/>
      <c r="G15" s="20">
        <v>0.78580467257963904</v>
      </c>
      <c r="H15" s="20"/>
      <c r="I15" s="20">
        <v>0.68207802873461598</v>
      </c>
      <c r="J15" s="20">
        <v>0.62232804299598199</v>
      </c>
      <c r="K15" s="20">
        <v>0.77519367925344695</v>
      </c>
      <c r="L15" s="20"/>
      <c r="M15" s="20">
        <v>0.684592141245012</v>
      </c>
      <c r="N15" s="20">
        <v>0.70068230377829699</v>
      </c>
      <c r="O15" s="20">
        <v>0.67844568843737896</v>
      </c>
      <c r="P15" s="20">
        <v>0.68235088531877996</v>
      </c>
      <c r="Q15" s="20"/>
      <c r="R15" s="20">
        <v>0.75473834883033997</v>
      </c>
      <c r="S15" s="20">
        <v>0.65607456777844397</v>
      </c>
    </row>
    <row r="16" spans="2:19" ht="29" x14ac:dyDescent="0.35">
      <c r="B16" s="18" t="s">
        <v>230</v>
      </c>
      <c r="C16" s="21">
        <v>8.3791253886584496E-2</v>
      </c>
      <c r="D16" s="21">
        <v>7.7864710531817802E-2</v>
      </c>
      <c r="E16" s="21">
        <v>8.7318507601560305E-2</v>
      </c>
      <c r="F16" s="21"/>
      <c r="G16" s="21">
        <v>9.73558984868855E-2</v>
      </c>
      <c r="H16" s="21"/>
      <c r="I16" s="21">
        <v>8.6958260828754505E-2</v>
      </c>
      <c r="J16" s="21">
        <v>9.0690385473405993E-2</v>
      </c>
      <c r="K16" s="21">
        <v>7.23660905718084E-2</v>
      </c>
      <c r="L16" s="21"/>
      <c r="M16" s="21">
        <v>6.3916469184388203E-2</v>
      </c>
      <c r="N16" s="21">
        <v>7.7509279179182697E-2</v>
      </c>
      <c r="O16" s="21">
        <v>0.16764515194353999</v>
      </c>
      <c r="P16" s="21">
        <v>3.9361497673180902E-2</v>
      </c>
      <c r="Q16" s="21"/>
      <c r="R16" s="21">
        <v>0.119223056747217</v>
      </c>
      <c r="S16" s="21">
        <v>0.10168822205728099</v>
      </c>
    </row>
    <row r="17" spans="2:2" x14ac:dyDescent="0.35">
      <c r="B17" s="16"/>
    </row>
    <row r="18" spans="2:2" x14ac:dyDescent="0.35">
      <c r="B18" t="s">
        <v>304</v>
      </c>
    </row>
    <row r="19" spans="2:2" x14ac:dyDescent="0.35">
      <c r="B19" t="s">
        <v>305</v>
      </c>
    </row>
    <row r="21" spans="2:2" x14ac:dyDescent="0.35">
      <c r="B21"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S23"/>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236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237</v>
      </c>
      <c r="C9" s="17">
        <v>8.3380354482026506E-2</v>
      </c>
      <c r="D9" s="17">
        <v>6.7780203396385505E-2</v>
      </c>
      <c r="E9" s="17">
        <v>8.4881381489228802E-2</v>
      </c>
      <c r="F9" s="17"/>
      <c r="G9" s="17">
        <v>0.109258270561436</v>
      </c>
      <c r="H9" s="17"/>
      <c r="I9" s="17">
        <v>5.9296515698717703E-2</v>
      </c>
      <c r="J9" s="17">
        <v>0.145569804339192</v>
      </c>
      <c r="K9" s="17">
        <v>5.7763043428156399E-2</v>
      </c>
      <c r="L9" s="17"/>
      <c r="M9" s="17">
        <v>5.4385120651562202E-2</v>
      </c>
      <c r="N9" s="17">
        <v>9.5789170164740201E-2</v>
      </c>
      <c r="O9" s="17">
        <v>9.4178422681853002E-2</v>
      </c>
      <c r="P9" s="17">
        <v>0.13974797976188</v>
      </c>
      <c r="Q9" s="17"/>
      <c r="R9" s="17">
        <v>2.6530691141718001E-2</v>
      </c>
      <c r="S9" s="17">
        <v>8.2479514072369198E-2</v>
      </c>
    </row>
    <row r="10" spans="2:19" x14ac:dyDescent="0.35">
      <c r="B10" s="18" t="s">
        <v>238</v>
      </c>
      <c r="C10" s="17">
        <v>7.5777695105158499E-2</v>
      </c>
      <c r="D10" s="17">
        <v>4.9302735750085001E-2</v>
      </c>
      <c r="E10" s="17">
        <v>9.3525238547078601E-2</v>
      </c>
      <c r="F10" s="17"/>
      <c r="G10" s="17">
        <v>0.103864819522356</v>
      </c>
      <c r="H10" s="17"/>
      <c r="I10" s="17">
        <v>6.1561686954818999E-2</v>
      </c>
      <c r="J10" s="17">
        <v>0.117837268427908</v>
      </c>
      <c r="K10" s="17">
        <v>5.5137026020533803E-2</v>
      </c>
      <c r="L10" s="17"/>
      <c r="M10" s="17">
        <v>7.8650709853146206E-2</v>
      </c>
      <c r="N10" s="17">
        <v>6.8019397893775396E-2</v>
      </c>
      <c r="O10" s="17">
        <v>8.70178448771637E-2</v>
      </c>
      <c r="P10" s="17">
        <v>6.4840315922807201E-2</v>
      </c>
      <c r="Q10" s="17"/>
      <c r="R10" s="17">
        <v>5.3458893410993198E-2</v>
      </c>
      <c r="S10" s="17">
        <v>8.7559783893268794E-2</v>
      </c>
    </row>
    <row r="11" spans="2:19" x14ac:dyDescent="0.35">
      <c r="B11" s="18" t="s">
        <v>239</v>
      </c>
      <c r="C11" s="17">
        <v>0.174271606120424</v>
      </c>
      <c r="D11" s="17">
        <v>0.18774595331761301</v>
      </c>
      <c r="E11" s="17">
        <v>0.16672908377020901</v>
      </c>
      <c r="F11" s="17"/>
      <c r="G11" s="17">
        <v>0.174834820334175</v>
      </c>
      <c r="H11" s="17"/>
      <c r="I11" s="17">
        <v>0.18926552160186599</v>
      </c>
      <c r="J11" s="17">
        <v>0.14463583045660799</v>
      </c>
      <c r="K11" s="17">
        <v>0.18774683859808</v>
      </c>
      <c r="L11" s="17"/>
      <c r="M11" s="17">
        <v>0.15973417899655901</v>
      </c>
      <c r="N11" s="17">
        <v>0.191890479956491</v>
      </c>
      <c r="O11" s="17">
        <v>0.179889148608607</v>
      </c>
      <c r="P11" s="17">
        <v>0.180189068389188</v>
      </c>
      <c r="Q11" s="17"/>
      <c r="R11" s="17">
        <v>0.162284517482117</v>
      </c>
      <c r="S11" s="17">
        <v>0.15472898406614799</v>
      </c>
    </row>
    <row r="12" spans="2:19" x14ac:dyDescent="0.35">
      <c r="B12" s="18" t="s">
        <v>240</v>
      </c>
      <c r="C12" s="17">
        <v>0.22816598260240201</v>
      </c>
      <c r="D12" s="17">
        <v>0.23936039896078701</v>
      </c>
      <c r="E12" s="17">
        <v>0.226314742635886</v>
      </c>
      <c r="F12" s="17"/>
      <c r="G12" s="17">
        <v>0.211343757932973</v>
      </c>
      <c r="H12" s="17"/>
      <c r="I12" s="17">
        <v>0.19089352495182799</v>
      </c>
      <c r="J12" s="17">
        <v>0.20050769939858801</v>
      </c>
      <c r="K12" s="17">
        <v>0.32366517936891098</v>
      </c>
      <c r="L12" s="17"/>
      <c r="M12" s="17">
        <v>0.250438824945172</v>
      </c>
      <c r="N12" s="17">
        <v>0.23502212715561499</v>
      </c>
      <c r="O12" s="17">
        <v>0.20504277020676501</v>
      </c>
      <c r="P12" s="17">
        <v>0.174826794965183</v>
      </c>
      <c r="Q12" s="17"/>
      <c r="R12" s="17">
        <v>0.25205154101431598</v>
      </c>
      <c r="S12" s="17">
        <v>0.27839835176287497</v>
      </c>
    </row>
    <row r="13" spans="2:19" x14ac:dyDescent="0.35">
      <c r="B13" s="18" t="s">
        <v>241</v>
      </c>
      <c r="C13" s="17">
        <v>0.156262521661932</v>
      </c>
      <c r="D13" s="17">
        <v>0.14762890742399401</v>
      </c>
      <c r="E13" s="17">
        <v>0.16500607348839599</v>
      </c>
      <c r="F13" s="17"/>
      <c r="G13" s="17">
        <v>0.18167668910104501</v>
      </c>
      <c r="H13" s="17"/>
      <c r="I13" s="17">
        <v>0.191475899677293</v>
      </c>
      <c r="J13" s="17">
        <v>0.100803981651875</v>
      </c>
      <c r="K13" s="17">
        <v>0.16101802027272899</v>
      </c>
      <c r="L13" s="17"/>
      <c r="M13" s="17">
        <v>0.15454825449909901</v>
      </c>
      <c r="N13" s="17">
        <v>0.16781844451531799</v>
      </c>
      <c r="O13" s="17">
        <v>0.173889214834335</v>
      </c>
      <c r="P13" s="17">
        <v>0.11384729518726799</v>
      </c>
      <c r="Q13" s="17"/>
      <c r="R13" s="17">
        <v>0.20819408048933299</v>
      </c>
      <c r="S13" s="17">
        <v>0.15774669322559301</v>
      </c>
    </row>
    <row r="14" spans="2:19" x14ac:dyDescent="0.35">
      <c r="B14" s="18" t="s">
        <v>242</v>
      </c>
      <c r="C14" s="17">
        <v>0.10877774258925201</v>
      </c>
      <c r="D14" s="17">
        <v>0.12771357578522</v>
      </c>
      <c r="E14" s="17">
        <v>9.9117826804205098E-2</v>
      </c>
      <c r="F14" s="17"/>
      <c r="G14" s="17">
        <v>0.118153564852471</v>
      </c>
      <c r="H14" s="17"/>
      <c r="I14" s="17">
        <v>0.120053850176918</v>
      </c>
      <c r="J14" s="17">
        <v>9.0030835004340296E-2</v>
      </c>
      <c r="K14" s="17">
        <v>0.102814869013267</v>
      </c>
      <c r="L14" s="17"/>
      <c r="M14" s="17">
        <v>0.121002377124864</v>
      </c>
      <c r="N14" s="17">
        <v>7.8694332582667004E-2</v>
      </c>
      <c r="O14" s="17">
        <v>0.108370539223138</v>
      </c>
      <c r="P14" s="17">
        <v>0.12702887126454801</v>
      </c>
      <c r="Q14" s="17"/>
      <c r="R14" s="17">
        <v>0.12989632385253699</v>
      </c>
      <c r="S14" s="17">
        <v>0.121418440331967</v>
      </c>
    </row>
    <row r="15" spans="2:19" x14ac:dyDescent="0.35">
      <c r="B15" s="18" t="s">
        <v>243</v>
      </c>
      <c r="C15" s="17">
        <v>4.89223073218178E-2</v>
      </c>
      <c r="D15" s="17">
        <v>6.3986836407623496E-2</v>
      </c>
      <c r="E15" s="17">
        <v>4.2240801910497998E-2</v>
      </c>
      <c r="F15" s="17"/>
      <c r="G15" s="17">
        <v>6.9693531062184802E-2</v>
      </c>
      <c r="H15" s="17"/>
      <c r="I15" s="17">
        <v>6.5976565536861403E-2</v>
      </c>
      <c r="J15" s="17">
        <v>2.79344910916135E-2</v>
      </c>
      <c r="K15" s="17">
        <v>4.3040925593314801E-2</v>
      </c>
      <c r="L15" s="17"/>
      <c r="M15" s="17">
        <v>5.7106585306812202E-2</v>
      </c>
      <c r="N15" s="17">
        <v>3.10581504299332E-2</v>
      </c>
      <c r="O15" s="17">
        <v>3.8108328627672799E-2</v>
      </c>
      <c r="P15" s="17">
        <v>7.2135315705165806E-2</v>
      </c>
      <c r="Q15" s="17"/>
      <c r="R15" s="17">
        <v>8.7128846187297895E-2</v>
      </c>
      <c r="S15" s="17">
        <v>4.5806576904115097E-2</v>
      </c>
    </row>
    <row r="16" spans="2:19" x14ac:dyDescent="0.35">
      <c r="B16" s="18" t="s">
        <v>244</v>
      </c>
      <c r="C16" s="17">
        <v>2.7634450606217501E-2</v>
      </c>
      <c r="D16" s="17">
        <v>2.0376489077663099E-2</v>
      </c>
      <c r="E16" s="17">
        <v>3.0592613225535598E-2</v>
      </c>
      <c r="F16" s="17"/>
      <c r="G16" s="17">
        <v>2.69677469882105E-2</v>
      </c>
      <c r="H16" s="17"/>
      <c r="I16" s="17">
        <v>4.4804940018476902E-2</v>
      </c>
      <c r="J16" s="17">
        <v>1.8390489721805198E-2</v>
      </c>
      <c r="K16" s="17">
        <v>6.3822607660132397E-3</v>
      </c>
      <c r="L16" s="17"/>
      <c r="M16" s="17">
        <v>2.9232871118907999E-2</v>
      </c>
      <c r="N16" s="17">
        <v>2.2877229580349601E-2</v>
      </c>
      <c r="O16" s="17">
        <v>1.6486235740947999E-2</v>
      </c>
      <c r="P16" s="17">
        <v>4.7820114014255302E-2</v>
      </c>
      <c r="Q16" s="17"/>
      <c r="R16" s="17">
        <v>5.3075700780997499E-2</v>
      </c>
      <c r="S16" s="17">
        <v>2.8512025898595701E-2</v>
      </c>
    </row>
    <row r="17" spans="2:19" x14ac:dyDescent="0.35">
      <c r="B17" s="18" t="s">
        <v>245</v>
      </c>
      <c r="C17" s="17">
        <v>2.70629695617715E-2</v>
      </c>
      <c r="D17" s="17">
        <v>2.89136641207298E-2</v>
      </c>
      <c r="E17" s="17">
        <v>2.0867991954658001E-2</v>
      </c>
      <c r="F17" s="17"/>
      <c r="G17" s="17">
        <v>0</v>
      </c>
      <c r="H17" s="17"/>
      <c r="I17" s="17">
        <v>1.3363085510446199E-2</v>
      </c>
      <c r="J17" s="17">
        <v>4.7023563532451802E-2</v>
      </c>
      <c r="K17" s="17">
        <v>3.0529421366714798E-2</v>
      </c>
      <c r="L17" s="17"/>
      <c r="M17" s="17">
        <v>2.1898975664721002E-2</v>
      </c>
      <c r="N17" s="17">
        <v>3.0098669799436199E-2</v>
      </c>
      <c r="O17" s="17">
        <v>3.0673802313279899E-2</v>
      </c>
      <c r="P17" s="17">
        <v>3.3039558172308997E-2</v>
      </c>
      <c r="Q17" s="17"/>
      <c r="R17" s="17">
        <v>8.0960717255511398E-3</v>
      </c>
      <c r="S17" s="17">
        <v>1.9686652033912701E-2</v>
      </c>
    </row>
    <row r="18" spans="2:19" x14ac:dyDescent="0.35">
      <c r="B18" s="18" t="s">
        <v>53</v>
      </c>
      <c r="C18" s="19">
        <v>6.9744369948998505E-2</v>
      </c>
      <c r="D18" s="19">
        <v>6.7191235759899104E-2</v>
      </c>
      <c r="E18" s="19">
        <v>7.0724246174305103E-2</v>
      </c>
      <c r="F18" s="19"/>
      <c r="G18" s="19">
        <v>4.2067996451476504E-3</v>
      </c>
      <c r="H18" s="19"/>
      <c r="I18" s="19">
        <v>6.3308409872772906E-2</v>
      </c>
      <c r="J18" s="19">
        <v>0.107266036375617</v>
      </c>
      <c r="K18" s="19">
        <v>3.1902415572279401E-2</v>
      </c>
      <c r="L18" s="19"/>
      <c r="M18" s="19">
        <v>7.3002101839155398E-2</v>
      </c>
      <c r="N18" s="19">
        <v>7.8731997921674901E-2</v>
      </c>
      <c r="O18" s="19">
        <v>6.6343692886237607E-2</v>
      </c>
      <c r="P18" s="19">
        <v>4.65246866173957E-2</v>
      </c>
      <c r="Q18" s="19"/>
      <c r="R18" s="19">
        <v>1.92833339151398E-2</v>
      </c>
      <c r="S18" s="19">
        <v>2.3662977811155301E-2</v>
      </c>
    </row>
    <row r="19" spans="2:19" x14ac:dyDescent="0.35">
      <c r="B19" s="16"/>
    </row>
    <row r="20" spans="2:19" x14ac:dyDescent="0.35">
      <c r="B20" t="s">
        <v>304</v>
      </c>
    </row>
    <row r="21" spans="2:19" x14ac:dyDescent="0.35">
      <c r="B21" t="s">
        <v>305</v>
      </c>
    </row>
    <row r="23" spans="2:19" x14ac:dyDescent="0.35">
      <c r="B23"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S17"/>
  <sheetViews>
    <sheetView showGridLines="0"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246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247</v>
      </c>
      <c r="C9" s="17">
        <v>0.10397224282059001</v>
      </c>
      <c r="D9" s="17">
        <v>0.100021754958817</v>
      </c>
      <c r="E9" s="17">
        <v>9.1928920102145498E-2</v>
      </c>
      <c r="F9" s="17"/>
      <c r="G9" s="17">
        <v>0.15890439345374699</v>
      </c>
      <c r="H9" s="17"/>
      <c r="I9" s="17">
        <v>9.8182565465179297E-2</v>
      </c>
      <c r="J9" s="17">
        <v>0.110152425853003</v>
      </c>
      <c r="K9" s="17">
        <v>0.11171245456668399</v>
      </c>
      <c r="L9" s="17"/>
      <c r="M9" s="17">
        <v>0.10921770119667</v>
      </c>
      <c r="N9" s="17">
        <v>7.7864550113136297E-2</v>
      </c>
      <c r="O9" s="17">
        <v>0.16093570855535699</v>
      </c>
      <c r="P9" s="17">
        <v>5.3875662007547301E-2</v>
      </c>
      <c r="Q9" s="17"/>
      <c r="R9" s="17">
        <v>0.10683328786558501</v>
      </c>
      <c r="S9" s="17">
        <v>0.155076261128758</v>
      </c>
    </row>
    <row r="10" spans="2:19" ht="43.5" x14ac:dyDescent="0.35">
      <c r="B10" s="18" t="s">
        <v>248</v>
      </c>
      <c r="C10" s="17">
        <v>0.51724925364130503</v>
      </c>
      <c r="D10" s="17">
        <v>0.49635317760325398</v>
      </c>
      <c r="E10" s="17">
        <v>0.543103682068799</v>
      </c>
      <c r="F10" s="17"/>
      <c r="G10" s="17">
        <v>0.61236774700059304</v>
      </c>
      <c r="H10" s="17"/>
      <c r="I10" s="17">
        <v>0.59246894111296999</v>
      </c>
      <c r="J10" s="17">
        <v>0.33942520574521501</v>
      </c>
      <c r="K10" s="17">
        <v>0.59780735728842904</v>
      </c>
      <c r="L10" s="17"/>
      <c r="M10" s="17">
        <v>0.56671125533781497</v>
      </c>
      <c r="N10" s="17">
        <v>0.458014662078709</v>
      </c>
      <c r="O10" s="17">
        <v>0.48254787256162301</v>
      </c>
      <c r="P10" s="17">
        <v>0.51850829996204795</v>
      </c>
      <c r="Q10" s="17"/>
      <c r="R10" s="17">
        <v>0.65399619520512997</v>
      </c>
      <c r="S10" s="17">
        <v>0.53607726596305405</v>
      </c>
    </row>
    <row r="11" spans="2:19" ht="43.5" x14ac:dyDescent="0.35">
      <c r="B11" s="18" t="s">
        <v>249</v>
      </c>
      <c r="C11" s="17">
        <v>0.33317066328114803</v>
      </c>
      <c r="D11" s="17">
        <v>0.36224456881030398</v>
      </c>
      <c r="E11" s="17">
        <v>0.32472137077396002</v>
      </c>
      <c r="F11" s="17"/>
      <c r="G11" s="17">
        <v>0.18074247376227101</v>
      </c>
      <c r="H11" s="17"/>
      <c r="I11" s="17">
        <v>0.24589927930796801</v>
      </c>
      <c r="J11" s="17">
        <v>0.525105362761491</v>
      </c>
      <c r="K11" s="17">
        <v>0.26056207781591401</v>
      </c>
      <c r="L11" s="17"/>
      <c r="M11" s="17">
        <v>0.26414649640597898</v>
      </c>
      <c r="N11" s="17">
        <v>0.431249544426898</v>
      </c>
      <c r="O11" s="17">
        <v>0.30521659252584799</v>
      </c>
      <c r="P11" s="17">
        <v>0.41315702855612402</v>
      </c>
      <c r="Q11" s="17"/>
      <c r="R11" s="17">
        <v>0.20014152679873801</v>
      </c>
      <c r="S11" s="17">
        <v>0.28143655910496002</v>
      </c>
    </row>
    <row r="12" spans="2:19" x14ac:dyDescent="0.35">
      <c r="B12" s="18" t="s">
        <v>53</v>
      </c>
      <c r="C12" s="19">
        <v>4.56078402569563E-2</v>
      </c>
      <c r="D12" s="19">
        <v>4.1380498627624801E-2</v>
      </c>
      <c r="E12" s="19">
        <v>4.0246027055094898E-2</v>
      </c>
      <c r="F12" s="19"/>
      <c r="G12" s="19">
        <v>4.7985385783389699E-2</v>
      </c>
      <c r="H12" s="19"/>
      <c r="I12" s="19">
        <v>6.3449214113882005E-2</v>
      </c>
      <c r="J12" s="19">
        <v>2.53170056402908E-2</v>
      </c>
      <c r="K12" s="19">
        <v>2.9918110328972802E-2</v>
      </c>
      <c r="L12" s="19"/>
      <c r="M12" s="19">
        <v>5.9924547059536003E-2</v>
      </c>
      <c r="N12" s="19">
        <v>3.2871243381256299E-2</v>
      </c>
      <c r="O12" s="19">
        <v>5.1299826357172201E-2</v>
      </c>
      <c r="P12" s="19">
        <v>1.4459009474281199E-2</v>
      </c>
      <c r="Q12" s="19"/>
      <c r="R12" s="19">
        <v>3.9028990130546497E-2</v>
      </c>
      <c r="S12" s="19">
        <v>2.7409913803227898E-2</v>
      </c>
    </row>
    <row r="13" spans="2:19" x14ac:dyDescent="0.35">
      <c r="B13" s="16"/>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S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250</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364</v>
      </c>
      <c r="D7" s="10">
        <v>156</v>
      </c>
      <c r="E7" s="10">
        <v>151</v>
      </c>
      <c r="F7" s="10"/>
      <c r="G7" s="10">
        <v>108</v>
      </c>
      <c r="H7" s="10"/>
      <c r="I7" s="10">
        <v>176</v>
      </c>
      <c r="J7" s="10">
        <v>77</v>
      </c>
      <c r="K7" s="10">
        <v>110</v>
      </c>
      <c r="L7" s="10"/>
      <c r="M7" s="10">
        <v>160</v>
      </c>
      <c r="N7" s="10">
        <v>70</v>
      </c>
      <c r="O7" s="10">
        <v>85</v>
      </c>
      <c r="P7" s="10">
        <v>49</v>
      </c>
      <c r="Q7" s="10"/>
      <c r="R7" s="10">
        <v>138</v>
      </c>
      <c r="S7" s="10">
        <v>127</v>
      </c>
    </row>
    <row r="8" spans="2:19" ht="30" customHeight="1" x14ac:dyDescent="0.35">
      <c r="B8" s="11" t="s">
        <v>40</v>
      </c>
      <c r="C8" s="11">
        <v>364</v>
      </c>
      <c r="D8" s="11">
        <v>163</v>
      </c>
      <c r="E8" s="11">
        <v>144</v>
      </c>
      <c r="F8" s="11"/>
      <c r="G8" s="11">
        <v>108</v>
      </c>
      <c r="H8" s="11"/>
      <c r="I8" s="11">
        <v>188</v>
      </c>
      <c r="J8" s="11">
        <v>76</v>
      </c>
      <c r="K8" s="11">
        <v>99</v>
      </c>
      <c r="L8" s="11"/>
      <c r="M8" s="11">
        <v>170</v>
      </c>
      <c r="N8" s="11">
        <v>79</v>
      </c>
      <c r="O8" s="11">
        <v>71</v>
      </c>
      <c r="P8" s="11">
        <v>43</v>
      </c>
      <c r="Q8" s="11"/>
      <c r="R8" s="11">
        <v>141</v>
      </c>
      <c r="S8" s="11">
        <v>125</v>
      </c>
    </row>
    <row r="9" spans="2:19" ht="29" x14ac:dyDescent="0.35">
      <c r="B9" s="18" t="s">
        <v>251</v>
      </c>
      <c r="C9" s="17">
        <v>0.80063716278823305</v>
      </c>
      <c r="D9" s="17">
        <v>0.81118339177339605</v>
      </c>
      <c r="E9" s="17">
        <v>0.84069473571162301</v>
      </c>
      <c r="F9" s="17"/>
      <c r="G9" s="17">
        <v>0.79954134787771003</v>
      </c>
      <c r="H9" s="17"/>
      <c r="I9" s="17">
        <v>0.819867575712517</v>
      </c>
      <c r="J9" s="17">
        <v>0.75348353220368502</v>
      </c>
      <c r="K9" s="17">
        <v>0.797950452472595</v>
      </c>
      <c r="L9" s="17"/>
      <c r="M9" s="17">
        <v>0.81521889096897004</v>
      </c>
      <c r="N9" s="17">
        <v>0.78265826779302095</v>
      </c>
      <c r="O9" s="17">
        <v>0.77039940852974298</v>
      </c>
      <c r="P9" s="17">
        <v>0.82575266534335801</v>
      </c>
      <c r="Q9" s="17"/>
      <c r="R9" s="17">
        <v>0.79166193063881196</v>
      </c>
      <c r="S9" s="17">
        <v>0.78288213648559302</v>
      </c>
    </row>
    <row r="10" spans="2:19" ht="29" x14ac:dyDescent="0.35">
      <c r="B10" s="18" t="s">
        <v>252</v>
      </c>
      <c r="C10" s="17">
        <v>0.170538198570509</v>
      </c>
      <c r="D10" s="17">
        <v>0.16176481925108399</v>
      </c>
      <c r="E10" s="17">
        <v>0.14257628324514701</v>
      </c>
      <c r="F10" s="17"/>
      <c r="G10" s="17">
        <v>0.19253544730004399</v>
      </c>
      <c r="H10" s="17"/>
      <c r="I10" s="17">
        <v>0.15044689268946701</v>
      </c>
      <c r="J10" s="17">
        <v>0.21972038627978499</v>
      </c>
      <c r="K10" s="17">
        <v>0.172928488775553</v>
      </c>
      <c r="L10" s="17"/>
      <c r="M10" s="17">
        <v>0.150395722401239</v>
      </c>
      <c r="N10" s="17">
        <v>0.19406714352466101</v>
      </c>
      <c r="O10" s="17">
        <v>0.19843336375524001</v>
      </c>
      <c r="P10" s="17">
        <v>0.160992449309281</v>
      </c>
      <c r="Q10" s="17"/>
      <c r="R10" s="17">
        <v>0.18693183712431699</v>
      </c>
      <c r="S10" s="17">
        <v>0.21137931161079301</v>
      </c>
    </row>
    <row r="11" spans="2:19" x14ac:dyDescent="0.35">
      <c r="B11" s="18" t="s">
        <v>53</v>
      </c>
      <c r="C11" s="19">
        <v>2.8824638641257502E-2</v>
      </c>
      <c r="D11" s="19">
        <v>2.70517889755192E-2</v>
      </c>
      <c r="E11" s="19">
        <v>1.6728981043229899E-2</v>
      </c>
      <c r="F11" s="19"/>
      <c r="G11" s="19">
        <v>7.9232048222457607E-3</v>
      </c>
      <c r="H11" s="19"/>
      <c r="I11" s="19">
        <v>2.9685531598016599E-2</v>
      </c>
      <c r="J11" s="19">
        <v>2.6796081516530099E-2</v>
      </c>
      <c r="K11" s="19">
        <v>2.9121058751851898E-2</v>
      </c>
      <c r="L11" s="19"/>
      <c r="M11" s="19">
        <v>3.4385386629791501E-2</v>
      </c>
      <c r="N11" s="19">
        <v>2.3274588682317899E-2</v>
      </c>
      <c r="O11" s="19">
        <v>3.1167227715016801E-2</v>
      </c>
      <c r="P11" s="19">
        <v>1.3254885347360801E-2</v>
      </c>
      <c r="Q11" s="19"/>
      <c r="R11" s="19">
        <v>2.1406232236870999E-2</v>
      </c>
      <c r="S11" s="19">
        <v>5.7385519036132699E-3</v>
      </c>
    </row>
    <row r="12" spans="2:19" x14ac:dyDescent="0.35">
      <c r="B12" s="16" t="s">
        <v>17</v>
      </c>
    </row>
    <row r="13" spans="2:19" x14ac:dyDescent="0.35">
      <c r="B13" t="s">
        <v>304</v>
      </c>
    </row>
    <row r="14" spans="2:19" x14ac:dyDescent="0.35">
      <c r="B14" t="s">
        <v>305</v>
      </c>
    </row>
    <row r="16" spans="2:19" x14ac:dyDescent="0.35">
      <c r="B16"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S18"/>
  <sheetViews>
    <sheetView showGridLines="0" workbookViewId="0">
      <pane xSplit="2" topLeftCell="C1" activePane="topRight" state="frozen"/>
      <selection pane="topRight" activeCell="D10" sqref="D10"/>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253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364</v>
      </c>
      <c r="D7" s="10">
        <v>156</v>
      </c>
      <c r="E7" s="10">
        <v>151</v>
      </c>
      <c r="F7" s="10"/>
      <c r="G7" s="10">
        <v>108</v>
      </c>
      <c r="H7" s="10"/>
      <c r="I7" s="10">
        <v>176</v>
      </c>
      <c r="J7" s="10">
        <v>77</v>
      </c>
      <c r="K7" s="10">
        <v>110</v>
      </c>
      <c r="L7" s="10"/>
      <c r="M7" s="10">
        <v>160</v>
      </c>
      <c r="N7" s="10">
        <v>70</v>
      </c>
      <c r="O7" s="10">
        <v>85</v>
      </c>
      <c r="P7" s="10">
        <v>49</v>
      </c>
      <c r="Q7" s="10"/>
      <c r="R7" s="10">
        <v>138</v>
      </c>
      <c r="S7" s="10">
        <v>127</v>
      </c>
    </row>
    <row r="8" spans="2:19" ht="30" customHeight="1" x14ac:dyDescent="0.35">
      <c r="B8" s="11" t="s">
        <v>40</v>
      </c>
      <c r="C8" s="11">
        <v>364</v>
      </c>
      <c r="D8" s="11">
        <v>163</v>
      </c>
      <c r="E8" s="11">
        <v>144</v>
      </c>
      <c r="F8" s="11"/>
      <c r="G8" s="11">
        <v>108</v>
      </c>
      <c r="H8" s="11"/>
      <c r="I8" s="11">
        <v>188</v>
      </c>
      <c r="J8" s="11">
        <v>76</v>
      </c>
      <c r="K8" s="11">
        <v>99</v>
      </c>
      <c r="L8" s="11"/>
      <c r="M8" s="11">
        <v>170</v>
      </c>
      <c r="N8" s="11">
        <v>79</v>
      </c>
      <c r="O8" s="11">
        <v>71</v>
      </c>
      <c r="P8" s="11">
        <v>43</v>
      </c>
      <c r="Q8" s="11"/>
      <c r="R8" s="11">
        <v>141</v>
      </c>
      <c r="S8" s="11">
        <v>125</v>
      </c>
    </row>
    <row r="9" spans="2:19" ht="43.5" x14ac:dyDescent="0.35">
      <c r="B9" s="18" t="s">
        <v>254</v>
      </c>
      <c r="C9" s="17">
        <v>0.27977756395905601</v>
      </c>
      <c r="D9" s="17">
        <v>0.21336601441497199</v>
      </c>
      <c r="E9" s="17">
        <v>0.30393139902345501</v>
      </c>
      <c r="F9" s="17"/>
      <c r="G9" s="17">
        <v>0.31324879708324199</v>
      </c>
      <c r="H9" s="17"/>
      <c r="I9" s="17">
        <v>0.24144088503863601</v>
      </c>
      <c r="J9" s="17">
        <v>0.35313945239897399</v>
      </c>
      <c r="K9" s="17">
        <v>0.29959866446011402</v>
      </c>
      <c r="L9" s="17"/>
      <c r="M9" s="17">
        <v>0.31312547694839199</v>
      </c>
      <c r="N9" s="17">
        <v>0.220287149043146</v>
      </c>
      <c r="O9" s="17">
        <v>0.26598924781962302</v>
      </c>
      <c r="P9" s="17">
        <v>0.27957529830774203</v>
      </c>
      <c r="Q9" s="17"/>
      <c r="R9" s="17">
        <v>0.25232606942373798</v>
      </c>
      <c r="S9" s="17">
        <v>0.33979741383984802</v>
      </c>
    </row>
    <row r="10" spans="2:19" ht="58" x14ac:dyDescent="0.35">
      <c r="B10" s="18" t="s">
        <v>255</v>
      </c>
      <c r="C10" s="17">
        <v>0.51838342250472902</v>
      </c>
      <c r="D10" s="17">
        <v>0.55219461488157995</v>
      </c>
      <c r="E10" s="17">
        <v>0.49191246892839702</v>
      </c>
      <c r="F10" s="17"/>
      <c r="G10" s="17">
        <v>0.52626549801005595</v>
      </c>
      <c r="H10" s="17"/>
      <c r="I10" s="17">
        <v>0.50666362342787996</v>
      </c>
      <c r="J10" s="17">
        <v>0.464983853174815</v>
      </c>
      <c r="K10" s="17">
        <v>0.57586490028691495</v>
      </c>
      <c r="L10" s="17"/>
      <c r="M10" s="17">
        <v>0.49469572643599802</v>
      </c>
      <c r="N10" s="17">
        <v>0.59950419189331305</v>
      </c>
      <c r="O10" s="17">
        <v>0.48664917493715598</v>
      </c>
      <c r="P10" s="17">
        <v>0.51634073620010001</v>
      </c>
      <c r="Q10" s="17"/>
      <c r="R10" s="17">
        <v>0.52978950629799504</v>
      </c>
      <c r="S10" s="17">
        <v>0.53735487550494099</v>
      </c>
    </row>
    <row r="11" spans="2:19" ht="58" x14ac:dyDescent="0.35">
      <c r="B11" s="18" t="s">
        <v>256</v>
      </c>
      <c r="C11" s="17">
        <v>0.172491435345803</v>
      </c>
      <c r="D11" s="17">
        <v>0.196100120902377</v>
      </c>
      <c r="E11" s="17">
        <v>0.181464518512713</v>
      </c>
      <c r="F11" s="17"/>
      <c r="G11" s="17">
        <v>0.13757756019985201</v>
      </c>
      <c r="H11" s="17"/>
      <c r="I11" s="17">
        <v>0.23052603598296201</v>
      </c>
      <c r="J11" s="17">
        <v>0.12083554685320499</v>
      </c>
      <c r="K11" s="17">
        <v>0.104134604096551</v>
      </c>
      <c r="L11" s="17"/>
      <c r="M11" s="17">
        <v>0.167284771109558</v>
      </c>
      <c r="N11" s="17">
        <v>0.15188413319559499</v>
      </c>
      <c r="O11" s="17">
        <v>0.219815791887565</v>
      </c>
      <c r="P11" s="17">
        <v>0.15248647593027001</v>
      </c>
      <c r="Q11" s="17"/>
      <c r="R11" s="17">
        <v>0.19107490611769801</v>
      </c>
      <c r="S11" s="17">
        <v>0.111140750803261</v>
      </c>
    </row>
    <row r="12" spans="2:19" ht="43.5" x14ac:dyDescent="0.35">
      <c r="B12" s="18" t="s">
        <v>257</v>
      </c>
      <c r="C12" s="17">
        <v>2.59946570863419E-2</v>
      </c>
      <c r="D12" s="17">
        <v>3.3433607778269599E-2</v>
      </c>
      <c r="E12" s="17">
        <v>1.9766296894847199E-2</v>
      </c>
      <c r="F12" s="17"/>
      <c r="G12" s="17">
        <v>2.2908144706849699E-2</v>
      </c>
      <c r="H12" s="17"/>
      <c r="I12" s="17">
        <v>1.88297424356818E-2</v>
      </c>
      <c r="J12" s="17">
        <v>5.6825106211054202E-2</v>
      </c>
      <c r="K12" s="17">
        <v>1.6125353881697099E-2</v>
      </c>
      <c r="L12" s="17"/>
      <c r="M12" s="17">
        <v>2.2417148349980098E-2</v>
      </c>
      <c r="N12" s="17">
        <v>2.83245258679467E-2</v>
      </c>
      <c r="O12" s="17">
        <v>1.63643575012547E-2</v>
      </c>
      <c r="P12" s="17">
        <v>5.1597489561888102E-2</v>
      </c>
      <c r="Q12" s="17"/>
      <c r="R12" s="17">
        <v>2.6809518160568899E-2</v>
      </c>
      <c r="S12" s="17">
        <v>5.7385519036132699E-3</v>
      </c>
    </row>
    <row r="13" spans="2:19" x14ac:dyDescent="0.35">
      <c r="B13" s="18" t="s">
        <v>53</v>
      </c>
      <c r="C13" s="19">
        <v>3.3529211040702698E-3</v>
      </c>
      <c r="D13" s="19">
        <v>4.9056420228003701E-3</v>
      </c>
      <c r="E13" s="19">
        <v>2.9253166405879601E-3</v>
      </c>
      <c r="F13" s="19"/>
      <c r="G13" s="19">
        <v>0</v>
      </c>
      <c r="H13" s="19"/>
      <c r="I13" s="19">
        <v>2.5397131148400501E-3</v>
      </c>
      <c r="J13" s="19">
        <v>4.2160413619524197E-3</v>
      </c>
      <c r="K13" s="19">
        <v>4.2764772747222596E-3</v>
      </c>
      <c r="L13" s="19"/>
      <c r="M13" s="19">
        <v>2.4768771560718201E-3</v>
      </c>
      <c r="N13" s="19">
        <v>0</v>
      </c>
      <c r="O13" s="19">
        <v>1.11814278544012E-2</v>
      </c>
      <c r="P13" s="19">
        <v>0</v>
      </c>
      <c r="Q13" s="19"/>
      <c r="R13" s="19">
        <v>0</v>
      </c>
      <c r="S13" s="19">
        <v>5.9684079483371998E-3</v>
      </c>
    </row>
    <row r="14" spans="2:19" x14ac:dyDescent="0.35">
      <c r="B14" s="16" t="s">
        <v>17</v>
      </c>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258</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259</v>
      </c>
      <c r="C9" s="17">
        <v>0.192312222587744</v>
      </c>
      <c r="D9" s="17">
        <v>0.18522168454236801</v>
      </c>
      <c r="E9" s="17">
        <v>0.16805113038387101</v>
      </c>
      <c r="F9" s="17"/>
      <c r="G9" s="17">
        <v>0.42157225767494799</v>
      </c>
      <c r="H9" s="17"/>
      <c r="I9" s="17">
        <v>0.27480458929124801</v>
      </c>
      <c r="J9" s="17">
        <v>8.2013277933049397E-2</v>
      </c>
      <c r="K9" s="17">
        <v>0.16559970642813401</v>
      </c>
      <c r="L9" s="17"/>
      <c r="M9" s="17">
        <v>0.200746706779176</v>
      </c>
      <c r="N9" s="17">
        <v>0.17076989934570899</v>
      </c>
      <c r="O9" s="17">
        <v>0.228514976115505</v>
      </c>
      <c r="P9" s="17">
        <v>0.153134914428321</v>
      </c>
      <c r="Q9" s="17"/>
      <c r="R9" s="17">
        <v>0.33102720960294102</v>
      </c>
      <c r="S9" s="17">
        <v>0.18924260984355001</v>
      </c>
    </row>
    <row r="10" spans="2:19" ht="43.5" x14ac:dyDescent="0.35">
      <c r="B10" s="18" t="s">
        <v>260</v>
      </c>
      <c r="C10" s="17">
        <v>0.47078097712741701</v>
      </c>
      <c r="D10" s="17">
        <v>0.45583915275417503</v>
      </c>
      <c r="E10" s="17">
        <v>0.47503798598476399</v>
      </c>
      <c r="F10" s="17"/>
      <c r="G10" s="17">
        <v>0.477979029435537</v>
      </c>
      <c r="H10" s="17"/>
      <c r="I10" s="17">
        <v>0.51450150879864398</v>
      </c>
      <c r="J10" s="17">
        <v>0.28207516673652899</v>
      </c>
      <c r="K10" s="17">
        <v>0.60271714946325405</v>
      </c>
      <c r="L10" s="17"/>
      <c r="M10" s="17">
        <v>0.50843959869716704</v>
      </c>
      <c r="N10" s="17">
        <v>0.44251500229440699</v>
      </c>
      <c r="O10" s="17">
        <v>0.43081472492175499</v>
      </c>
      <c r="P10" s="17">
        <v>0.45896479557261199</v>
      </c>
      <c r="Q10" s="17"/>
      <c r="R10" s="17">
        <v>0.56204288444416195</v>
      </c>
      <c r="S10" s="17">
        <v>0.49195530438244001</v>
      </c>
    </row>
    <row r="11" spans="2:19" ht="29" x14ac:dyDescent="0.35">
      <c r="B11" s="18" t="s">
        <v>261</v>
      </c>
      <c r="C11" s="17">
        <v>0.196101727780921</v>
      </c>
      <c r="D11" s="17">
        <v>0.19022490151513499</v>
      </c>
      <c r="E11" s="17">
        <v>0.24630480858700299</v>
      </c>
      <c r="F11" s="17"/>
      <c r="G11" s="17">
        <v>9.5407670799058306E-2</v>
      </c>
      <c r="H11" s="17"/>
      <c r="I11" s="17">
        <v>0.14303453866955201</v>
      </c>
      <c r="J11" s="17">
        <v>0.317674046088536</v>
      </c>
      <c r="K11" s="17">
        <v>0.158993089927113</v>
      </c>
      <c r="L11" s="17"/>
      <c r="M11" s="17">
        <v>0.15948083299112401</v>
      </c>
      <c r="N11" s="17">
        <v>0.242945681053334</v>
      </c>
      <c r="O11" s="17">
        <v>0.171905924901923</v>
      </c>
      <c r="P11" s="17">
        <v>0.26226021704381403</v>
      </c>
      <c r="Q11" s="17"/>
      <c r="R11" s="17">
        <v>9.2554988583477493E-2</v>
      </c>
      <c r="S11" s="17">
        <v>0.19075152217010999</v>
      </c>
    </row>
    <row r="12" spans="2:19" ht="29" x14ac:dyDescent="0.35">
      <c r="B12" s="18" t="s">
        <v>262</v>
      </c>
      <c r="C12" s="17">
        <v>9.8589943174696895E-2</v>
      </c>
      <c r="D12" s="17">
        <v>0.110588398980832</v>
      </c>
      <c r="E12" s="17">
        <v>8.3465910823494804E-2</v>
      </c>
      <c r="F12" s="17"/>
      <c r="G12" s="17">
        <v>5.0410420904567097E-3</v>
      </c>
      <c r="H12" s="17"/>
      <c r="I12" s="17">
        <v>2.5728663872801299E-2</v>
      </c>
      <c r="J12" s="17">
        <v>0.26651472109234903</v>
      </c>
      <c r="K12" s="17">
        <v>3.9915322252133401E-2</v>
      </c>
      <c r="L12" s="17"/>
      <c r="M12" s="17">
        <v>8.9780039217457405E-2</v>
      </c>
      <c r="N12" s="17">
        <v>0.10480978025424501</v>
      </c>
      <c r="O12" s="17">
        <v>0.11850624264635</v>
      </c>
      <c r="P12" s="17">
        <v>8.6679796552156907E-2</v>
      </c>
      <c r="Q12" s="17"/>
      <c r="R12" s="17">
        <v>1.43749173694202E-2</v>
      </c>
      <c r="S12" s="17">
        <v>7.7438531656085996E-2</v>
      </c>
    </row>
    <row r="13" spans="2:19" x14ac:dyDescent="0.35">
      <c r="B13" s="18" t="s">
        <v>53</v>
      </c>
      <c r="C13" s="19">
        <v>4.2215129329221598E-2</v>
      </c>
      <c r="D13" s="19">
        <v>5.8125862207490803E-2</v>
      </c>
      <c r="E13" s="19">
        <v>2.7140164220868099E-2</v>
      </c>
      <c r="F13" s="19"/>
      <c r="G13" s="19">
        <v>0</v>
      </c>
      <c r="H13" s="19"/>
      <c r="I13" s="19">
        <v>4.1930699367754502E-2</v>
      </c>
      <c r="J13" s="19">
        <v>5.1722788149536202E-2</v>
      </c>
      <c r="K13" s="19">
        <v>3.2774731929364802E-2</v>
      </c>
      <c r="L13" s="19"/>
      <c r="M13" s="19">
        <v>4.1552822315075198E-2</v>
      </c>
      <c r="N13" s="19">
        <v>3.8959637052304499E-2</v>
      </c>
      <c r="O13" s="19">
        <v>5.0258131414467402E-2</v>
      </c>
      <c r="P13" s="19">
        <v>3.89602764030966E-2</v>
      </c>
      <c r="Q13" s="19"/>
      <c r="R13" s="19">
        <v>0</v>
      </c>
      <c r="S13" s="19">
        <v>5.0612031947813503E-2</v>
      </c>
    </row>
    <row r="14" spans="2:19" x14ac:dyDescent="0.35">
      <c r="B14" s="16"/>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S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263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264</v>
      </c>
      <c r="C9" s="17">
        <v>0.24832686080505001</v>
      </c>
      <c r="D9" s="17">
        <v>0.246757292026135</v>
      </c>
      <c r="E9" s="17">
        <v>0.263534118387804</v>
      </c>
      <c r="F9" s="17"/>
      <c r="G9" s="17">
        <v>0.39545425362667802</v>
      </c>
      <c r="H9" s="17"/>
      <c r="I9" s="17">
        <v>0.30713945595671599</v>
      </c>
      <c r="J9" s="17">
        <v>0.15746910234648401</v>
      </c>
      <c r="K9" s="17">
        <v>0.24633795557031199</v>
      </c>
      <c r="L9" s="17"/>
      <c r="M9" s="17">
        <v>0.21785655165597601</v>
      </c>
      <c r="N9" s="17">
        <v>0.212383685193413</v>
      </c>
      <c r="O9" s="17">
        <v>0.31961918718868099</v>
      </c>
      <c r="P9" s="17">
        <v>0.31475209771407198</v>
      </c>
      <c r="Q9" s="17"/>
      <c r="R9" s="17">
        <v>0.32754464653805698</v>
      </c>
      <c r="S9" s="17">
        <v>0.23434443373300101</v>
      </c>
    </row>
    <row r="10" spans="2:19" ht="43.5" x14ac:dyDescent="0.35">
      <c r="B10" s="18" t="s">
        <v>265</v>
      </c>
      <c r="C10" s="17">
        <v>0.48588869429725301</v>
      </c>
      <c r="D10" s="17">
        <v>0.49223133111207101</v>
      </c>
      <c r="E10" s="17">
        <v>0.46381185757077298</v>
      </c>
      <c r="F10" s="17"/>
      <c r="G10" s="17">
        <v>0.41028667407820302</v>
      </c>
      <c r="H10" s="17"/>
      <c r="I10" s="17">
        <v>0.48225785627856399</v>
      </c>
      <c r="J10" s="17">
        <v>0.466596261379989</v>
      </c>
      <c r="K10" s="17">
        <v>0.515076969716593</v>
      </c>
      <c r="L10" s="17"/>
      <c r="M10" s="17">
        <v>0.53921454336521002</v>
      </c>
      <c r="N10" s="17">
        <v>0.47405625386350903</v>
      </c>
      <c r="O10" s="17">
        <v>0.43895592486030499</v>
      </c>
      <c r="P10" s="17">
        <v>0.40051112057475102</v>
      </c>
      <c r="Q10" s="17"/>
      <c r="R10" s="17">
        <v>0.54031729450994304</v>
      </c>
      <c r="S10" s="17">
        <v>0.50481160339450104</v>
      </c>
    </row>
    <row r="11" spans="2:19" ht="43.5" x14ac:dyDescent="0.35">
      <c r="B11" s="18" t="s">
        <v>266</v>
      </c>
      <c r="C11" s="17">
        <v>0.20808208085544999</v>
      </c>
      <c r="D11" s="17">
        <v>0.193568135252769</v>
      </c>
      <c r="E11" s="17">
        <v>0.23228295197500001</v>
      </c>
      <c r="F11" s="17"/>
      <c r="G11" s="17">
        <v>0.18014810990506999</v>
      </c>
      <c r="H11" s="17"/>
      <c r="I11" s="17">
        <v>0.160355532589885</v>
      </c>
      <c r="J11" s="17">
        <v>0.30365020911298302</v>
      </c>
      <c r="K11" s="17">
        <v>0.19272039861509299</v>
      </c>
      <c r="L11" s="17"/>
      <c r="M11" s="17">
        <v>0.19050684185875699</v>
      </c>
      <c r="N11" s="17">
        <v>0.23433417508269699</v>
      </c>
      <c r="O11" s="17">
        <v>0.18740768914042599</v>
      </c>
      <c r="P11" s="17">
        <v>0.24577650530808101</v>
      </c>
      <c r="Q11" s="17"/>
      <c r="R11" s="17">
        <v>0.11517358184276</v>
      </c>
      <c r="S11" s="17">
        <v>0.22248722715757699</v>
      </c>
    </row>
    <row r="12" spans="2:19" x14ac:dyDescent="0.35">
      <c r="B12" s="18" t="s">
        <v>53</v>
      </c>
      <c r="C12" s="19">
        <v>5.7702364042246802E-2</v>
      </c>
      <c r="D12" s="19">
        <v>6.7443241609024998E-2</v>
      </c>
      <c r="E12" s="19">
        <v>4.0371072066422597E-2</v>
      </c>
      <c r="F12" s="19"/>
      <c r="G12" s="19">
        <v>1.41109623900491E-2</v>
      </c>
      <c r="H12" s="19"/>
      <c r="I12" s="19">
        <v>5.0247155174834301E-2</v>
      </c>
      <c r="J12" s="19">
        <v>7.2284427160544895E-2</v>
      </c>
      <c r="K12" s="19">
        <v>4.5864676098001697E-2</v>
      </c>
      <c r="L12" s="19"/>
      <c r="M12" s="19">
        <v>5.2422063120056803E-2</v>
      </c>
      <c r="N12" s="19">
        <v>7.9225885860380693E-2</v>
      </c>
      <c r="O12" s="19">
        <v>5.4017198810588397E-2</v>
      </c>
      <c r="P12" s="19">
        <v>3.89602764030966E-2</v>
      </c>
      <c r="Q12" s="19"/>
      <c r="R12" s="19">
        <v>1.6964477109239401E-2</v>
      </c>
      <c r="S12" s="19">
        <v>3.8356735714920098E-2</v>
      </c>
    </row>
    <row r="13" spans="2:19" x14ac:dyDescent="0.35">
      <c r="B13" s="16"/>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S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267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58" x14ac:dyDescent="0.35">
      <c r="B9" s="18" t="s">
        <v>268</v>
      </c>
      <c r="C9" s="17">
        <v>0.223680467373995</v>
      </c>
      <c r="D9" s="17">
        <v>0.20396073094423101</v>
      </c>
      <c r="E9" s="17">
        <v>0.21884718734217801</v>
      </c>
      <c r="F9" s="17"/>
      <c r="G9" s="17">
        <v>0.42452832965763498</v>
      </c>
      <c r="H9" s="17"/>
      <c r="I9" s="17">
        <v>0.26120311968135201</v>
      </c>
      <c r="J9" s="17">
        <v>0.146895312944232</v>
      </c>
      <c r="K9" s="17">
        <v>0.25251399469804597</v>
      </c>
      <c r="L9" s="17"/>
      <c r="M9" s="17">
        <v>0.25846111838985403</v>
      </c>
      <c r="N9" s="17">
        <v>0.192965235025261</v>
      </c>
      <c r="O9" s="17">
        <v>0.24276659076627599</v>
      </c>
      <c r="P9" s="17">
        <v>0.13988931789700401</v>
      </c>
      <c r="Q9" s="17"/>
      <c r="R9" s="17">
        <v>0.31087704474420302</v>
      </c>
      <c r="S9" s="17">
        <v>0.29391510327202303</v>
      </c>
    </row>
    <row r="10" spans="2:19" ht="58" x14ac:dyDescent="0.35">
      <c r="B10" s="18" t="s">
        <v>269</v>
      </c>
      <c r="C10" s="17">
        <v>0.269945250174912</v>
      </c>
      <c r="D10" s="17">
        <v>0.237310180184373</v>
      </c>
      <c r="E10" s="17">
        <v>0.30566594418837501</v>
      </c>
      <c r="F10" s="17"/>
      <c r="G10" s="17">
        <v>0.28253112994690899</v>
      </c>
      <c r="H10" s="17"/>
      <c r="I10" s="17">
        <v>0.32503138539855198</v>
      </c>
      <c r="J10" s="17">
        <v>0.16208314636482599</v>
      </c>
      <c r="K10" s="17">
        <v>0.30411367037273801</v>
      </c>
      <c r="L10" s="17"/>
      <c r="M10" s="17">
        <v>0.27425472077792801</v>
      </c>
      <c r="N10" s="17">
        <v>0.27672931313923999</v>
      </c>
      <c r="O10" s="17">
        <v>0.27551446524201201</v>
      </c>
      <c r="P10" s="17">
        <v>0.23439864482019601</v>
      </c>
      <c r="Q10" s="17"/>
      <c r="R10" s="17">
        <v>0.34104022885480101</v>
      </c>
      <c r="S10" s="17">
        <v>0.28543046609154998</v>
      </c>
    </row>
    <row r="11" spans="2:19" ht="43.5" x14ac:dyDescent="0.35">
      <c r="B11" s="18" t="s">
        <v>270</v>
      </c>
      <c r="C11" s="17">
        <v>0.32286051498262602</v>
      </c>
      <c r="D11" s="17">
        <v>0.373422782740924</v>
      </c>
      <c r="E11" s="17">
        <v>0.30007460548341403</v>
      </c>
      <c r="F11" s="17"/>
      <c r="G11" s="17">
        <v>0.223956448005322</v>
      </c>
      <c r="H11" s="17"/>
      <c r="I11" s="17">
        <v>0.29362306741135202</v>
      </c>
      <c r="J11" s="17">
        <v>0.36072034711661699</v>
      </c>
      <c r="K11" s="17">
        <v>0.31535729638601501</v>
      </c>
      <c r="L11" s="17"/>
      <c r="M11" s="17">
        <v>0.31084086272762101</v>
      </c>
      <c r="N11" s="17">
        <v>0.32366837828877199</v>
      </c>
      <c r="O11" s="17">
        <v>0.29421366119164</v>
      </c>
      <c r="P11" s="17">
        <v>0.40299594437113301</v>
      </c>
      <c r="Q11" s="17"/>
      <c r="R11" s="17">
        <v>0.286885958123061</v>
      </c>
      <c r="S11" s="17">
        <v>0.31275096319402301</v>
      </c>
    </row>
    <row r="12" spans="2:19" ht="29" x14ac:dyDescent="0.35">
      <c r="B12" s="18" t="s">
        <v>271</v>
      </c>
      <c r="C12" s="17">
        <v>9.4112715646054404E-2</v>
      </c>
      <c r="D12" s="17">
        <v>0.101931687922402</v>
      </c>
      <c r="E12" s="17">
        <v>8.7034195473142006E-2</v>
      </c>
      <c r="F12" s="17"/>
      <c r="G12" s="17">
        <v>4.4623485041080102E-2</v>
      </c>
      <c r="H12" s="17"/>
      <c r="I12" s="17">
        <v>4.4166608461109598E-2</v>
      </c>
      <c r="J12" s="17">
        <v>0.20272335780602299</v>
      </c>
      <c r="K12" s="17">
        <v>6.2835875401076297E-2</v>
      </c>
      <c r="L12" s="17"/>
      <c r="M12" s="17">
        <v>8.1095505847518706E-2</v>
      </c>
      <c r="N12" s="17">
        <v>0.100357778045419</v>
      </c>
      <c r="O12" s="17">
        <v>9.7055142678976705E-2</v>
      </c>
      <c r="P12" s="17">
        <v>0.120897416042926</v>
      </c>
      <c r="Q12" s="17"/>
      <c r="R12" s="17">
        <v>2.82715514413782E-2</v>
      </c>
      <c r="S12" s="17">
        <v>6.0735658215699602E-2</v>
      </c>
    </row>
    <row r="13" spans="2:19" x14ac:dyDescent="0.35">
      <c r="B13" s="18" t="s">
        <v>53</v>
      </c>
      <c r="C13" s="19">
        <v>8.9401051822412397E-2</v>
      </c>
      <c r="D13" s="19">
        <v>8.3374618208069601E-2</v>
      </c>
      <c r="E13" s="19">
        <v>8.8378067512891401E-2</v>
      </c>
      <c r="F13" s="19"/>
      <c r="G13" s="19">
        <v>2.4360607349053799E-2</v>
      </c>
      <c r="H13" s="19"/>
      <c r="I13" s="19">
        <v>7.5975819047635507E-2</v>
      </c>
      <c r="J13" s="19">
        <v>0.12757783576830201</v>
      </c>
      <c r="K13" s="19">
        <v>6.5179163142124394E-2</v>
      </c>
      <c r="L13" s="19"/>
      <c r="M13" s="19">
        <v>7.5347792257078397E-2</v>
      </c>
      <c r="N13" s="19">
        <v>0.106279295501309</v>
      </c>
      <c r="O13" s="19">
        <v>9.0450140121095104E-2</v>
      </c>
      <c r="P13" s="19">
        <v>0.10181867686874201</v>
      </c>
      <c r="Q13" s="19"/>
      <c r="R13" s="19">
        <v>3.2925216836555998E-2</v>
      </c>
      <c r="S13" s="19">
        <v>4.71678092267045E-2</v>
      </c>
    </row>
    <row r="14" spans="2:19" x14ac:dyDescent="0.35">
      <c r="B14" s="16"/>
    </row>
    <row r="15" spans="2:19" x14ac:dyDescent="0.35">
      <c r="B15" t="s">
        <v>304</v>
      </c>
    </row>
    <row r="16" spans="2:19" x14ac:dyDescent="0.35">
      <c r="B16" t="s">
        <v>305</v>
      </c>
    </row>
    <row r="18" spans="2:2" x14ac:dyDescent="0.35">
      <c r="B18"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S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272</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291</v>
      </c>
      <c r="D7" s="10">
        <v>112</v>
      </c>
      <c r="E7" s="10">
        <v>124</v>
      </c>
      <c r="F7" s="10"/>
      <c r="G7" s="10">
        <v>96</v>
      </c>
      <c r="H7" s="10"/>
      <c r="I7" s="10">
        <v>145</v>
      </c>
      <c r="J7" s="10">
        <v>50</v>
      </c>
      <c r="K7" s="10">
        <v>96</v>
      </c>
      <c r="L7" s="10"/>
      <c r="M7" s="10">
        <v>121</v>
      </c>
      <c r="N7" s="10">
        <v>64</v>
      </c>
      <c r="O7" s="10">
        <v>71</v>
      </c>
      <c r="P7" s="10">
        <v>35</v>
      </c>
      <c r="Q7" s="10"/>
      <c r="R7" s="10">
        <v>120</v>
      </c>
      <c r="S7" s="10">
        <v>111</v>
      </c>
    </row>
    <row r="8" spans="2:19" ht="30" customHeight="1" x14ac:dyDescent="0.35">
      <c r="B8" s="11" t="s">
        <v>40</v>
      </c>
      <c r="C8" s="11">
        <v>289</v>
      </c>
      <c r="D8" s="11">
        <v>120</v>
      </c>
      <c r="E8" s="11">
        <v>119</v>
      </c>
      <c r="F8" s="11"/>
      <c r="G8" s="11">
        <v>99</v>
      </c>
      <c r="H8" s="11"/>
      <c r="I8" s="11">
        <v>159</v>
      </c>
      <c r="J8" s="11">
        <v>52</v>
      </c>
      <c r="K8" s="11">
        <v>77</v>
      </c>
      <c r="L8" s="11"/>
      <c r="M8" s="11">
        <v>134</v>
      </c>
      <c r="N8" s="11">
        <v>69</v>
      </c>
      <c r="O8" s="11">
        <v>58</v>
      </c>
      <c r="P8" s="11">
        <v>28</v>
      </c>
      <c r="Q8" s="11"/>
      <c r="R8" s="11">
        <v>121</v>
      </c>
      <c r="S8" s="11">
        <v>104</v>
      </c>
    </row>
    <row r="9" spans="2:19" x14ac:dyDescent="0.35">
      <c r="B9" s="18" t="s">
        <v>273</v>
      </c>
      <c r="C9" s="17">
        <v>0.67160583098370796</v>
      </c>
      <c r="D9" s="17">
        <v>0.71854528161654496</v>
      </c>
      <c r="E9" s="17">
        <v>0.60774609432303195</v>
      </c>
      <c r="F9" s="17"/>
      <c r="G9" s="17">
        <v>0.72727170144205</v>
      </c>
      <c r="H9" s="17"/>
      <c r="I9" s="17">
        <v>0.69224044411825103</v>
      </c>
      <c r="J9" s="17">
        <v>0.654677704443558</v>
      </c>
      <c r="K9" s="17">
        <v>0.64056514093821604</v>
      </c>
      <c r="L9" s="17"/>
      <c r="M9" s="17">
        <v>0.66151356687039697</v>
      </c>
      <c r="N9" s="17">
        <v>0.69315539548737204</v>
      </c>
      <c r="O9" s="17">
        <v>0.72864916637349297</v>
      </c>
      <c r="P9" s="17">
        <v>0.55155003931391</v>
      </c>
      <c r="Q9" s="17"/>
      <c r="R9" s="17">
        <v>0.70845469439244002</v>
      </c>
      <c r="S9" s="17">
        <v>0.61758502072197996</v>
      </c>
    </row>
    <row r="10" spans="2:19" ht="29" x14ac:dyDescent="0.35">
      <c r="B10" s="18" t="s">
        <v>274</v>
      </c>
      <c r="C10" s="17">
        <v>0.212732007023059</v>
      </c>
      <c r="D10" s="17">
        <v>0.16647959414946201</v>
      </c>
      <c r="E10" s="17">
        <v>0.23366283591421599</v>
      </c>
      <c r="F10" s="17"/>
      <c r="G10" s="17">
        <v>0.20395740650551999</v>
      </c>
      <c r="H10" s="17"/>
      <c r="I10" s="17">
        <v>0.21150742936327599</v>
      </c>
      <c r="J10" s="17">
        <v>0.21659622388208999</v>
      </c>
      <c r="K10" s="17">
        <v>0.21263684017528001</v>
      </c>
      <c r="L10" s="17"/>
      <c r="M10" s="17">
        <v>0.22854957201043499</v>
      </c>
      <c r="N10" s="17">
        <v>0.19597145832981899</v>
      </c>
      <c r="O10" s="17">
        <v>0.15234995470866999</v>
      </c>
      <c r="P10" s="17">
        <v>0.30089644667111098</v>
      </c>
      <c r="Q10" s="17"/>
      <c r="R10" s="17">
        <v>0.23501039992779299</v>
      </c>
      <c r="S10" s="17">
        <v>0.22889556404273001</v>
      </c>
    </row>
    <row r="11" spans="2:19" ht="29" x14ac:dyDescent="0.35">
      <c r="B11" s="18" t="s">
        <v>275</v>
      </c>
      <c r="C11" s="17">
        <v>4.42707174142105E-2</v>
      </c>
      <c r="D11" s="17">
        <v>4.6279960326867299E-2</v>
      </c>
      <c r="E11" s="17">
        <v>6.0701327262838702E-2</v>
      </c>
      <c r="F11" s="17"/>
      <c r="G11" s="17">
        <v>6.1811969569848801E-2</v>
      </c>
      <c r="H11" s="17"/>
      <c r="I11" s="17">
        <v>3.2349710032043802E-2</v>
      </c>
      <c r="J11" s="17">
        <v>4.9524042218301201E-2</v>
      </c>
      <c r="K11" s="17">
        <v>6.5270005266002698E-2</v>
      </c>
      <c r="L11" s="17"/>
      <c r="M11" s="17">
        <v>1.52318204807307E-2</v>
      </c>
      <c r="N11" s="17">
        <v>6.8550755986012402E-2</v>
      </c>
      <c r="O11" s="17">
        <v>6.9972035139652E-2</v>
      </c>
      <c r="P11" s="17">
        <v>7.0394198800682706E-2</v>
      </c>
      <c r="Q11" s="17"/>
      <c r="R11" s="17">
        <v>9.7451015830236198E-3</v>
      </c>
      <c r="S11" s="17">
        <v>9.90159197211435E-2</v>
      </c>
    </row>
    <row r="12" spans="2:19" x14ac:dyDescent="0.35">
      <c r="B12" s="18" t="s">
        <v>53</v>
      </c>
      <c r="C12" s="19">
        <v>7.1391444579022995E-2</v>
      </c>
      <c r="D12" s="19">
        <v>6.8695163907125004E-2</v>
      </c>
      <c r="E12" s="19">
        <v>9.7889742499913196E-2</v>
      </c>
      <c r="F12" s="19"/>
      <c r="G12" s="19">
        <v>6.95892248258173E-3</v>
      </c>
      <c r="H12" s="19"/>
      <c r="I12" s="19">
        <v>6.3902416486428901E-2</v>
      </c>
      <c r="J12" s="19">
        <v>7.9202029456051301E-2</v>
      </c>
      <c r="K12" s="19">
        <v>8.1528013620500994E-2</v>
      </c>
      <c r="L12" s="19"/>
      <c r="M12" s="19">
        <v>9.4705040638437404E-2</v>
      </c>
      <c r="N12" s="19">
        <v>4.2322390196796698E-2</v>
      </c>
      <c r="O12" s="19">
        <v>4.9028843778185199E-2</v>
      </c>
      <c r="P12" s="19">
        <v>7.7159315214296295E-2</v>
      </c>
      <c r="Q12" s="19"/>
      <c r="R12" s="19">
        <v>4.6789804096743597E-2</v>
      </c>
      <c r="S12" s="19">
        <v>5.45034955141461E-2</v>
      </c>
    </row>
    <row r="13" spans="2:19" x14ac:dyDescent="0.35">
      <c r="B13" s="16" t="s">
        <v>18</v>
      </c>
    </row>
    <row r="14" spans="2:19" x14ac:dyDescent="0.35">
      <c r="B14" t="s">
        <v>304</v>
      </c>
    </row>
    <row r="15" spans="2:19" x14ac:dyDescent="0.35">
      <c r="B15" t="s">
        <v>305</v>
      </c>
    </row>
    <row r="17" spans="2:2" x14ac:dyDescent="0.35">
      <c r="B17"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S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294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298</v>
      </c>
      <c r="C9" s="17">
        <v>0.44666367806177898</v>
      </c>
      <c r="D9" s="17">
        <v>0</v>
      </c>
      <c r="E9" s="17">
        <v>0</v>
      </c>
      <c r="F9" s="17"/>
      <c r="G9" s="17">
        <v>0.491302096405132</v>
      </c>
      <c r="H9" s="17"/>
      <c r="I9" s="17">
        <v>0.44839358965067999</v>
      </c>
      <c r="J9" s="17">
        <v>0.425085179221322</v>
      </c>
      <c r="K9" s="17">
        <v>0.46025257312316997</v>
      </c>
      <c r="L9" s="17"/>
      <c r="M9" s="17">
        <v>0.32935951499402699</v>
      </c>
      <c r="N9" s="17">
        <v>0.67024027996551705</v>
      </c>
      <c r="O9" s="17">
        <v>0.40876923368253798</v>
      </c>
      <c r="P9" s="17">
        <v>0.57837846686737404</v>
      </c>
      <c r="Q9" s="17"/>
      <c r="R9" s="17">
        <v>0.57170209123786797</v>
      </c>
      <c r="S9" s="17">
        <v>0.28852941603436399</v>
      </c>
    </row>
    <row r="10" spans="2:19" ht="29" x14ac:dyDescent="0.35">
      <c r="B10" s="18" t="s">
        <v>301</v>
      </c>
      <c r="C10" s="17">
        <v>0.427573537308995</v>
      </c>
      <c r="D10" s="17">
        <v>0</v>
      </c>
      <c r="E10" s="17">
        <v>0</v>
      </c>
      <c r="F10" s="17"/>
      <c r="G10" s="17">
        <v>0.58972588460072295</v>
      </c>
      <c r="H10" s="17"/>
      <c r="I10" s="17">
        <v>0.49747657718942401</v>
      </c>
      <c r="J10" s="17">
        <v>0.31635827972339198</v>
      </c>
      <c r="K10" s="17">
        <v>0.27072840191981801</v>
      </c>
      <c r="L10" s="17"/>
      <c r="M10" s="17">
        <v>0.414545525844144</v>
      </c>
      <c r="N10" s="17">
        <v>0.37045668226495798</v>
      </c>
      <c r="O10" s="17">
        <v>0.357148933626314</v>
      </c>
      <c r="P10" s="17">
        <v>0.72347864019474695</v>
      </c>
      <c r="Q10" s="17"/>
      <c r="R10" s="17">
        <v>0.44398258190601098</v>
      </c>
      <c r="S10" s="17">
        <v>0.55768754932170705</v>
      </c>
    </row>
    <row r="11" spans="2:19" ht="43.5" x14ac:dyDescent="0.35">
      <c r="B11" s="18" t="s">
        <v>296</v>
      </c>
      <c r="C11" s="17">
        <v>0.41070650449957502</v>
      </c>
      <c r="D11" s="17">
        <v>0</v>
      </c>
      <c r="E11" s="17">
        <v>0</v>
      </c>
      <c r="F11" s="17"/>
      <c r="G11" s="17">
        <v>0.44033177265226398</v>
      </c>
      <c r="H11" s="17"/>
      <c r="I11" s="17">
        <v>0.43852349770840099</v>
      </c>
      <c r="J11" s="17">
        <v>0.51581885571487696</v>
      </c>
      <c r="K11" s="17">
        <v>0.20968035499460999</v>
      </c>
      <c r="L11" s="17"/>
      <c r="M11" s="17">
        <v>0.38706621979490202</v>
      </c>
      <c r="N11" s="17">
        <v>0.44742850439616899</v>
      </c>
      <c r="O11" s="17">
        <v>0.34066170162159998</v>
      </c>
      <c r="P11" s="17">
        <v>0.54865181147806197</v>
      </c>
      <c r="Q11" s="17"/>
      <c r="R11" s="17">
        <v>0.37991925205785299</v>
      </c>
      <c r="S11" s="17">
        <v>0.45154636668664999</v>
      </c>
    </row>
    <row r="12" spans="2:19" ht="29" x14ac:dyDescent="0.35">
      <c r="B12" s="18" t="s">
        <v>297</v>
      </c>
      <c r="C12" s="17">
        <v>0.38489281785761698</v>
      </c>
      <c r="D12" s="17">
        <v>0</v>
      </c>
      <c r="E12" s="17">
        <v>0</v>
      </c>
      <c r="F12" s="17"/>
      <c r="G12" s="17">
        <v>0.50444253157485197</v>
      </c>
      <c r="H12" s="17"/>
      <c r="I12" s="17">
        <v>0.40996096975909002</v>
      </c>
      <c r="J12" s="17">
        <v>0.15739789584656599</v>
      </c>
      <c r="K12" s="17">
        <v>0.50274627483891199</v>
      </c>
      <c r="L12" s="17"/>
      <c r="M12" s="17">
        <v>0.31205017887562903</v>
      </c>
      <c r="N12" s="17">
        <v>0.52083431123526702</v>
      </c>
      <c r="O12" s="17">
        <v>0.52417968595840803</v>
      </c>
      <c r="P12" s="17">
        <v>0.23101236494810001</v>
      </c>
      <c r="Q12" s="17"/>
      <c r="R12" s="17">
        <v>0.55868997393029596</v>
      </c>
      <c r="S12" s="17">
        <v>0.230214645923353</v>
      </c>
    </row>
    <row r="13" spans="2:19" ht="43.5" x14ac:dyDescent="0.35">
      <c r="B13" s="18" t="s">
        <v>303</v>
      </c>
      <c r="C13" s="17">
        <v>0.382702432952573</v>
      </c>
      <c r="D13" s="17">
        <v>0</v>
      </c>
      <c r="E13" s="17">
        <v>0</v>
      </c>
      <c r="F13" s="17"/>
      <c r="G13" s="17">
        <v>0.47368979026430003</v>
      </c>
      <c r="H13" s="17"/>
      <c r="I13" s="17">
        <v>0.498501292979522</v>
      </c>
      <c r="J13" s="17">
        <v>0.15896038387682601</v>
      </c>
      <c r="K13" s="17">
        <v>0.15954006599089399</v>
      </c>
      <c r="L13" s="17"/>
      <c r="M13" s="17">
        <v>0.31881313551942803</v>
      </c>
      <c r="N13" s="17">
        <v>0.37318940453965799</v>
      </c>
      <c r="O13" s="17">
        <v>0.593089504163689</v>
      </c>
      <c r="P13" s="17">
        <v>0.40374657226375199</v>
      </c>
      <c r="Q13" s="17"/>
      <c r="R13" s="17">
        <v>0.48526630335308202</v>
      </c>
      <c r="S13" s="17">
        <v>0.379636252280035</v>
      </c>
    </row>
    <row r="14" spans="2:19" ht="43.5" x14ac:dyDescent="0.35">
      <c r="B14" s="18" t="s">
        <v>295</v>
      </c>
      <c r="C14" s="17">
        <v>0.35157850786845002</v>
      </c>
      <c r="D14" s="17">
        <v>0</v>
      </c>
      <c r="E14" s="17">
        <v>0</v>
      </c>
      <c r="F14" s="17"/>
      <c r="G14" s="17">
        <v>0.422775176920405</v>
      </c>
      <c r="H14" s="17"/>
      <c r="I14" s="17">
        <v>0.40548006110795798</v>
      </c>
      <c r="J14" s="17">
        <v>0.15739789584656599</v>
      </c>
      <c r="K14" s="17">
        <v>0.33125187745599799</v>
      </c>
      <c r="L14" s="17"/>
      <c r="M14" s="17">
        <v>0.27892551521335801</v>
      </c>
      <c r="N14" s="17">
        <v>0.37045668226495798</v>
      </c>
      <c r="O14" s="17">
        <v>0.45519571459652303</v>
      </c>
      <c r="P14" s="17">
        <v>0.51095649067007398</v>
      </c>
      <c r="Q14" s="17"/>
      <c r="R14" s="17">
        <v>0.38920405869328301</v>
      </c>
      <c r="S14" s="17">
        <v>0.345679352055139</v>
      </c>
    </row>
    <row r="15" spans="2:19" ht="43.5" x14ac:dyDescent="0.35">
      <c r="B15" s="18" t="s">
        <v>299</v>
      </c>
      <c r="C15" s="17">
        <v>0.33643738387691702</v>
      </c>
      <c r="D15" s="17">
        <v>0</v>
      </c>
      <c r="E15" s="17">
        <v>0</v>
      </c>
      <c r="F15" s="17"/>
      <c r="G15" s="17">
        <v>0.34688589478235998</v>
      </c>
      <c r="H15" s="17"/>
      <c r="I15" s="17">
        <v>0.44427076251584702</v>
      </c>
      <c r="J15" s="17">
        <v>0</v>
      </c>
      <c r="K15" s="17">
        <v>0.247487132183208</v>
      </c>
      <c r="L15" s="17"/>
      <c r="M15" s="17">
        <v>0.33917775852573101</v>
      </c>
      <c r="N15" s="17">
        <v>0.244184670591059</v>
      </c>
      <c r="O15" s="17">
        <v>0.41945855487418299</v>
      </c>
      <c r="P15" s="17">
        <v>0.40536048816558001</v>
      </c>
      <c r="Q15" s="17"/>
      <c r="R15" s="17">
        <v>0.33779290775320198</v>
      </c>
      <c r="S15" s="17">
        <v>0.32051272366300498</v>
      </c>
    </row>
    <row r="16" spans="2:19" ht="29" x14ac:dyDescent="0.35">
      <c r="B16" s="18" t="s">
        <v>300</v>
      </c>
      <c r="C16" s="17">
        <v>0.30516314753278101</v>
      </c>
      <c r="D16" s="17">
        <v>0</v>
      </c>
      <c r="E16" s="17">
        <v>0</v>
      </c>
      <c r="F16" s="17"/>
      <c r="G16" s="17">
        <v>0.35913629580955198</v>
      </c>
      <c r="H16" s="17"/>
      <c r="I16" s="17">
        <v>0.44350465045072102</v>
      </c>
      <c r="J16" s="17">
        <v>0</v>
      </c>
      <c r="K16" s="17">
        <v>7.3695713382027503E-2</v>
      </c>
      <c r="L16" s="17"/>
      <c r="M16" s="17">
        <v>0.224338681713948</v>
      </c>
      <c r="N16" s="17">
        <v>0.33697233124013798</v>
      </c>
      <c r="O16" s="17">
        <v>0.45607215389747002</v>
      </c>
      <c r="P16" s="17">
        <v>0.40536048816558001</v>
      </c>
      <c r="Q16" s="17"/>
      <c r="R16" s="17">
        <v>0.33617813693784299</v>
      </c>
      <c r="S16" s="17">
        <v>0.41308745568459299</v>
      </c>
    </row>
    <row r="17" spans="2:19" ht="43.5" x14ac:dyDescent="0.35">
      <c r="B17" s="18" t="s">
        <v>302</v>
      </c>
      <c r="C17" s="17">
        <v>0.183527205532282</v>
      </c>
      <c r="D17" s="17">
        <v>0</v>
      </c>
      <c r="E17" s="17">
        <v>0</v>
      </c>
      <c r="F17" s="17"/>
      <c r="G17" s="17">
        <v>0.21322750409980401</v>
      </c>
      <c r="H17" s="17"/>
      <c r="I17" s="17">
        <v>0.23616328202901299</v>
      </c>
      <c r="J17" s="17">
        <v>0</v>
      </c>
      <c r="K17" s="17">
        <v>0.15802219145246599</v>
      </c>
      <c r="L17" s="17"/>
      <c r="M17" s="17">
        <v>0.16241868266415199</v>
      </c>
      <c r="N17" s="17">
        <v>0.15139700994198099</v>
      </c>
      <c r="O17" s="17">
        <v>0.152024051299157</v>
      </c>
      <c r="P17" s="17">
        <v>0.40536048816558001</v>
      </c>
      <c r="Q17" s="17"/>
      <c r="R17" s="17">
        <v>0.23494651653941601</v>
      </c>
      <c r="S17" s="17">
        <v>0.21962362694547699</v>
      </c>
    </row>
    <row r="18" spans="2:19" x14ac:dyDescent="0.35">
      <c r="B18" s="18" t="s">
        <v>53</v>
      </c>
      <c r="C18" s="17">
        <v>2.6467119222599301E-2</v>
      </c>
      <c r="D18" s="17">
        <v>0</v>
      </c>
      <c r="E18" s="17">
        <v>0</v>
      </c>
      <c r="F18" s="17"/>
      <c r="G18" s="17">
        <v>0</v>
      </c>
      <c r="H18" s="17"/>
      <c r="I18" s="17">
        <v>0</v>
      </c>
      <c r="J18" s="17">
        <v>3.4493263155634502E-2</v>
      </c>
      <c r="K18" s="17">
        <v>0.11748106146303799</v>
      </c>
      <c r="L18" s="17"/>
      <c r="M18" s="17">
        <v>4.0850413979113098E-2</v>
      </c>
      <c r="N18" s="17">
        <v>2.4419065830081001E-2</v>
      </c>
      <c r="O18" s="17">
        <v>0</v>
      </c>
      <c r="P18" s="17">
        <v>0</v>
      </c>
      <c r="Q18" s="17"/>
      <c r="R18" s="17">
        <v>3.2850359161051002E-2</v>
      </c>
      <c r="S18" s="17">
        <v>0</v>
      </c>
    </row>
    <row r="19" spans="2:19" x14ac:dyDescent="0.35">
      <c r="B19" s="18" t="s">
        <v>98</v>
      </c>
      <c r="C19" s="17">
        <v>2.2873131835399001E-2</v>
      </c>
      <c r="D19" s="17">
        <v>0</v>
      </c>
      <c r="E19" s="17">
        <v>0</v>
      </c>
      <c r="F19" s="17"/>
      <c r="G19" s="17">
        <v>1.19663516392647E-2</v>
      </c>
      <c r="H19" s="17"/>
      <c r="I19" s="17">
        <v>0</v>
      </c>
      <c r="J19" s="17">
        <v>0.10872689949793</v>
      </c>
      <c r="K19" s="17">
        <v>2.8294236605847001E-2</v>
      </c>
      <c r="L19" s="17"/>
      <c r="M19" s="17">
        <v>9.8384476968270806E-3</v>
      </c>
      <c r="N19" s="17">
        <v>7.6971822131210704E-2</v>
      </c>
      <c r="O19" s="17">
        <v>0</v>
      </c>
      <c r="P19" s="17">
        <v>0</v>
      </c>
      <c r="Q19" s="17"/>
      <c r="R19" s="17">
        <v>0</v>
      </c>
      <c r="S19" s="17">
        <v>1.77151993698581E-2</v>
      </c>
    </row>
    <row r="20" spans="2:19" x14ac:dyDescent="0.35">
      <c r="B20" s="18" t="s">
        <v>54</v>
      </c>
      <c r="C20" s="19">
        <v>5.2767131952184403E-2</v>
      </c>
      <c r="D20" s="19">
        <v>0</v>
      </c>
      <c r="E20" s="19">
        <v>0</v>
      </c>
      <c r="F20" s="19"/>
      <c r="G20" s="19">
        <v>4.2651627687649497E-2</v>
      </c>
      <c r="H20" s="19"/>
      <c r="I20" s="19">
        <v>2.7108756663769201E-2</v>
      </c>
      <c r="J20" s="19">
        <v>0.18200059775473201</v>
      </c>
      <c r="K20" s="19">
        <v>2.8294236605847001E-2</v>
      </c>
      <c r="L20" s="19"/>
      <c r="M20" s="19">
        <v>9.8384476968270806E-3</v>
      </c>
      <c r="N20" s="19">
        <v>7.6971822131210704E-2</v>
      </c>
      <c r="O20" s="19">
        <v>0.19322500698317399</v>
      </c>
      <c r="P20" s="19">
        <v>0</v>
      </c>
      <c r="Q20" s="19"/>
      <c r="R20" s="19">
        <v>3.7145931115440602E-2</v>
      </c>
      <c r="S20" s="19">
        <v>0</v>
      </c>
    </row>
    <row r="21" spans="2:19" x14ac:dyDescent="0.35">
      <c r="B21" s="16"/>
    </row>
    <row r="22" spans="2:19" x14ac:dyDescent="0.35">
      <c r="B22" t="s">
        <v>304</v>
      </c>
    </row>
    <row r="23" spans="2:19" x14ac:dyDescent="0.35">
      <c r="B23" t="s">
        <v>305</v>
      </c>
    </row>
    <row r="25" spans="2:19" x14ac:dyDescent="0.35">
      <c r="B25"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276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222</v>
      </c>
      <c r="D7" s="10">
        <v>92</v>
      </c>
      <c r="E7" s="10">
        <v>98</v>
      </c>
      <c r="F7" s="10"/>
      <c r="G7" s="10">
        <v>44</v>
      </c>
      <c r="H7" s="10"/>
      <c r="I7" s="10">
        <v>89</v>
      </c>
      <c r="J7" s="10">
        <v>65</v>
      </c>
      <c r="K7" s="10">
        <v>66</v>
      </c>
      <c r="L7" s="10"/>
      <c r="M7" s="10">
        <v>96</v>
      </c>
      <c r="N7" s="10">
        <v>46</v>
      </c>
      <c r="O7" s="10">
        <v>47</v>
      </c>
      <c r="P7" s="10">
        <v>33</v>
      </c>
      <c r="Q7" s="10"/>
      <c r="R7" s="10">
        <v>58</v>
      </c>
      <c r="S7" s="10">
        <v>78</v>
      </c>
    </row>
    <row r="8" spans="2:19" ht="30" customHeight="1" x14ac:dyDescent="0.35">
      <c r="B8" s="11" t="s">
        <v>40</v>
      </c>
      <c r="C8" s="11">
        <v>223</v>
      </c>
      <c r="D8" s="11">
        <v>102</v>
      </c>
      <c r="E8" s="11">
        <v>90</v>
      </c>
      <c r="F8" s="11"/>
      <c r="G8" s="11">
        <v>45</v>
      </c>
      <c r="H8" s="11"/>
      <c r="I8" s="11">
        <v>100</v>
      </c>
      <c r="J8" s="11">
        <v>61</v>
      </c>
      <c r="K8" s="11">
        <v>59</v>
      </c>
      <c r="L8" s="11"/>
      <c r="M8" s="11">
        <v>108</v>
      </c>
      <c r="N8" s="11">
        <v>51</v>
      </c>
      <c r="O8" s="11">
        <v>35</v>
      </c>
      <c r="P8" s="11">
        <v>29</v>
      </c>
      <c r="Q8" s="11"/>
      <c r="R8" s="11">
        <v>68</v>
      </c>
      <c r="S8" s="11">
        <v>70</v>
      </c>
    </row>
    <row r="9" spans="2:19" x14ac:dyDescent="0.35">
      <c r="B9" s="18" t="s">
        <v>277</v>
      </c>
      <c r="C9" s="17">
        <v>0.12209514175577001</v>
      </c>
      <c r="D9" s="17">
        <v>0.14320273500854899</v>
      </c>
      <c r="E9" s="17">
        <v>0.12873234391636601</v>
      </c>
      <c r="F9" s="17"/>
      <c r="G9" s="17">
        <v>0.26867079812434502</v>
      </c>
      <c r="H9" s="17"/>
      <c r="I9" s="17">
        <v>0.107052957981044</v>
      </c>
      <c r="J9" s="17">
        <v>0.10153884900917701</v>
      </c>
      <c r="K9" s="17">
        <v>0.17450646530963501</v>
      </c>
      <c r="L9" s="17"/>
      <c r="M9" s="17">
        <v>9.5538573053759304E-2</v>
      </c>
      <c r="N9" s="17">
        <v>0.144201293002444</v>
      </c>
      <c r="O9" s="17">
        <v>0.20540451613585101</v>
      </c>
      <c r="P9" s="17">
        <v>8.1651043977599105E-2</v>
      </c>
      <c r="Q9" s="17"/>
      <c r="R9" s="17">
        <v>0.205734063891539</v>
      </c>
      <c r="S9" s="17">
        <v>0.12739852176628899</v>
      </c>
    </row>
    <row r="10" spans="2:19" x14ac:dyDescent="0.35">
      <c r="B10" s="18" t="s">
        <v>278</v>
      </c>
      <c r="C10" s="17">
        <v>0.34112234359613303</v>
      </c>
      <c r="D10" s="17">
        <v>0.29842587786255598</v>
      </c>
      <c r="E10" s="17">
        <v>0.35839615339613301</v>
      </c>
      <c r="F10" s="17"/>
      <c r="G10" s="17">
        <v>0.47716406858187699</v>
      </c>
      <c r="H10" s="17"/>
      <c r="I10" s="17">
        <v>0.415990241127422</v>
      </c>
      <c r="J10" s="17">
        <v>0.18557576128127801</v>
      </c>
      <c r="K10" s="17">
        <v>0.36900960616163497</v>
      </c>
      <c r="L10" s="17"/>
      <c r="M10" s="17">
        <v>0.34501605856571199</v>
      </c>
      <c r="N10" s="17">
        <v>0.361314521033198</v>
      </c>
      <c r="O10" s="17">
        <v>0.222343491844185</v>
      </c>
      <c r="P10" s="17">
        <v>0.43432719652491902</v>
      </c>
      <c r="Q10" s="17"/>
      <c r="R10" s="17">
        <v>0.425171185056054</v>
      </c>
      <c r="S10" s="17">
        <v>0.405124510681732</v>
      </c>
    </row>
    <row r="11" spans="2:19" x14ac:dyDescent="0.35">
      <c r="B11" s="18" t="s">
        <v>279</v>
      </c>
      <c r="C11" s="17">
        <v>0.28025347939441397</v>
      </c>
      <c r="D11" s="17">
        <v>0.323192134093571</v>
      </c>
      <c r="E11" s="17">
        <v>0.26721034736029697</v>
      </c>
      <c r="F11" s="17"/>
      <c r="G11" s="17">
        <v>0.21934726577635799</v>
      </c>
      <c r="H11" s="17"/>
      <c r="I11" s="17">
        <v>0.30439708348994499</v>
      </c>
      <c r="J11" s="17">
        <v>0.32216058422506599</v>
      </c>
      <c r="K11" s="17">
        <v>0.20914690482919401</v>
      </c>
      <c r="L11" s="17"/>
      <c r="M11" s="17">
        <v>0.31320079521682298</v>
      </c>
      <c r="N11" s="17">
        <v>0.25305595626375099</v>
      </c>
      <c r="O11" s="17">
        <v>0.203387269770055</v>
      </c>
      <c r="P11" s="17">
        <v>0.29790964243109602</v>
      </c>
      <c r="Q11" s="17"/>
      <c r="R11" s="17">
        <v>0.25099172121454599</v>
      </c>
      <c r="S11" s="17">
        <v>0.26544455701092701</v>
      </c>
    </row>
    <row r="12" spans="2:19" x14ac:dyDescent="0.35">
      <c r="B12" s="18" t="s">
        <v>280</v>
      </c>
      <c r="C12" s="17">
        <v>0.20171988732193999</v>
      </c>
      <c r="D12" s="17">
        <v>0.21301668064214399</v>
      </c>
      <c r="E12" s="17">
        <v>0.189718571564616</v>
      </c>
      <c r="F12" s="17"/>
      <c r="G12" s="17">
        <v>2.5368567757107101E-2</v>
      </c>
      <c r="H12" s="17"/>
      <c r="I12" s="17">
        <v>9.1425824802248506E-2</v>
      </c>
      <c r="J12" s="17">
        <v>0.35799563188065298</v>
      </c>
      <c r="K12" s="17">
        <v>0.21190920420645101</v>
      </c>
      <c r="L12" s="17"/>
      <c r="M12" s="17">
        <v>0.18675661225019799</v>
      </c>
      <c r="N12" s="17">
        <v>0.16124320575627801</v>
      </c>
      <c r="O12" s="17">
        <v>0.36886472224991002</v>
      </c>
      <c r="P12" s="17">
        <v>0.127868220239755</v>
      </c>
      <c r="Q12" s="17"/>
      <c r="R12" s="17">
        <v>5.2168940066846699E-2</v>
      </c>
      <c r="S12" s="17">
        <v>0.185779625691809</v>
      </c>
    </row>
    <row r="13" spans="2:19" x14ac:dyDescent="0.35">
      <c r="B13" s="18" t="s">
        <v>53</v>
      </c>
      <c r="C13" s="20">
        <v>5.4809147931742602E-2</v>
      </c>
      <c r="D13" s="20">
        <v>2.2162572393179598E-2</v>
      </c>
      <c r="E13" s="20">
        <v>5.59425837625879E-2</v>
      </c>
      <c r="F13" s="20"/>
      <c r="G13" s="20">
        <v>9.4492997603128192E-3</v>
      </c>
      <c r="H13" s="20"/>
      <c r="I13" s="20">
        <v>8.1133892599341007E-2</v>
      </c>
      <c r="J13" s="20">
        <v>3.2729173603825899E-2</v>
      </c>
      <c r="K13" s="20">
        <v>3.5427819493084302E-2</v>
      </c>
      <c r="L13" s="20"/>
      <c r="M13" s="20">
        <v>5.9487960913506999E-2</v>
      </c>
      <c r="N13" s="20">
        <v>8.0185023944327902E-2</v>
      </c>
      <c r="O13" s="20">
        <v>0</v>
      </c>
      <c r="P13" s="20">
        <v>5.8243896826631003E-2</v>
      </c>
      <c r="Q13" s="20"/>
      <c r="R13" s="20">
        <v>6.5934089771014101E-2</v>
      </c>
      <c r="S13" s="20">
        <v>1.6252784849244001E-2</v>
      </c>
    </row>
    <row r="14" spans="2:19" ht="29" x14ac:dyDescent="0.35">
      <c r="B14" s="18" t="s">
        <v>281</v>
      </c>
      <c r="C14" s="20">
        <v>0.46321748535190299</v>
      </c>
      <c r="D14" s="20">
        <v>0.441628612871105</v>
      </c>
      <c r="E14" s="20">
        <v>0.48712849731249902</v>
      </c>
      <c r="F14" s="20"/>
      <c r="G14" s="20">
        <v>0.74583486670622201</v>
      </c>
      <c r="H14" s="20"/>
      <c r="I14" s="20">
        <v>0.52304319910846597</v>
      </c>
      <c r="J14" s="20">
        <v>0.28711461029045499</v>
      </c>
      <c r="K14" s="20">
        <v>0.54351607147127001</v>
      </c>
      <c r="L14" s="20"/>
      <c r="M14" s="20">
        <v>0.440554631619472</v>
      </c>
      <c r="N14" s="20">
        <v>0.50551581403564205</v>
      </c>
      <c r="O14" s="20">
        <v>0.42774800798003498</v>
      </c>
      <c r="P14" s="20">
        <v>0.51597824050251795</v>
      </c>
      <c r="Q14" s="20"/>
      <c r="R14" s="20">
        <v>0.63090524894759303</v>
      </c>
      <c r="S14" s="20">
        <v>0.53252303244802102</v>
      </c>
    </row>
    <row r="15" spans="2:19" ht="29" x14ac:dyDescent="0.35">
      <c r="B15" s="18" t="s">
        <v>282</v>
      </c>
      <c r="C15" s="21">
        <v>0.48197336671635399</v>
      </c>
      <c r="D15" s="21">
        <v>0.53620881473571502</v>
      </c>
      <c r="E15" s="21">
        <v>0.456928918924913</v>
      </c>
      <c r="F15" s="21"/>
      <c r="G15" s="21">
        <v>0.24471583353346499</v>
      </c>
      <c r="H15" s="21"/>
      <c r="I15" s="21">
        <v>0.39582290829219302</v>
      </c>
      <c r="J15" s="21">
        <v>0.68015621610571997</v>
      </c>
      <c r="K15" s="21">
        <v>0.421056109035645</v>
      </c>
      <c r="L15" s="21"/>
      <c r="M15" s="21">
        <v>0.499957407467021</v>
      </c>
      <c r="N15" s="21">
        <v>0.41429916202002998</v>
      </c>
      <c r="O15" s="21">
        <v>0.57225199201996502</v>
      </c>
      <c r="P15" s="21">
        <v>0.42577786267085099</v>
      </c>
      <c r="Q15" s="21"/>
      <c r="R15" s="21">
        <v>0.30316066128139302</v>
      </c>
      <c r="S15" s="21">
        <v>0.45122418270273601</v>
      </c>
    </row>
    <row r="16" spans="2:19" x14ac:dyDescent="0.35">
      <c r="B16" s="16" t="s">
        <v>16</v>
      </c>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283</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247</v>
      </c>
      <c r="D7" s="10">
        <v>108</v>
      </c>
      <c r="E7" s="10">
        <v>96</v>
      </c>
      <c r="F7" s="10"/>
      <c r="G7" s="10">
        <v>68</v>
      </c>
      <c r="H7" s="10"/>
      <c r="I7" s="10">
        <v>112</v>
      </c>
      <c r="J7" s="10">
        <v>72</v>
      </c>
      <c r="K7" s="10">
        <v>62</v>
      </c>
      <c r="L7" s="10"/>
      <c r="M7" s="10">
        <v>96</v>
      </c>
      <c r="N7" s="10">
        <v>56</v>
      </c>
      <c r="O7" s="10">
        <v>58</v>
      </c>
      <c r="P7" s="10">
        <v>37</v>
      </c>
      <c r="Q7" s="10"/>
      <c r="R7" s="10">
        <v>84</v>
      </c>
      <c r="S7" s="10">
        <v>84</v>
      </c>
    </row>
    <row r="8" spans="2:19" ht="30" customHeight="1" x14ac:dyDescent="0.35">
      <c r="B8" s="11" t="s">
        <v>40</v>
      </c>
      <c r="C8" s="11">
        <v>250</v>
      </c>
      <c r="D8" s="11">
        <v>120</v>
      </c>
      <c r="E8" s="11">
        <v>85</v>
      </c>
      <c r="F8" s="11"/>
      <c r="G8" s="11">
        <v>69</v>
      </c>
      <c r="H8" s="11"/>
      <c r="I8" s="11">
        <v>122</v>
      </c>
      <c r="J8" s="11">
        <v>77</v>
      </c>
      <c r="K8" s="11">
        <v>50</v>
      </c>
      <c r="L8" s="11"/>
      <c r="M8" s="11">
        <v>108</v>
      </c>
      <c r="N8" s="11">
        <v>65</v>
      </c>
      <c r="O8" s="11">
        <v>47</v>
      </c>
      <c r="P8" s="11">
        <v>31</v>
      </c>
      <c r="Q8" s="11"/>
      <c r="R8" s="11">
        <v>87</v>
      </c>
      <c r="S8" s="11">
        <v>82</v>
      </c>
    </row>
    <row r="9" spans="2:19" x14ac:dyDescent="0.35">
      <c r="B9" s="18" t="s">
        <v>277</v>
      </c>
      <c r="C9" s="17">
        <v>0.13244958575167001</v>
      </c>
      <c r="D9" s="17">
        <v>0.106093962045893</v>
      </c>
      <c r="E9" s="17">
        <v>0.122738157177988</v>
      </c>
      <c r="F9" s="17"/>
      <c r="G9" s="17">
        <v>0.345400834500114</v>
      </c>
      <c r="H9" s="17"/>
      <c r="I9" s="17">
        <v>0.15769771270738001</v>
      </c>
      <c r="J9" s="17">
        <v>0.12713341041435999</v>
      </c>
      <c r="K9" s="17">
        <v>8.2631903081083799E-2</v>
      </c>
      <c r="L9" s="17"/>
      <c r="M9" s="17">
        <v>0.147371254628611</v>
      </c>
      <c r="N9" s="17">
        <v>7.1590607226301395E-2</v>
      </c>
      <c r="O9" s="17">
        <v>0.23437462132188799</v>
      </c>
      <c r="P9" s="17">
        <v>5.2520062833406503E-2</v>
      </c>
      <c r="Q9" s="17"/>
      <c r="R9" s="17">
        <v>0.232516706658667</v>
      </c>
      <c r="S9" s="17">
        <v>0.106644593514578</v>
      </c>
    </row>
    <row r="10" spans="2:19" x14ac:dyDescent="0.35">
      <c r="B10" s="18" t="s">
        <v>278</v>
      </c>
      <c r="C10" s="17">
        <v>0.32076853266357602</v>
      </c>
      <c r="D10" s="17">
        <v>0.33194411389300799</v>
      </c>
      <c r="E10" s="17">
        <v>0.33586310203626102</v>
      </c>
      <c r="F10" s="17"/>
      <c r="G10" s="17">
        <v>0.236661278091292</v>
      </c>
      <c r="H10" s="17"/>
      <c r="I10" s="17">
        <v>0.34420263867192302</v>
      </c>
      <c r="J10" s="17">
        <v>0.20192852371638501</v>
      </c>
      <c r="K10" s="17">
        <v>0.42987402808745401</v>
      </c>
      <c r="L10" s="17"/>
      <c r="M10" s="17">
        <v>0.36999929214301502</v>
      </c>
      <c r="N10" s="17">
        <v>0.263059149725344</v>
      </c>
      <c r="O10" s="17">
        <v>0.27795361154661602</v>
      </c>
      <c r="P10" s="17">
        <v>0.33624313156415198</v>
      </c>
      <c r="Q10" s="17"/>
      <c r="R10" s="17">
        <v>0.32583735523608998</v>
      </c>
      <c r="S10" s="17">
        <v>0.40258011879785999</v>
      </c>
    </row>
    <row r="11" spans="2:19" x14ac:dyDescent="0.35">
      <c r="B11" s="18" t="s">
        <v>279</v>
      </c>
      <c r="C11" s="17">
        <v>0.32365588556527197</v>
      </c>
      <c r="D11" s="17">
        <v>0.32538483187640999</v>
      </c>
      <c r="E11" s="17">
        <v>0.31277668443200601</v>
      </c>
      <c r="F11" s="17"/>
      <c r="G11" s="17">
        <v>0.324339018220135</v>
      </c>
      <c r="H11" s="17"/>
      <c r="I11" s="17">
        <v>0.33746081212518497</v>
      </c>
      <c r="J11" s="17">
        <v>0.29696458023803302</v>
      </c>
      <c r="K11" s="17">
        <v>0.33934825206187003</v>
      </c>
      <c r="L11" s="17"/>
      <c r="M11" s="17">
        <v>0.31909067150075598</v>
      </c>
      <c r="N11" s="17">
        <v>0.33191187679737599</v>
      </c>
      <c r="O11" s="17">
        <v>0.28511097298062399</v>
      </c>
      <c r="P11" s="17">
        <v>0.38152017329950799</v>
      </c>
      <c r="Q11" s="17"/>
      <c r="R11" s="17">
        <v>0.34269898738485199</v>
      </c>
      <c r="S11" s="17">
        <v>0.29837743130757699</v>
      </c>
    </row>
    <row r="12" spans="2:19" x14ac:dyDescent="0.35">
      <c r="B12" s="18" t="s">
        <v>280</v>
      </c>
      <c r="C12" s="17">
        <v>0.19490695231347999</v>
      </c>
      <c r="D12" s="17">
        <v>0.21115401076927001</v>
      </c>
      <c r="E12" s="17">
        <v>0.18104624912532399</v>
      </c>
      <c r="F12" s="17"/>
      <c r="G12" s="17">
        <v>8.5061578763659093E-2</v>
      </c>
      <c r="H12" s="17"/>
      <c r="I12" s="17">
        <v>0.155784055855962</v>
      </c>
      <c r="J12" s="17">
        <v>0.29559840194952097</v>
      </c>
      <c r="K12" s="17">
        <v>0.13972431729863899</v>
      </c>
      <c r="L12" s="17"/>
      <c r="M12" s="17">
        <v>0.13136530854041001</v>
      </c>
      <c r="N12" s="17">
        <v>0.28718125429478802</v>
      </c>
      <c r="O12" s="17">
        <v>0.202560794150872</v>
      </c>
      <c r="P12" s="17">
        <v>0.21037524803340399</v>
      </c>
      <c r="Q12" s="17"/>
      <c r="R12" s="17">
        <v>9.8946950720391294E-2</v>
      </c>
      <c r="S12" s="17">
        <v>0.16883019158638601</v>
      </c>
    </row>
    <row r="13" spans="2:19" x14ac:dyDescent="0.35">
      <c r="B13" s="18" t="s">
        <v>53</v>
      </c>
      <c r="C13" s="20">
        <v>2.8219043706000799E-2</v>
      </c>
      <c r="D13" s="20">
        <v>2.54230814154193E-2</v>
      </c>
      <c r="E13" s="20">
        <v>4.7575807228420801E-2</v>
      </c>
      <c r="F13" s="20"/>
      <c r="G13" s="20">
        <v>8.5372904248005796E-3</v>
      </c>
      <c r="H13" s="20"/>
      <c r="I13" s="20">
        <v>4.8547806395495899E-3</v>
      </c>
      <c r="J13" s="20">
        <v>7.8375083681700805E-2</v>
      </c>
      <c r="K13" s="20">
        <v>8.4214994709537402E-3</v>
      </c>
      <c r="L13" s="20"/>
      <c r="M13" s="20">
        <v>3.2173473187207501E-2</v>
      </c>
      <c r="N13" s="20">
        <v>4.6257111956190498E-2</v>
      </c>
      <c r="O13" s="20">
        <v>0</v>
      </c>
      <c r="P13" s="20">
        <v>1.93413842695296E-2</v>
      </c>
      <c r="Q13" s="20"/>
      <c r="R13" s="20">
        <v>0</v>
      </c>
      <c r="S13" s="20">
        <v>2.3567664793599501E-2</v>
      </c>
    </row>
    <row r="14" spans="2:19" ht="29" x14ac:dyDescent="0.35">
      <c r="B14" s="18" t="s">
        <v>281</v>
      </c>
      <c r="C14" s="20">
        <v>0.45321811841524701</v>
      </c>
      <c r="D14" s="20">
        <v>0.43803807593890098</v>
      </c>
      <c r="E14" s="20">
        <v>0.45860125921424899</v>
      </c>
      <c r="F14" s="20"/>
      <c r="G14" s="20">
        <v>0.58206211259140495</v>
      </c>
      <c r="H14" s="20"/>
      <c r="I14" s="20">
        <v>0.501900351379303</v>
      </c>
      <c r="J14" s="20">
        <v>0.32906193413074503</v>
      </c>
      <c r="K14" s="20">
        <v>0.51250593116853704</v>
      </c>
      <c r="L14" s="20"/>
      <c r="M14" s="20">
        <v>0.51737054677162597</v>
      </c>
      <c r="N14" s="20">
        <v>0.33464975695164501</v>
      </c>
      <c r="O14" s="20">
        <v>0.51232823286850404</v>
      </c>
      <c r="P14" s="20">
        <v>0.38876319439755802</v>
      </c>
      <c r="Q14" s="20"/>
      <c r="R14" s="20">
        <v>0.558354061894756</v>
      </c>
      <c r="S14" s="20">
        <v>0.50922471231243704</v>
      </c>
    </row>
    <row r="15" spans="2:19" ht="29" x14ac:dyDescent="0.35">
      <c r="B15" s="18" t="s">
        <v>282</v>
      </c>
      <c r="C15" s="21">
        <v>0.51856283787875201</v>
      </c>
      <c r="D15" s="21">
        <v>0.53653884264567997</v>
      </c>
      <c r="E15" s="21">
        <v>0.49382293355732998</v>
      </c>
      <c r="F15" s="21"/>
      <c r="G15" s="21">
        <v>0.409400596983794</v>
      </c>
      <c r="H15" s="21"/>
      <c r="I15" s="21">
        <v>0.49324486798114697</v>
      </c>
      <c r="J15" s="21">
        <v>0.59256298218755399</v>
      </c>
      <c r="K15" s="21">
        <v>0.47907256936050902</v>
      </c>
      <c r="L15" s="21"/>
      <c r="M15" s="21">
        <v>0.45045598004116599</v>
      </c>
      <c r="N15" s="21">
        <v>0.61909313109216402</v>
      </c>
      <c r="O15" s="21">
        <v>0.48767176713149601</v>
      </c>
      <c r="P15" s="21">
        <v>0.59189542133291195</v>
      </c>
      <c r="Q15" s="21"/>
      <c r="R15" s="21">
        <v>0.441645938105243</v>
      </c>
      <c r="S15" s="21">
        <v>0.467207622893963</v>
      </c>
    </row>
    <row r="16" spans="2:19" x14ac:dyDescent="0.35">
      <c r="B16" s="16" t="s">
        <v>16</v>
      </c>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284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265</v>
      </c>
      <c r="D7" s="10">
        <v>118</v>
      </c>
      <c r="E7" s="10">
        <v>111</v>
      </c>
      <c r="F7" s="10"/>
      <c r="G7" s="10">
        <v>65</v>
      </c>
      <c r="H7" s="10"/>
      <c r="I7" s="10">
        <v>103</v>
      </c>
      <c r="J7" s="10">
        <v>77</v>
      </c>
      <c r="K7" s="10">
        <v>84</v>
      </c>
      <c r="L7" s="10"/>
      <c r="M7" s="10">
        <v>101</v>
      </c>
      <c r="N7" s="10">
        <v>61</v>
      </c>
      <c r="O7" s="10">
        <v>60</v>
      </c>
      <c r="P7" s="10">
        <v>43</v>
      </c>
      <c r="Q7" s="10"/>
      <c r="R7" s="10">
        <v>85</v>
      </c>
      <c r="S7" s="10">
        <v>84</v>
      </c>
    </row>
    <row r="8" spans="2:19" ht="30" customHeight="1" x14ac:dyDescent="0.35">
      <c r="B8" s="11" t="s">
        <v>40</v>
      </c>
      <c r="C8" s="11">
        <v>258</v>
      </c>
      <c r="D8" s="11">
        <v>118</v>
      </c>
      <c r="E8" s="11">
        <v>105</v>
      </c>
      <c r="F8" s="11"/>
      <c r="G8" s="11">
        <v>68</v>
      </c>
      <c r="H8" s="11"/>
      <c r="I8" s="11">
        <v>112</v>
      </c>
      <c r="J8" s="11">
        <v>78</v>
      </c>
      <c r="K8" s="11">
        <v>67</v>
      </c>
      <c r="L8" s="11"/>
      <c r="M8" s="11">
        <v>100</v>
      </c>
      <c r="N8" s="11">
        <v>66</v>
      </c>
      <c r="O8" s="11">
        <v>52</v>
      </c>
      <c r="P8" s="11">
        <v>41</v>
      </c>
      <c r="Q8" s="11"/>
      <c r="R8" s="11">
        <v>91</v>
      </c>
      <c r="S8" s="11">
        <v>78</v>
      </c>
    </row>
    <row r="9" spans="2:19" x14ac:dyDescent="0.35">
      <c r="B9" s="18" t="s">
        <v>277</v>
      </c>
      <c r="C9" s="17">
        <v>0.16207449268742699</v>
      </c>
      <c r="D9" s="17">
        <v>0.111167953827076</v>
      </c>
      <c r="E9" s="17">
        <v>0.181837765627994</v>
      </c>
      <c r="F9" s="17"/>
      <c r="G9" s="17">
        <v>0.26350782818811203</v>
      </c>
      <c r="H9" s="17"/>
      <c r="I9" s="17">
        <v>0.211002678805262</v>
      </c>
      <c r="J9" s="17">
        <v>7.3916187431282601E-2</v>
      </c>
      <c r="K9" s="17">
        <v>0.18539781568799299</v>
      </c>
      <c r="L9" s="17"/>
      <c r="M9" s="17">
        <v>0.14486450508386201</v>
      </c>
      <c r="N9" s="17">
        <v>0.19027721584843801</v>
      </c>
      <c r="O9" s="17">
        <v>0.19836626121640999</v>
      </c>
      <c r="P9" s="17">
        <v>0.11230083164046401</v>
      </c>
      <c r="Q9" s="17"/>
      <c r="R9" s="17">
        <v>0.21631187728383999</v>
      </c>
      <c r="S9" s="17">
        <v>0.179295868318849</v>
      </c>
    </row>
    <row r="10" spans="2:19" x14ac:dyDescent="0.35">
      <c r="B10" s="18" t="s">
        <v>278</v>
      </c>
      <c r="C10" s="17">
        <v>0.35015724809382798</v>
      </c>
      <c r="D10" s="17">
        <v>0.41648798917839103</v>
      </c>
      <c r="E10" s="17">
        <v>0.2846344967301</v>
      </c>
      <c r="F10" s="17"/>
      <c r="G10" s="17">
        <v>0.48111302915669002</v>
      </c>
      <c r="H10" s="17"/>
      <c r="I10" s="17">
        <v>0.46953022064475203</v>
      </c>
      <c r="J10" s="17">
        <v>0.17047661793751201</v>
      </c>
      <c r="K10" s="17">
        <v>0.36540073102919801</v>
      </c>
      <c r="L10" s="17"/>
      <c r="M10" s="17">
        <v>0.45608834727871</v>
      </c>
      <c r="N10" s="17">
        <v>0.203035557505126</v>
      </c>
      <c r="O10" s="17">
        <v>0.381467522490538</v>
      </c>
      <c r="P10" s="17">
        <v>0.28747159206328099</v>
      </c>
      <c r="Q10" s="17"/>
      <c r="R10" s="17">
        <v>0.47734262310512499</v>
      </c>
      <c r="S10" s="17">
        <v>0.34543292422453997</v>
      </c>
    </row>
    <row r="11" spans="2:19" x14ac:dyDescent="0.35">
      <c r="B11" s="18" t="s">
        <v>279</v>
      </c>
      <c r="C11" s="17">
        <v>0.28011147793760799</v>
      </c>
      <c r="D11" s="17">
        <v>0.31923270763127798</v>
      </c>
      <c r="E11" s="17">
        <v>0.28378408861377702</v>
      </c>
      <c r="F11" s="17"/>
      <c r="G11" s="17">
        <v>0.16000859716163601</v>
      </c>
      <c r="H11" s="17"/>
      <c r="I11" s="17">
        <v>0.184302028063759</v>
      </c>
      <c r="J11" s="17">
        <v>0.40653560723953602</v>
      </c>
      <c r="K11" s="17">
        <v>0.296914275843427</v>
      </c>
      <c r="L11" s="17"/>
      <c r="M11" s="17">
        <v>0.19720064600652301</v>
      </c>
      <c r="N11" s="17">
        <v>0.38577606471346099</v>
      </c>
      <c r="O11" s="17">
        <v>0.279936365225321</v>
      </c>
      <c r="P11" s="17">
        <v>0.31340122089473299</v>
      </c>
      <c r="Q11" s="17"/>
      <c r="R11" s="17">
        <v>0.18604147771454099</v>
      </c>
      <c r="S11" s="17">
        <v>0.35015312198029502</v>
      </c>
    </row>
    <row r="12" spans="2:19" x14ac:dyDescent="0.35">
      <c r="B12" s="18" t="s">
        <v>280</v>
      </c>
      <c r="C12" s="17">
        <v>0.18212268150633901</v>
      </c>
      <c r="D12" s="17">
        <v>0.12672815716253999</v>
      </c>
      <c r="E12" s="17">
        <v>0.239646661068948</v>
      </c>
      <c r="F12" s="17"/>
      <c r="G12" s="17">
        <v>7.9036975419160799E-2</v>
      </c>
      <c r="H12" s="17"/>
      <c r="I12" s="17">
        <v>0.135165072486227</v>
      </c>
      <c r="J12" s="17">
        <v>0.31114925742347099</v>
      </c>
      <c r="K12" s="17">
        <v>9.8355300678916902E-2</v>
      </c>
      <c r="L12" s="17"/>
      <c r="M12" s="17">
        <v>0.169142466092779</v>
      </c>
      <c r="N12" s="17">
        <v>0.19586792313031001</v>
      </c>
      <c r="O12" s="17">
        <v>0.140229851067731</v>
      </c>
      <c r="P12" s="17">
        <v>0.245477535874596</v>
      </c>
      <c r="Q12" s="17"/>
      <c r="R12" s="17">
        <v>0.10803861037964201</v>
      </c>
      <c r="S12" s="17">
        <v>0.113548584343307</v>
      </c>
    </row>
    <row r="13" spans="2:19" x14ac:dyDescent="0.35">
      <c r="B13" s="18" t="s">
        <v>53</v>
      </c>
      <c r="C13" s="20">
        <v>2.55340997747983E-2</v>
      </c>
      <c r="D13" s="20">
        <v>2.6383192200715201E-2</v>
      </c>
      <c r="E13" s="20">
        <v>1.0096987959180501E-2</v>
      </c>
      <c r="F13" s="20"/>
      <c r="G13" s="20">
        <v>1.63335700744007E-2</v>
      </c>
      <c r="H13" s="20"/>
      <c r="I13" s="20">
        <v>0</v>
      </c>
      <c r="J13" s="20">
        <v>3.7922329968199102E-2</v>
      </c>
      <c r="K13" s="20">
        <v>5.3931876760464903E-2</v>
      </c>
      <c r="L13" s="20"/>
      <c r="M13" s="20">
        <v>3.2704035538126897E-2</v>
      </c>
      <c r="N13" s="20">
        <v>2.5043238802665301E-2</v>
      </c>
      <c r="O13" s="20">
        <v>0</v>
      </c>
      <c r="P13" s="20">
        <v>4.13488195269269E-2</v>
      </c>
      <c r="Q13" s="20"/>
      <c r="R13" s="20">
        <v>1.2265411516851499E-2</v>
      </c>
      <c r="S13" s="20">
        <v>1.15695011330086E-2</v>
      </c>
    </row>
    <row r="14" spans="2:19" ht="29" x14ac:dyDescent="0.35">
      <c r="B14" s="18" t="s">
        <v>281</v>
      </c>
      <c r="C14" s="20">
        <v>0.512231740781255</v>
      </c>
      <c r="D14" s="20">
        <v>0.52765594300546703</v>
      </c>
      <c r="E14" s="20">
        <v>0.46647226235809403</v>
      </c>
      <c r="F14" s="20"/>
      <c r="G14" s="20">
        <v>0.74462085734480199</v>
      </c>
      <c r="H14" s="20"/>
      <c r="I14" s="20">
        <v>0.68053289945001405</v>
      </c>
      <c r="J14" s="20">
        <v>0.24439280536879401</v>
      </c>
      <c r="K14" s="20">
        <v>0.55079854671719097</v>
      </c>
      <c r="L14" s="20"/>
      <c r="M14" s="20">
        <v>0.60095285236257201</v>
      </c>
      <c r="N14" s="20">
        <v>0.39331277335356402</v>
      </c>
      <c r="O14" s="20">
        <v>0.57983378370694805</v>
      </c>
      <c r="P14" s="20">
        <v>0.399772423703744</v>
      </c>
      <c r="Q14" s="20"/>
      <c r="R14" s="20">
        <v>0.69365450038896603</v>
      </c>
      <c r="S14" s="20">
        <v>0.524728792543389</v>
      </c>
    </row>
    <row r="15" spans="2:19" ht="29" x14ac:dyDescent="0.35">
      <c r="B15" s="18" t="s">
        <v>282</v>
      </c>
      <c r="C15" s="21">
        <v>0.46223415944394702</v>
      </c>
      <c r="D15" s="21">
        <v>0.44596086479381802</v>
      </c>
      <c r="E15" s="21">
        <v>0.52343074968272496</v>
      </c>
      <c r="F15" s="21"/>
      <c r="G15" s="21">
        <v>0.23904557258079701</v>
      </c>
      <c r="H15" s="21"/>
      <c r="I15" s="21">
        <v>0.31946710054998601</v>
      </c>
      <c r="J15" s="21">
        <v>0.71768486466300696</v>
      </c>
      <c r="K15" s="21">
        <v>0.39526957652234401</v>
      </c>
      <c r="L15" s="21"/>
      <c r="M15" s="21">
        <v>0.36634311209930098</v>
      </c>
      <c r="N15" s="21">
        <v>0.58164398784377003</v>
      </c>
      <c r="O15" s="21">
        <v>0.42016621629305201</v>
      </c>
      <c r="P15" s="21">
        <v>0.55887875676932897</v>
      </c>
      <c r="Q15" s="21"/>
      <c r="R15" s="21">
        <v>0.29408008809418301</v>
      </c>
      <c r="S15" s="21">
        <v>0.46370170632360203</v>
      </c>
    </row>
    <row r="16" spans="2:19" x14ac:dyDescent="0.35">
      <c r="B16" s="16" t="s">
        <v>16</v>
      </c>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285</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237</v>
      </c>
      <c r="D7" s="10">
        <v>109</v>
      </c>
      <c r="E7" s="10">
        <v>97</v>
      </c>
      <c r="F7" s="10"/>
      <c r="G7" s="10">
        <v>45</v>
      </c>
      <c r="H7" s="10"/>
      <c r="I7" s="10">
        <v>102</v>
      </c>
      <c r="J7" s="10">
        <v>67</v>
      </c>
      <c r="K7" s="10">
        <v>65</v>
      </c>
      <c r="L7" s="10"/>
      <c r="M7" s="10">
        <v>92</v>
      </c>
      <c r="N7" s="10">
        <v>53</v>
      </c>
      <c r="O7" s="10">
        <v>61</v>
      </c>
      <c r="P7" s="10">
        <v>31</v>
      </c>
      <c r="Q7" s="10"/>
      <c r="R7" s="10">
        <v>65</v>
      </c>
      <c r="S7" s="10">
        <v>72</v>
      </c>
    </row>
    <row r="8" spans="2:19" ht="30" customHeight="1" x14ac:dyDescent="0.35">
      <c r="B8" s="11" t="s">
        <v>40</v>
      </c>
      <c r="C8" s="11">
        <v>239</v>
      </c>
      <c r="D8" s="11">
        <v>115</v>
      </c>
      <c r="E8" s="11">
        <v>93</v>
      </c>
      <c r="F8" s="11"/>
      <c r="G8" s="11">
        <v>46</v>
      </c>
      <c r="H8" s="11"/>
      <c r="I8" s="11">
        <v>109</v>
      </c>
      <c r="J8" s="11">
        <v>70</v>
      </c>
      <c r="K8" s="11">
        <v>56</v>
      </c>
      <c r="L8" s="11"/>
      <c r="M8" s="11">
        <v>108</v>
      </c>
      <c r="N8" s="11">
        <v>56</v>
      </c>
      <c r="O8" s="11">
        <v>48</v>
      </c>
      <c r="P8" s="11">
        <v>27</v>
      </c>
      <c r="Q8" s="11"/>
      <c r="R8" s="11">
        <v>59</v>
      </c>
      <c r="S8" s="11">
        <v>72</v>
      </c>
    </row>
    <row r="9" spans="2:19" x14ac:dyDescent="0.35">
      <c r="B9" s="18" t="s">
        <v>277</v>
      </c>
      <c r="C9" s="17">
        <v>0.24734884098272</v>
      </c>
      <c r="D9" s="17">
        <v>0.221162068027351</v>
      </c>
      <c r="E9" s="17">
        <v>0.30159130654584498</v>
      </c>
      <c r="F9" s="17"/>
      <c r="G9" s="17">
        <v>0.490229407953783</v>
      </c>
      <c r="H9" s="17"/>
      <c r="I9" s="17">
        <v>0.333492059436516</v>
      </c>
      <c r="J9" s="17">
        <v>0.131102951961272</v>
      </c>
      <c r="K9" s="17">
        <v>0.242540887545447</v>
      </c>
      <c r="L9" s="17"/>
      <c r="M9" s="17">
        <v>0.258838659188874</v>
      </c>
      <c r="N9" s="17">
        <v>0.21125216086024901</v>
      </c>
      <c r="O9" s="17">
        <v>0.271358372701476</v>
      </c>
      <c r="P9" s="17">
        <v>0.23358698908001199</v>
      </c>
      <c r="Q9" s="17"/>
      <c r="R9" s="17">
        <v>0.28064256310669999</v>
      </c>
      <c r="S9" s="17">
        <v>0.37480319448941402</v>
      </c>
    </row>
    <row r="10" spans="2:19" x14ac:dyDescent="0.35">
      <c r="B10" s="18" t="s">
        <v>278</v>
      </c>
      <c r="C10" s="17">
        <v>0.30174836513854097</v>
      </c>
      <c r="D10" s="17">
        <v>0.25110962036782702</v>
      </c>
      <c r="E10" s="17">
        <v>0.32158682894401602</v>
      </c>
      <c r="F10" s="17"/>
      <c r="G10" s="17">
        <v>0.34132802079364699</v>
      </c>
      <c r="H10" s="17"/>
      <c r="I10" s="17">
        <v>0.33867007514958197</v>
      </c>
      <c r="J10" s="17">
        <v>0.28960270360850898</v>
      </c>
      <c r="K10" s="17">
        <v>0.26703456486459398</v>
      </c>
      <c r="L10" s="17"/>
      <c r="M10" s="17">
        <v>0.27957302081456098</v>
      </c>
      <c r="N10" s="17">
        <v>0.34219300901274002</v>
      </c>
      <c r="O10" s="17">
        <v>0.301224036584471</v>
      </c>
      <c r="P10" s="17">
        <v>0.30736532029445202</v>
      </c>
      <c r="Q10" s="17"/>
      <c r="R10" s="17">
        <v>0.34840385825521503</v>
      </c>
      <c r="S10" s="17">
        <v>0.317787739331236</v>
      </c>
    </row>
    <row r="11" spans="2:19" x14ac:dyDescent="0.35">
      <c r="B11" s="18" t="s">
        <v>279</v>
      </c>
      <c r="C11" s="17">
        <v>0.19889378588491299</v>
      </c>
      <c r="D11" s="17">
        <v>0.249261619631202</v>
      </c>
      <c r="E11" s="17">
        <v>0.15798766970802999</v>
      </c>
      <c r="F11" s="17"/>
      <c r="G11" s="17">
        <v>0.106455792233348</v>
      </c>
      <c r="H11" s="17"/>
      <c r="I11" s="17">
        <v>0.15360738807316601</v>
      </c>
      <c r="J11" s="17">
        <v>0.24660218979186899</v>
      </c>
      <c r="K11" s="17">
        <v>0.241661194780843</v>
      </c>
      <c r="L11" s="17"/>
      <c r="M11" s="17">
        <v>0.209494459888068</v>
      </c>
      <c r="N11" s="17">
        <v>0.22427892036028699</v>
      </c>
      <c r="O11" s="17">
        <v>0.14292076813829099</v>
      </c>
      <c r="P11" s="17">
        <v>0.203360356748711</v>
      </c>
      <c r="Q11" s="17"/>
      <c r="R11" s="17">
        <v>0.204167819217588</v>
      </c>
      <c r="S11" s="17">
        <v>0.22056130910125801</v>
      </c>
    </row>
    <row r="12" spans="2:19" x14ac:dyDescent="0.35">
      <c r="B12" s="18" t="s">
        <v>280</v>
      </c>
      <c r="C12" s="17">
        <v>0.21004680969307701</v>
      </c>
      <c r="D12" s="17">
        <v>0.242158230102858</v>
      </c>
      <c r="E12" s="17">
        <v>0.18024571839043699</v>
      </c>
      <c r="F12" s="17"/>
      <c r="G12" s="17">
        <v>4.93970980145199E-2</v>
      </c>
      <c r="H12" s="17"/>
      <c r="I12" s="17">
        <v>0.153515482116094</v>
      </c>
      <c r="J12" s="17">
        <v>0.25944859453080399</v>
      </c>
      <c r="K12" s="17">
        <v>0.20145479557725399</v>
      </c>
      <c r="L12" s="17"/>
      <c r="M12" s="17">
        <v>0.192479604183314</v>
      </c>
      <c r="N12" s="17">
        <v>0.16860903115741099</v>
      </c>
      <c r="O12" s="17">
        <v>0.28449682257576198</v>
      </c>
      <c r="P12" s="17">
        <v>0.234149593606364</v>
      </c>
      <c r="Q12" s="17"/>
      <c r="R12" s="17">
        <v>0.12887077514768799</v>
      </c>
      <c r="S12" s="17">
        <v>4.7008392209296902E-2</v>
      </c>
    </row>
    <row r="13" spans="2:19" x14ac:dyDescent="0.35">
      <c r="B13" s="18" t="s">
        <v>53</v>
      </c>
      <c r="C13" s="20">
        <v>4.1962198300748502E-2</v>
      </c>
      <c r="D13" s="20">
        <v>3.6308461870762601E-2</v>
      </c>
      <c r="E13" s="20">
        <v>3.8588476411672901E-2</v>
      </c>
      <c r="F13" s="20"/>
      <c r="G13" s="20">
        <v>1.25896810047016E-2</v>
      </c>
      <c r="H13" s="20"/>
      <c r="I13" s="20">
        <v>2.07149952246416E-2</v>
      </c>
      <c r="J13" s="20">
        <v>7.3243560107546707E-2</v>
      </c>
      <c r="K13" s="20">
        <v>4.7308557231862503E-2</v>
      </c>
      <c r="L13" s="20"/>
      <c r="M13" s="20">
        <v>5.96142559251822E-2</v>
      </c>
      <c r="N13" s="20">
        <v>5.3666878609313497E-2</v>
      </c>
      <c r="O13" s="20">
        <v>0</v>
      </c>
      <c r="P13" s="20">
        <v>2.1537740270461601E-2</v>
      </c>
      <c r="Q13" s="20"/>
      <c r="R13" s="20">
        <v>3.7914984272808497E-2</v>
      </c>
      <c r="S13" s="20">
        <v>3.98393648687961E-2</v>
      </c>
    </row>
    <row r="14" spans="2:19" ht="29" x14ac:dyDescent="0.35">
      <c r="B14" s="18" t="s">
        <v>281</v>
      </c>
      <c r="C14" s="20">
        <v>0.54909720612126101</v>
      </c>
      <c r="D14" s="20">
        <v>0.47227168839517703</v>
      </c>
      <c r="E14" s="20">
        <v>0.62317813548986101</v>
      </c>
      <c r="F14" s="20"/>
      <c r="G14" s="20">
        <v>0.83155742874742999</v>
      </c>
      <c r="H14" s="20"/>
      <c r="I14" s="20">
        <v>0.67216213458609797</v>
      </c>
      <c r="J14" s="20">
        <v>0.42070565556978101</v>
      </c>
      <c r="K14" s="20">
        <v>0.50957545241004099</v>
      </c>
      <c r="L14" s="20"/>
      <c r="M14" s="20">
        <v>0.53841168000343498</v>
      </c>
      <c r="N14" s="20">
        <v>0.55344516987298897</v>
      </c>
      <c r="O14" s="20">
        <v>0.57258240928594695</v>
      </c>
      <c r="P14" s="20">
        <v>0.54095230937446404</v>
      </c>
      <c r="Q14" s="20"/>
      <c r="R14" s="20">
        <v>0.62904642136191502</v>
      </c>
      <c r="S14" s="20">
        <v>0.69259093382064896</v>
      </c>
    </row>
    <row r="15" spans="2:19" ht="29" x14ac:dyDescent="0.35">
      <c r="B15" s="18" t="s">
        <v>282</v>
      </c>
      <c r="C15" s="21">
        <v>0.40894059557799001</v>
      </c>
      <c r="D15" s="21">
        <v>0.49141984973406</v>
      </c>
      <c r="E15" s="21">
        <v>0.33823338809846598</v>
      </c>
      <c r="F15" s="21"/>
      <c r="G15" s="21">
        <v>0.155852890247868</v>
      </c>
      <c r="H15" s="21"/>
      <c r="I15" s="21">
        <v>0.30712287018925999</v>
      </c>
      <c r="J15" s="21">
        <v>0.50605078432267303</v>
      </c>
      <c r="K15" s="21">
        <v>0.44311599035809701</v>
      </c>
      <c r="L15" s="21"/>
      <c r="M15" s="21">
        <v>0.40197406407138198</v>
      </c>
      <c r="N15" s="21">
        <v>0.39288795151769701</v>
      </c>
      <c r="O15" s="21">
        <v>0.427417590714053</v>
      </c>
      <c r="P15" s="21">
        <v>0.43750995035507501</v>
      </c>
      <c r="Q15" s="21"/>
      <c r="R15" s="21">
        <v>0.333038594365276</v>
      </c>
      <c r="S15" s="21">
        <v>0.26756970131055502</v>
      </c>
    </row>
    <row r="16" spans="2:19" x14ac:dyDescent="0.35">
      <c r="B16" s="16" t="s">
        <v>16</v>
      </c>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286</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201</v>
      </c>
      <c r="D7" s="10">
        <v>85</v>
      </c>
      <c r="E7" s="10">
        <v>90</v>
      </c>
      <c r="F7" s="10"/>
      <c r="G7" s="10">
        <v>52</v>
      </c>
      <c r="H7" s="10"/>
      <c r="I7" s="10">
        <v>92</v>
      </c>
      <c r="J7" s="10">
        <v>55</v>
      </c>
      <c r="K7" s="10">
        <v>53</v>
      </c>
      <c r="L7" s="10"/>
      <c r="M7" s="10">
        <v>77</v>
      </c>
      <c r="N7" s="10">
        <v>48</v>
      </c>
      <c r="O7" s="10">
        <v>48</v>
      </c>
      <c r="P7" s="10">
        <v>28</v>
      </c>
      <c r="Q7" s="10"/>
      <c r="R7" s="10">
        <v>64</v>
      </c>
      <c r="S7" s="10">
        <v>62</v>
      </c>
    </row>
    <row r="8" spans="2:19" ht="30" customHeight="1" x14ac:dyDescent="0.35">
      <c r="B8" s="11" t="s">
        <v>40</v>
      </c>
      <c r="C8" s="11">
        <v>202</v>
      </c>
      <c r="D8" s="11">
        <v>92</v>
      </c>
      <c r="E8" s="11">
        <v>82</v>
      </c>
      <c r="F8" s="11"/>
      <c r="G8" s="11">
        <v>53</v>
      </c>
      <c r="H8" s="11"/>
      <c r="I8" s="11">
        <v>101</v>
      </c>
      <c r="J8" s="11">
        <v>54</v>
      </c>
      <c r="K8" s="11">
        <v>45</v>
      </c>
      <c r="L8" s="11"/>
      <c r="M8" s="11">
        <v>80</v>
      </c>
      <c r="N8" s="11">
        <v>56</v>
      </c>
      <c r="O8" s="11">
        <v>40</v>
      </c>
      <c r="P8" s="11">
        <v>25</v>
      </c>
      <c r="Q8" s="11"/>
      <c r="R8" s="11">
        <v>67</v>
      </c>
      <c r="S8" s="11">
        <v>59</v>
      </c>
    </row>
    <row r="9" spans="2:19" x14ac:dyDescent="0.35">
      <c r="B9" s="18" t="s">
        <v>277</v>
      </c>
      <c r="C9" s="17">
        <v>0.232061107430064</v>
      </c>
      <c r="D9" s="17">
        <v>0.232448311630121</v>
      </c>
      <c r="E9" s="17">
        <v>0.27063533322303102</v>
      </c>
      <c r="F9" s="17"/>
      <c r="G9" s="17">
        <v>0.41251779997460197</v>
      </c>
      <c r="H9" s="17"/>
      <c r="I9" s="17">
        <v>0.30912154124969998</v>
      </c>
      <c r="J9" s="17">
        <v>3.6767869512702799E-2</v>
      </c>
      <c r="K9" s="17">
        <v>0.29866691734836098</v>
      </c>
      <c r="L9" s="17"/>
      <c r="M9" s="17">
        <v>0.16116103333514301</v>
      </c>
      <c r="N9" s="17">
        <v>0.30921436597725799</v>
      </c>
      <c r="O9" s="17">
        <v>0.31292993285809101</v>
      </c>
      <c r="P9" s="17">
        <v>0.15860658899402</v>
      </c>
      <c r="Q9" s="17"/>
      <c r="R9" s="17">
        <v>0.42094430956401901</v>
      </c>
      <c r="S9" s="17">
        <v>0.25707242885763998</v>
      </c>
    </row>
    <row r="10" spans="2:19" x14ac:dyDescent="0.35">
      <c r="B10" s="18" t="s">
        <v>278</v>
      </c>
      <c r="C10" s="17">
        <v>0.36088042113462399</v>
      </c>
      <c r="D10" s="17">
        <v>0.359423398616325</v>
      </c>
      <c r="E10" s="17">
        <v>0.30653730173959798</v>
      </c>
      <c r="F10" s="17"/>
      <c r="G10" s="17">
        <v>0.348499078049889</v>
      </c>
      <c r="H10" s="17"/>
      <c r="I10" s="17">
        <v>0.40318849529137601</v>
      </c>
      <c r="J10" s="17">
        <v>0.239391428556402</v>
      </c>
      <c r="K10" s="17">
        <v>0.42219832106994298</v>
      </c>
      <c r="L10" s="17"/>
      <c r="M10" s="17">
        <v>0.48706332936851798</v>
      </c>
      <c r="N10" s="17">
        <v>0.304442581283421</v>
      </c>
      <c r="O10" s="17">
        <v>0.23252683143567299</v>
      </c>
      <c r="P10" s="17">
        <v>0.28940738794536403</v>
      </c>
      <c r="Q10" s="17"/>
      <c r="R10" s="17">
        <v>0.44212108168470399</v>
      </c>
      <c r="S10" s="17">
        <v>0.34035958152870299</v>
      </c>
    </row>
    <row r="11" spans="2:19" x14ac:dyDescent="0.35">
      <c r="B11" s="18" t="s">
        <v>279</v>
      </c>
      <c r="C11" s="17">
        <v>0.193155285452103</v>
      </c>
      <c r="D11" s="17">
        <v>0.218916335379507</v>
      </c>
      <c r="E11" s="17">
        <v>0.20389808268777401</v>
      </c>
      <c r="F11" s="17"/>
      <c r="G11" s="17">
        <v>0.10449122851734199</v>
      </c>
      <c r="H11" s="17"/>
      <c r="I11" s="17">
        <v>0.13444856968591501</v>
      </c>
      <c r="J11" s="17">
        <v>0.32589000141855601</v>
      </c>
      <c r="K11" s="17">
        <v>0.14025545497929401</v>
      </c>
      <c r="L11" s="17"/>
      <c r="M11" s="17">
        <v>0.17431543415919101</v>
      </c>
      <c r="N11" s="17">
        <v>0.211425307273816</v>
      </c>
      <c r="O11" s="17">
        <v>0.161365495344471</v>
      </c>
      <c r="P11" s="17">
        <v>0.26290599726133501</v>
      </c>
      <c r="Q11" s="17"/>
      <c r="R11" s="17">
        <v>9.3013740586721294E-2</v>
      </c>
      <c r="S11" s="17">
        <v>0.133735821536766</v>
      </c>
    </row>
    <row r="12" spans="2:19" x14ac:dyDescent="0.35">
      <c r="B12" s="18" t="s">
        <v>280</v>
      </c>
      <c r="C12" s="17">
        <v>0.169255578691651</v>
      </c>
      <c r="D12" s="17">
        <v>0.12648644348757199</v>
      </c>
      <c r="E12" s="17">
        <v>0.18452930772680201</v>
      </c>
      <c r="F12" s="17"/>
      <c r="G12" s="17">
        <v>0.123361635182313</v>
      </c>
      <c r="H12" s="17"/>
      <c r="I12" s="17">
        <v>0.11816930910071401</v>
      </c>
      <c r="J12" s="17">
        <v>0.328947880605097</v>
      </c>
      <c r="K12" s="17">
        <v>0.100143629053564</v>
      </c>
      <c r="L12" s="17"/>
      <c r="M12" s="17">
        <v>0.10860349351007199</v>
      </c>
      <c r="N12" s="17">
        <v>0.123159249827388</v>
      </c>
      <c r="O12" s="17">
        <v>0.29317774036176503</v>
      </c>
      <c r="P12" s="17">
        <v>0.26582024044230701</v>
      </c>
      <c r="Q12" s="17"/>
      <c r="R12" s="17">
        <v>4.39208681645556E-2</v>
      </c>
      <c r="S12" s="17">
        <v>0.234514190100756</v>
      </c>
    </row>
    <row r="13" spans="2:19" x14ac:dyDescent="0.35">
      <c r="B13" s="18" t="s">
        <v>53</v>
      </c>
      <c r="C13" s="20">
        <v>4.4647607291558297E-2</v>
      </c>
      <c r="D13" s="20">
        <v>6.2725510886475294E-2</v>
      </c>
      <c r="E13" s="20">
        <v>3.4399974622795502E-2</v>
      </c>
      <c r="F13" s="20"/>
      <c r="G13" s="20">
        <v>1.11302582758549E-2</v>
      </c>
      <c r="H13" s="20"/>
      <c r="I13" s="20">
        <v>3.5072084672295202E-2</v>
      </c>
      <c r="J13" s="20">
        <v>6.9002819907242705E-2</v>
      </c>
      <c r="K13" s="20">
        <v>3.8735677548838998E-2</v>
      </c>
      <c r="L13" s="20"/>
      <c r="M13" s="20">
        <v>6.8856709627076004E-2</v>
      </c>
      <c r="N13" s="20">
        <v>5.1758495638115999E-2</v>
      </c>
      <c r="O13" s="20">
        <v>0</v>
      </c>
      <c r="P13" s="20">
        <v>2.3259785356973602E-2</v>
      </c>
      <c r="Q13" s="20"/>
      <c r="R13" s="20">
        <v>0</v>
      </c>
      <c r="S13" s="20">
        <v>3.4317977976134201E-2</v>
      </c>
    </row>
    <row r="14" spans="2:19" ht="29" x14ac:dyDescent="0.35">
      <c r="B14" s="18" t="s">
        <v>281</v>
      </c>
      <c r="C14" s="20">
        <v>0.59294152856468796</v>
      </c>
      <c r="D14" s="20">
        <v>0.59187171024644603</v>
      </c>
      <c r="E14" s="20">
        <v>0.57717263496262905</v>
      </c>
      <c r="F14" s="20"/>
      <c r="G14" s="20">
        <v>0.76101687802449103</v>
      </c>
      <c r="H14" s="20"/>
      <c r="I14" s="20">
        <v>0.71231003654107605</v>
      </c>
      <c r="J14" s="20">
        <v>0.276159298069104</v>
      </c>
      <c r="K14" s="20">
        <v>0.72086523841830297</v>
      </c>
      <c r="L14" s="20"/>
      <c r="M14" s="20">
        <v>0.64822436270366102</v>
      </c>
      <c r="N14" s="20">
        <v>0.61365694726067999</v>
      </c>
      <c r="O14" s="20">
        <v>0.545456764293764</v>
      </c>
      <c r="P14" s="20">
        <v>0.448013976939384</v>
      </c>
      <c r="Q14" s="20"/>
      <c r="R14" s="20">
        <v>0.86306539124872295</v>
      </c>
      <c r="S14" s="20">
        <v>0.59743201038634297</v>
      </c>
    </row>
    <row r="15" spans="2:19" ht="29" x14ac:dyDescent="0.35">
      <c r="B15" s="18" t="s">
        <v>282</v>
      </c>
      <c r="C15" s="21">
        <v>0.36241086414375401</v>
      </c>
      <c r="D15" s="21">
        <v>0.34540277886707799</v>
      </c>
      <c r="E15" s="21">
        <v>0.38842739041457502</v>
      </c>
      <c r="F15" s="21"/>
      <c r="G15" s="21">
        <v>0.22785286369965499</v>
      </c>
      <c r="H15" s="21"/>
      <c r="I15" s="21">
        <v>0.252617878786629</v>
      </c>
      <c r="J15" s="21">
        <v>0.65483788202365301</v>
      </c>
      <c r="K15" s="21">
        <v>0.24039908403285801</v>
      </c>
      <c r="L15" s="21"/>
      <c r="M15" s="21">
        <v>0.28291892766926302</v>
      </c>
      <c r="N15" s="21">
        <v>0.33458455710120399</v>
      </c>
      <c r="O15" s="21">
        <v>0.454543235706236</v>
      </c>
      <c r="P15" s="21">
        <v>0.52872623770364202</v>
      </c>
      <c r="Q15" s="21"/>
      <c r="R15" s="21">
        <v>0.136934608751277</v>
      </c>
      <c r="S15" s="21">
        <v>0.36825001163752302</v>
      </c>
    </row>
    <row r="16" spans="2:19" x14ac:dyDescent="0.35">
      <c r="B16" s="16" t="s">
        <v>16</v>
      </c>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S2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287</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29" x14ac:dyDescent="0.35">
      <c r="B9" s="18" t="s">
        <v>288</v>
      </c>
      <c r="C9" s="17">
        <v>7.3511085913365998E-2</v>
      </c>
      <c r="D9" s="17">
        <v>5.2602034270786698E-2</v>
      </c>
      <c r="E9" s="17">
        <v>0.10648723935828</v>
      </c>
      <c r="F9" s="17"/>
      <c r="G9" s="17">
        <v>0.15559605500670901</v>
      </c>
      <c r="H9" s="17"/>
      <c r="I9" s="17">
        <v>8.5560672265659596E-2</v>
      </c>
      <c r="J9" s="17">
        <v>4.9777866885133297E-2</v>
      </c>
      <c r="K9" s="17">
        <v>8.17058074101078E-2</v>
      </c>
      <c r="L9" s="17"/>
      <c r="M9" s="17">
        <v>5.9277941123973499E-2</v>
      </c>
      <c r="N9" s="17">
        <v>7.4912066484992795E-2</v>
      </c>
      <c r="O9" s="17">
        <v>0.123288233259117</v>
      </c>
      <c r="P9" s="17">
        <v>4.5288012374259203E-2</v>
      </c>
      <c r="Q9" s="17"/>
      <c r="R9" s="17">
        <v>7.9668736368838505E-2</v>
      </c>
      <c r="S9" s="17">
        <v>0.12558840096754101</v>
      </c>
    </row>
    <row r="10" spans="2:19" ht="29" x14ac:dyDescent="0.35">
      <c r="B10" s="18" t="s">
        <v>289</v>
      </c>
      <c r="C10" s="17">
        <v>0.132189694092638</v>
      </c>
      <c r="D10" s="17">
        <v>0.106963034589311</v>
      </c>
      <c r="E10" s="17">
        <v>0.140191892041755</v>
      </c>
      <c r="F10" s="17"/>
      <c r="G10" s="17">
        <v>0.188377980110989</v>
      </c>
      <c r="H10" s="17"/>
      <c r="I10" s="17">
        <v>0.109137120159033</v>
      </c>
      <c r="J10" s="17">
        <v>7.8600604344962299E-2</v>
      </c>
      <c r="K10" s="17">
        <v>0.24771781061623799</v>
      </c>
      <c r="L10" s="17"/>
      <c r="M10" s="17">
        <v>0.13082208043079599</v>
      </c>
      <c r="N10" s="17">
        <v>0.140113485801308</v>
      </c>
      <c r="O10" s="17">
        <v>0.10476321608853401</v>
      </c>
      <c r="P10" s="17">
        <v>0.161458048493859</v>
      </c>
      <c r="Q10" s="17"/>
      <c r="R10" s="17">
        <v>0.18462432771220799</v>
      </c>
      <c r="S10" s="17">
        <v>0.16915918595409399</v>
      </c>
    </row>
    <row r="11" spans="2:19" ht="43.5" x14ac:dyDescent="0.35">
      <c r="B11" s="18" t="s">
        <v>290</v>
      </c>
      <c r="C11" s="17">
        <v>0.28771908656158701</v>
      </c>
      <c r="D11" s="17">
        <v>0.31040918980239302</v>
      </c>
      <c r="E11" s="17">
        <v>0.25202090825623602</v>
      </c>
      <c r="F11" s="17"/>
      <c r="G11" s="17">
        <v>0.37440232969348303</v>
      </c>
      <c r="H11" s="17"/>
      <c r="I11" s="17">
        <v>0.34385470041199201</v>
      </c>
      <c r="J11" s="17">
        <v>0.20033093860759599</v>
      </c>
      <c r="K11" s="17">
        <v>0.28649397760546103</v>
      </c>
      <c r="L11" s="17"/>
      <c r="M11" s="17">
        <v>0.30820878013525799</v>
      </c>
      <c r="N11" s="17">
        <v>0.26176073012524698</v>
      </c>
      <c r="O11" s="17">
        <v>0.29060346428988698</v>
      </c>
      <c r="P11" s="17">
        <v>0.26577786807259601</v>
      </c>
      <c r="Q11" s="17"/>
      <c r="R11" s="17">
        <v>0.41276342897906299</v>
      </c>
      <c r="S11" s="17">
        <v>0.26302573803972101</v>
      </c>
    </row>
    <row r="12" spans="2:19" ht="43.5" x14ac:dyDescent="0.35">
      <c r="B12" s="18" t="s">
        <v>291</v>
      </c>
      <c r="C12" s="17">
        <v>0.20541066701468899</v>
      </c>
      <c r="D12" s="17">
        <v>0.19768630163769199</v>
      </c>
      <c r="E12" s="17">
        <v>0.206653543367943</v>
      </c>
      <c r="F12" s="17"/>
      <c r="G12" s="17">
        <v>0.174906966601937</v>
      </c>
      <c r="H12" s="17"/>
      <c r="I12" s="17">
        <v>0.25716929928381099</v>
      </c>
      <c r="J12" s="17">
        <v>0.16478315869851801</v>
      </c>
      <c r="K12" s="17">
        <v>0.15064564256958199</v>
      </c>
      <c r="L12" s="17"/>
      <c r="M12" s="17">
        <v>0.21514379123608099</v>
      </c>
      <c r="N12" s="17">
        <v>0.25503981105250301</v>
      </c>
      <c r="O12" s="17">
        <v>0.18320516019327601</v>
      </c>
      <c r="P12" s="17">
        <v>0.10957375724247399</v>
      </c>
      <c r="Q12" s="17"/>
      <c r="R12" s="17">
        <v>0.24902049977575</v>
      </c>
      <c r="S12" s="17">
        <v>0.162169412039772</v>
      </c>
    </row>
    <row r="13" spans="2:19" x14ac:dyDescent="0.35">
      <c r="B13" s="18" t="s">
        <v>292</v>
      </c>
      <c r="C13" s="17">
        <v>0.15141652560761801</v>
      </c>
      <c r="D13" s="17">
        <v>0.170163079862511</v>
      </c>
      <c r="E13" s="17">
        <v>0.15027322908670199</v>
      </c>
      <c r="F13" s="17"/>
      <c r="G13" s="17">
        <v>7.4259330807470103E-2</v>
      </c>
      <c r="H13" s="17"/>
      <c r="I13" s="17">
        <v>0.129072515601836</v>
      </c>
      <c r="J13" s="17">
        <v>0.17532774094709999</v>
      </c>
      <c r="K13" s="17">
        <v>0.160883575452133</v>
      </c>
      <c r="L13" s="17"/>
      <c r="M13" s="17">
        <v>0.16138647368270601</v>
      </c>
      <c r="N13" s="17">
        <v>0.14266198706911001</v>
      </c>
      <c r="O13" s="17">
        <v>0.101476359632232</v>
      </c>
      <c r="P13" s="17">
        <v>0.208237742667676</v>
      </c>
      <c r="Q13" s="17"/>
      <c r="R13" s="17">
        <v>5.94162948702463E-2</v>
      </c>
      <c r="S13" s="17">
        <v>0.16653758670042099</v>
      </c>
    </row>
    <row r="14" spans="2:19" x14ac:dyDescent="0.35">
      <c r="B14" s="18" t="s">
        <v>293</v>
      </c>
      <c r="C14" s="17">
        <v>0.124625014289095</v>
      </c>
      <c r="D14" s="17">
        <v>0.130098895566746</v>
      </c>
      <c r="E14" s="17">
        <v>0.126893507259112</v>
      </c>
      <c r="F14" s="17"/>
      <c r="G14" s="17">
        <v>3.24573377794126E-2</v>
      </c>
      <c r="H14" s="17"/>
      <c r="I14" s="17">
        <v>6.2563261246473698E-2</v>
      </c>
      <c r="J14" s="17">
        <v>0.28782127130127499</v>
      </c>
      <c r="K14" s="17">
        <v>4.4296327163304401E-2</v>
      </c>
      <c r="L14" s="17"/>
      <c r="M14" s="17">
        <v>9.8112239864288103E-2</v>
      </c>
      <c r="N14" s="17">
        <v>0.10721588180342</v>
      </c>
      <c r="O14" s="17">
        <v>0.16944339600399599</v>
      </c>
      <c r="P14" s="17">
        <v>0.18074655220057401</v>
      </c>
      <c r="Q14" s="17"/>
      <c r="R14" s="17">
        <v>1.45067122938941E-2</v>
      </c>
      <c r="S14" s="17">
        <v>9.4455344248312798E-2</v>
      </c>
    </row>
    <row r="15" spans="2:19" x14ac:dyDescent="0.35">
      <c r="B15" s="18" t="s">
        <v>53</v>
      </c>
      <c r="C15" s="19">
        <v>2.5127926521006799E-2</v>
      </c>
      <c r="D15" s="19">
        <v>3.2077464270560102E-2</v>
      </c>
      <c r="E15" s="19">
        <v>1.7479680629971898E-2</v>
      </c>
      <c r="F15" s="19"/>
      <c r="G15" s="19">
        <v>0</v>
      </c>
      <c r="H15" s="19"/>
      <c r="I15" s="19">
        <v>1.2642431031194E-2</v>
      </c>
      <c r="J15" s="19">
        <v>4.3358419215416499E-2</v>
      </c>
      <c r="K15" s="19">
        <v>2.8256859183173898E-2</v>
      </c>
      <c r="L15" s="19"/>
      <c r="M15" s="19">
        <v>2.7048693526897601E-2</v>
      </c>
      <c r="N15" s="19">
        <v>1.8296037663418498E-2</v>
      </c>
      <c r="O15" s="19">
        <v>2.7220170532957201E-2</v>
      </c>
      <c r="P15" s="19">
        <v>2.89180189485625E-2</v>
      </c>
      <c r="Q15" s="19"/>
      <c r="R15" s="19">
        <v>0</v>
      </c>
      <c r="S15" s="19">
        <v>1.90643320501378E-2</v>
      </c>
    </row>
    <row r="16" spans="2:19" x14ac:dyDescent="0.35">
      <c r="B16" s="16"/>
    </row>
    <row r="17" spans="2:2" x14ac:dyDescent="0.35">
      <c r="B17" t="s">
        <v>304</v>
      </c>
    </row>
    <row r="18" spans="2:2" x14ac:dyDescent="0.35">
      <c r="B18" t="s">
        <v>305</v>
      </c>
    </row>
    <row r="20" spans="2:2" x14ac:dyDescent="0.35">
      <c r="B20"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S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 min="13" max="16" width="10.7265625" customWidth="1"/>
    <col min="17" max="17" width="2.1796875" customWidth="1"/>
    <col min="18" max="19" width="10.7265625" customWidth="1"/>
    <col min="20" max="20" width="2.1796875" customWidth="1"/>
  </cols>
  <sheetData>
    <row r="2" spans="2:19" ht="40" customHeight="1" x14ac:dyDescent="0.35">
      <c r="D2" s="30" t="s">
        <v>294</v>
      </c>
      <c r="E2" s="26"/>
      <c r="F2" s="26"/>
      <c r="G2" s="26"/>
      <c r="H2" s="26"/>
      <c r="I2" s="26"/>
      <c r="J2" s="26"/>
      <c r="K2" s="26"/>
      <c r="L2" s="26"/>
      <c r="M2" s="26"/>
      <c r="N2" s="26"/>
      <c r="O2" s="26"/>
      <c r="P2" s="26"/>
    </row>
    <row r="5" spans="2:19" ht="30" customHeight="1" x14ac:dyDescent="0.35">
      <c r="B5" s="15"/>
      <c r="C5" s="15"/>
      <c r="D5" s="29" t="s">
        <v>20</v>
      </c>
      <c r="E5" s="29"/>
      <c r="F5" s="15"/>
      <c r="G5" s="29" t="s">
        <v>21</v>
      </c>
      <c r="H5" s="15"/>
      <c r="I5" s="29" t="s">
        <v>22</v>
      </c>
      <c r="J5" s="29"/>
      <c r="K5" s="29"/>
      <c r="L5" s="15"/>
      <c r="M5" s="29" t="s">
        <v>23</v>
      </c>
      <c r="N5" s="29"/>
      <c r="O5" s="29"/>
      <c r="P5" s="29"/>
      <c r="Q5" s="15"/>
      <c r="R5" s="29" t="s">
        <v>24</v>
      </c>
      <c r="S5" s="29"/>
    </row>
    <row r="6" spans="2:19" ht="58" x14ac:dyDescent="0.35">
      <c r="B6" t="s">
        <v>25</v>
      </c>
      <c r="C6" s="9" t="s">
        <v>26</v>
      </c>
      <c r="D6" s="12" t="s">
        <v>27</v>
      </c>
      <c r="E6" s="12" t="s">
        <v>28</v>
      </c>
      <c r="G6" s="12" t="s">
        <v>29</v>
      </c>
      <c r="I6" s="12" t="s">
        <v>30</v>
      </c>
      <c r="J6" s="12" t="s">
        <v>31</v>
      </c>
      <c r="K6" s="12" t="s">
        <v>32</v>
      </c>
      <c r="M6" s="12" t="s">
        <v>33</v>
      </c>
      <c r="N6" s="12" t="s">
        <v>34</v>
      </c>
      <c r="O6" s="12" t="s">
        <v>35</v>
      </c>
      <c r="P6" s="12" t="s">
        <v>36</v>
      </c>
      <c r="R6" s="12" t="s">
        <v>37</v>
      </c>
      <c r="S6" s="12" t="s">
        <v>38</v>
      </c>
    </row>
    <row r="7" spans="2:19" ht="30" customHeight="1" x14ac:dyDescent="0.35">
      <c r="B7" s="10" t="s">
        <v>39</v>
      </c>
      <c r="C7" s="10">
        <v>586</v>
      </c>
      <c r="D7" s="10">
        <v>256</v>
      </c>
      <c r="E7" s="10">
        <v>246</v>
      </c>
      <c r="F7" s="10"/>
      <c r="G7" s="10">
        <v>137</v>
      </c>
      <c r="H7" s="10"/>
      <c r="I7" s="10">
        <v>249</v>
      </c>
      <c r="J7" s="10">
        <v>168</v>
      </c>
      <c r="K7" s="10">
        <v>165</v>
      </c>
      <c r="L7" s="10"/>
      <c r="M7" s="10">
        <v>231</v>
      </c>
      <c r="N7" s="10">
        <v>132</v>
      </c>
      <c r="O7" s="10">
        <v>137</v>
      </c>
      <c r="P7" s="10">
        <v>86</v>
      </c>
      <c r="Q7" s="10"/>
      <c r="R7" s="10">
        <v>178</v>
      </c>
      <c r="S7" s="10">
        <v>190</v>
      </c>
    </row>
    <row r="8" spans="2:19" ht="30" customHeight="1" x14ac:dyDescent="0.35">
      <c r="B8" s="11" t="s">
        <v>40</v>
      </c>
      <c r="C8" s="11">
        <v>586</v>
      </c>
      <c r="D8" s="11">
        <v>273</v>
      </c>
      <c r="E8" s="11">
        <v>227</v>
      </c>
      <c r="F8" s="11"/>
      <c r="G8" s="11">
        <v>140</v>
      </c>
      <c r="H8" s="11"/>
      <c r="I8" s="11">
        <v>272</v>
      </c>
      <c r="J8" s="11">
        <v>170</v>
      </c>
      <c r="K8" s="11">
        <v>139</v>
      </c>
      <c r="L8" s="11"/>
      <c r="M8" s="11">
        <v>252</v>
      </c>
      <c r="N8" s="11">
        <v>147</v>
      </c>
      <c r="O8" s="11">
        <v>111</v>
      </c>
      <c r="P8" s="11">
        <v>76</v>
      </c>
      <c r="Q8" s="11"/>
      <c r="R8" s="11">
        <v>186</v>
      </c>
      <c r="S8" s="11">
        <v>180</v>
      </c>
    </row>
    <row r="9" spans="2:19" ht="43.5" x14ac:dyDescent="0.35">
      <c r="B9" s="18" t="s">
        <v>295</v>
      </c>
      <c r="C9" s="17">
        <v>0.391660692665668</v>
      </c>
      <c r="D9" s="17">
        <v>0.36461549756335299</v>
      </c>
      <c r="E9" s="17">
        <v>0.43601366208275399</v>
      </c>
      <c r="F9" s="17"/>
      <c r="G9" s="17">
        <v>0.436974838738176</v>
      </c>
      <c r="H9" s="17"/>
      <c r="I9" s="17">
        <v>0.469167913574558</v>
      </c>
      <c r="J9" s="17">
        <v>0.265563898701908</v>
      </c>
      <c r="K9" s="17">
        <v>0.408861025967522</v>
      </c>
      <c r="L9" s="17"/>
      <c r="M9" s="17">
        <v>0.382961492980676</v>
      </c>
      <c r="N9" s="17">
        <v>0.34044507828628001</v>
      </c>
      <c r="O9" s="17">
        <v>0.440507667675267</v>
      </c>
      <c r="P9" s="17">
        <v>0.44822394370373098</v>
      </c>
      <c r="Q9" s="17"/>
      <c r="R9" s="17">
        <v>0.44457889815616503</v>
      </c>
      <c r="S9" s="17">
        <v>0.32744834708035703</v>
      </c>
    </row>
    <row r="10" spans="2:19" ht="43.5" x14ac:dyDescent="0.35">
      <c r="B10" s="18" t="s">
        <v>296</v>
      </c>
      <c r="C10" s="17">
        <v>0.36722638594648099</v>
      </c>
      <c r="D10" s="17">
        <v>0.36750739718224701</v>
      </c>
      <c r="E10" s="17">
        <v>0.39361747792290103</v>
      </c>
      <c r="F10" s="17"/>
      <c r="G10" s="17">
        <v>0.370439419429622</v>
      </c>
      <c r="H10" s="17"/>
      <c r="I10" s="17">
        <v>0.38080708523155099</v>
      </c>
      <c r="J10" s="17">
        <v>0.35177729278126701</v>
      </c>
      <c r="K10" s="17">
        <v>0.36256958055986699</v>
      </c>
      <c r="L10" s="17"/>
      <c r="M10" s="17">
        <v>0.36428578137477502</v>
      </c>
      <c r="N10" s="17">
        <v>0.36795154118546403</v>
      </c>
      <c r="O10" s="17">
        <v>0.38888266395648702</v>
      </c>
      <c r="P10" s="17">
        <v>0.34394173307533099</v>
      </c>
      <c r="Q10" s="17"/>
      <c r="R10" s="17">
        <v>0.35831053343735297</v>
      </c>
      <c r="S10" s="17">
        <v>0.33718841901909202</v>
      </c>
    </row>
    <row r="11" spans="2:19" ht="29" x14ac:dyDescent="0.35">
      <c r="B11" s="18" t="s">
        <v>297</v>
      </c>
      <c r="C11" s="17">
        <v>0.36427376780730297</v>
      </c>
      <c r="D11" s="17">
        <v>0.36011362059291002</v>
      </c>
      <c r="E11" s="17">
        <v>0.363498275147837</v>
      </c>
      <c r="F11" s="17"/>
      <c r="G11" s="17">
        <v>0.50133245816928695</v>
      </c>
      <c r="H11" s="17"/>
      <c r="I11" s="17">
        <v>0.40717377484834799</v>
      </c>
      <c r="J11" s="17">
        <v>0.26465671638052501</v>
      </c>
      <c r="K11" s="17">
        <v>0.41580688545494698</v>
      </c>
      <c r="L11" s="17"/>
      <c r="M11" s="17">
        <v>0.36530466713644799</v>
      </c>
      <c r="N11" s="17">
        <v>0.40094919207784402</v>
      </c>
      <c r="O11" s="17">
        <v>0.35134017020287001</v>
      </c>
      <c r="P11" s="17">
        <v>0.30880521688922402</v>
      </c>
      <c r="Q11" s="17"/>
      <c r="R11" s="17">
        <v>0.471895158365709</v>
      </c>
      <c r="S11" s="17">
        <v>0.38602118147902398</v>
      </c>
    </row>
    <row r="12" spans="2:19" ht="29" x14ac:dyDescent="0.35">
      <c r="B12" s="18" t="s">
        <v>298</v>
      </c>
      <c r="C12" s="17">
        <v>0.36394426882130898</v>
      </c>
      <c r="D12" s="17">
        <v>0.39919653990259302</v>
      </c>
      <c r="E12" s="17">
        <v>0.30841924532151899</v>
      </c>
      <c r="F12" s="17"/>
      <c r="G12" s="17">
        <v>0.44898008478485602</v>
      </c>
      <c r="H12" s="17"/>
      <c r="I12" s="17">
        <v>0.36395441077756602</v>
      </c>
      <c r="J12" s="17">
        <v>0.33768342702191101</v>
      </c>
      <c r="K12" s="17">
        <v>0.38808249256063498</v>
      </c>
      <c r="L12" s="17"/>
      <c r="M12" s="17">
        <v>0.36169996405662902</v>
      </c>
      <c r="N12" s="17">
        <v>0.35949387058943</v>
      </c>
      <c r="O12" s="17">
        <v>0.39062357141480603</v>
      </c>
      <c r="P12" s="17">
        <v>0.34102505310164799</v>
      </c>
      <c r="Q12" s="17"/>
      <c r="R12" s="17">
        <v>0.43876270267783402</v>
      </c>
      <c r="S12" s="17">
        <v>0.39214378790336502</v>
      </c>
    </row>
    <row r="13" spans="2:19" ht="43.5" x14ac:dyDescent="0.35">
      <c r="B13" s="18" t="s">
        <v>299</v>
      </c>
      <c r="C13" s="17">
        <v>0.31578718912708997</v>
      </c>
      <c r="D13" s="17">
        <v>0.291159729310347</v>
      </c>
      <c r="E13" s="17">
        <v>0.33422372663874</v>
      </c>
      <c r="F13" s="17"/>
      <c r="G13" s="17">
        <v>0.44119027117672599</v>
      </c>
      <c r="H13" s="17"/>
      <c r="I13" s="17">
        <v>0.40041059579979699</v>
      </c>
      <c r="J13" s="17">
        <v>0.15948890407121399</v>
      </c>
      <c r="K13" s="17">
        <v>0.34211217664374199</v>
      </c>
      <c r="L13" s="17"/>
      <c r="M13" s="17">
        <v>0.30600102151123398</v>
      </c>
      <c r="N13" s="17">
        <v>0.27162454175370299</v>
      </c>
      <c r="O13" s="17">
        <v>0.37649298410156801</v>
      </c>
      <c r="P13" s="17">
        <v>0.34499024998201</v>
      </c>
      <c r="Q13" s="17"/>
      <c r="R13" s="17">
        <v>0.39905650583826802</v>
      </c>
      <c r="S13" s="17">
        <v>0.30244032793139097</v>
      </c>
    </row>
    <row r="14" spans="2:19" ht="29" x14ac:dyDescent="0.35">
      <c r="B14" s="18" t="s">
        <v>300</v>
      </c>
      <c r="C14" s="17">
        <v>0.248592283300372</v>
      </c>
      <c r="D14" s="17">
        <v>0.25612293400812802</v>
      </c>
      <c r="E14" s="17">
        <v>0.21690458346930599</v>
      </c>
      <c r="F14" s="17"/>
      <c r="G14" s="17">
        <v>0.37389481377585598</v>
      </c>
      <c r="H14" s="17"/>
      <c r="I14" s="17">
        <v>0.29243213489745901</v>
      </c>
      <c r="J14" s="17">
        <v>0.12669185879990499</v>
      </c>
      <c r="K14" s="17">
        <v>0.32107940793248202</v>
      </c>
      <c r="L14" s="17"/>
      <c r="M14" s="17">
        <v>0.227663222496956</v>
      </c>
      <c r="N14" s="17">
        <v>0.23438385496688699</v>
      </c>
      <c r="O14" s="17">
        <v>0.29710730894242798</v>
      </c>
      <c r="P14" s="17">
        <v>0.27460861374370399</v>
      </c>
      <c r="Q14" s="17"/>
      <c r="R14" s="17">
        <v>0.373482476932046</v>
      </c>
      <c r="S14" s="17">
        <v>0.22835268669063899</v>
      </c>
    </row>
    <row r="15" spans="2:19" ht="29" x14ac:dyDescent="0.35">
      <c r="B15" s="18" t="s">
        <v>301</v>
      </c>
      <c r="C15" s="17">
        <v>0.24257273037423599</v>
      </c>
      <c r="D15" s="17">
        <v>0.21592820894627701</v>
      </c>
      <c r="E15" s="17">
        <v>0.25292273339583099</v>
      </c>
      <c r="F15" s="17"/>
      <c r="G15" s="17">
        <v>0.35614361677183498</v>
      </c>
      <c r="H15" s="17"/>
      <c r="I15" s="17">
        <v>0.30761504232966302</v>
      </c>
      <c r="J15" s="17">
        <v>0.14688616962981099</v>
      </c>
      <c r="K15" s="17">
        <v>0.24136449581570299</v>
      </c>
      <c r="L15" s="17"/>
      <c r="M15" s="17">
        <v>0.26148099927087198</v>
      </c>
      <c r="N15" s="17">
        <v>0.23398514334640699</v>
      </c>
      <c r="O15" s="17">
        <v>0.239997189047858</v>
      </c>
      <c r="P15" s="17">
        <v>0.200249724488932</v>
      </c>
      <c r="Q15" s="17"/>
      <c r="R15" s="17">
        <v>0.32432169944420602</v>
      </c>
      <c r="S15" s="17">
        <v>0.27465379833520698</v>
      </c>
    </row>
    <row r="16" spans="2:19" ht="43.5" x14ac:dyDescent="0.35">
      <c r="B16" s="18" t="s">
        <v>302</v>
      </c>
      <c r="C16" s="17">
        <v>0.21708411061546701</v>
      </c>
      <c r="D16" s="17">
        <v>0.19722368564003301</v>
      </c>
      <c r="E16" s="17">
        <v>0.18234088789021999</v>
      </c>
      <c r="F16" s="17"/>
      <c r="G16" s="17">
        <v>0.32336458659342998</v>
      </c>
      <c r="H16" s="17"/>
      <c r="I16" s="17">
        <v>0.29498930673145302</v>
      </c>
      <c r="J16" s="17">
        <v>6.8205862413997204E-2</v>
      </c>
      <c r="K16" s="17">
        <v>0.25466419688869502</v>
      </c>
      <c r="L16" s="17"/>
      <c r="M16" s="17">
        <v>0.25073915676566799</v>
      </c>
      <c r="N16" s="17">
        <v>0.18419315307533801</v>
      </c>
      <c r="O16" s="17">
        <v>0.19755563285087799</v>
      </c>
      <c r="P16" s="17">
        <v>0.197636555633635</v>
      </c>
      <c r="Q16" s="17"/>
      <c r="R16" s="17">
        <v>0.371185423396723</v>
      </c>
      <c r="S16" s="17">
        <v>0.22280638088754701</v>
      </c>
    </row>
    <row r="17" spans="2:19" ht="43.5" x14ac:dyDescent="0.35">
      <c r="B17" s="18" t="s">
        <v>303</v>
      </c>
      <c r="C17" s="17">
        <v>0.19137804925548199</v>
      </c>
      <c r="D17" s="17">
        <v>0.15651801147438399</v>
      </c>
      <c r="E17" s="17">
        <v>0.181647792878502</v>
      </c>
      <c r="F17" s="17"/>
      <c r="G17" s="17">
        <v>0.33202233729640002</v>
      </c>
      <c r="H17" s="17"/>
      <c r="I17" s="17">
        <v>0.26564379489790402</v>
      </c>
      <c r="J17" s="17">
        <v>9.8318719904247398E-2</v>
      </c>
      <c r="K17" s="17">
        <v>0.16697300505293899</v>
      </c>
      <c r="L17" s="17"/>
      <c r="M17" s="17">
        <v>0.190173401989774</v>
      </c>
      <c r="N17" s="17">
        <v>0.20974429020791299</v>
      </c>
      <c r="O17" s="17">
        <v>0.19956199840869099</v>
      </c>
      <c r="P17" s="17">
        <v>0.14789234468602799</v>
      </c>
      <c r="Q17" s="17"/>
      <c r="R17" s="17">
        <v>0.30613701104575702</v>
      </c>
      <c r="S17" s="17">
        <v>0.18737619973457101</v>
      </c>
    </row>
    <row r="18" spans="2:19" x14ac:dyDescent="0.35">
      <c r="B18" s="18" t="s">
        <v>53</v>
      </c>
      <c r="C18" s="17">
        <v>3.24108854565563E-2</v>
      </c>
      <c r="D18" s="17">
        <v>3.7177441126410402E-2</v>
      </c>
      <c r="E18" s="17">
        <v>2.11687518658388E-2</v>
      </c>
      <c r="F18" s="17"/>
      <c r="G18" s="17">
        <v>0</v>
      </c>
      <c r="H18" s="17"/>
      <c r="I18" s="17">
        <v>2.2091651947047E-2</v>
      </c>
      <c r="J18" s="17">
        <v>4.70906800686254E-2</v>
      </c>
      <c r="K18" s="17">
        <v>2.6883864977609199E-2</v>
      </c>
      <c r="L18" s="17"/>
      <c r="M18" s="17">
        <v>2.7952730878995399E-2</v>
      </c>
      <c r="N18" s="17">
        <v>2.6358079097029901E-2</v>
      </c>
      <c r="O18" s="17">
        <v>3.47531402520991E-2</v>
      </c>
      <c r="P18" s="17">
        <v>5.5480055489251001E-2</v>
      </c>
      <c r="Q18" s="17"/>
      <c r="R18" s="17">
        <v>7.1564663682051003E-3</v>
      </c>
      <c r="S18" s="17">
        <v>1.9321858669678501E-2</v>
      </c>
    </row>
    <row r="19" spans="2:19" x14ac:dyDescent="0.35">
      <c r="B19" s="18" t="s">
        <v>98</v>
      </c>
      <c r="C19" s="17">
        <v>5.4791289795532499E-3</v>
      </c>
      <c r="D19" s="17">
        <v>2.59290101165799E-3</v>
      </c>
      <c r="E19" s="17">
        <v>2.5388558293872E-3</v>
      </c>
      <c r="F19" s="17"/>
      <c r="G19" s="17">
        <v>3.00441765099096E-3</v>
      </c>
      <c r="H19" s="17"/>
      <c r="I19" s="17">
        <v>2.60275037128046E-3</v>
      </c>
      <c r="J19" s="17">
        <v>1.2263211442271001E-2</v>
      </c>
      <c r="K19" s="17">
        <v>3.0342453513636102E-3</v>
      </c>
      <c r="L19" s="17"/>
      <c r="M19" s="17">
        <v>1.67419299156773E-3</v>
      </c>
      <c r="N19" s="17">
        <v>1.50493348997181E-2</v>
      </c>
      <c r="O19" s="17">
        <v>0</v>
      </c>
      <c r="P19" s="17">
        <v>7.5868837905751201E-3</v>
      </c>
      <c r="Q19" s="17"/>
      <c r="R19" s="17">
        <v>0</v>
      </c>
      <c r="S19" s="17">
        <v>5.53946356759969E-3</v>
      </c>
    </row>
    <row r="20" spans="2:19" x14ac:dyDescent="0.35">
      <c r="B20" s="18" t="s">
        <v>54</v>
      </c>
      <c r="C20" s="19">
        <v>6.9555171319884396E-2</v>
      </c>
      <c r="D20" s="19">
        <v>6.14860478635968E-2</v>
      </c>
      <c r="E20" s="19">
        <v>8.4700457331889203E-2</v>
      </c>
      <c r="F20" s="19"/>
      <c r="G20" s="19">
        <v>8.0659704616344394E-3</v>
      </c>
      <c r="H20" s="19"/>
      <c r="I20" s="19">
        <v>3.50019737723598E-2</v>
      </c>
      <c r="J20" s="19">
        <v>0.14118192303055099</v>
      </c>
      <c r="K20" s="19">
        <v>4.5080199671493203E-2</v>
      </c>
      <c r="L20" s="19"/>
      <c r="M20" s="19">
        <v>5.2976206565994298E-2</v>
      </c>
      <c r="N20" s="19">
        <v>9.2560460866606603E-2</v>
      </c>
      <c r="O20" s="19">
        <v>9.2672379462800603E-2</v>
      </c>
      <c r="P20" s="19">
        <v>4.6261893403453699E-2</v>
      </c>
      <c r="Q20" s="19"/>
      <c r="R20" s="19">
        <v>1.41875187545536E-2</v>
      </c>
      <c r="S20" s="19">
        <v>2.9315934812048E-2</v>
      </c>
    </row>
    <row r="21" spans="2:19" x14ac:dyDescent="0.35">
      <c r="B21" s="16"/>
    </row>
    <row r="22" spans="2:19" x14ac:dyDescent="0.35">
      <c r="B22" t="s">
        <v>304</v>
      </c>
    </row>
    <row r="23" spans="2:19" x14ac:dyDescent="0.35">
      <c r="B23" t="s">
        <v>305</v>
      </c>
    </row>
    <row r="25" spans="2:19" x14ac:dyDescent="0.35">
      <c r="B25" s="8" t="str">
        <f>HYPERLINK("#'Contents'!A1", "Return to Contents")</f>
        <v>Return to Contents</v>
      </c>
    </row>
  </sheetData>
  <mergeCells count="6">
    <mergeCell ref="R5:S5"/>
    <mergeCell ref="D2:P2"/>
    <mergeCell ref="D5:E5"/>
    <mergeCell ref="G5"/>
    <mergeCell ref="I5:K5"/>
    <mergeCell ref="M5:P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01B5E8-BC67-46F6-8153-7D40C9BE8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ECBFEC-7544-43BE-930D-FEADF8E71CED}">
  <ds:schemaRefs>
    <ds:schemaRef ds:uri="http://schemas.microsoft.com/sharepoint/v3/contenttype/forms"/>
  </ds:schemaRefs>
</ds:datastoreItem>
</file>

<file path=customXml/itemProps3.xml><?xml version="1.0" encoding="utf-8"?>
<ds:datastoreItem xmlns:ds="http://schemas.openxmlformats.org/officeDocument/2006/customXml" ds:itemID="{67DE4118-D3AC-43C5-BE36-05B0C51A6ACC}">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78</vt:i4>
      </vt:variant>
    </vt:vector>
  </HeadingPairs>
  <TitlesOfParts>
    <vt:vector size="78" baseType="lpstr">
      <vt:lpstr>Cover Sheet</vt:lpstr>
      <vt:lpstr>Contents</vt:lpstr>
      <vt:lpstr>Full Results</vt:lpstr>
      <vt:lpstr>Sheet2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2025-11-19T09:49:34Z</dcterms:created>
  <dcterms:modified xsi:type="dcterms:W3CDTF">2026-03-30T08:21:04Z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2400</vt:r8>
  </property>
  <property fmtid="{D5CDD505-2E9C-101B-9397-08002B2CF9AE}" pid="4" name="MediaServiceImageTags">
    <vt:lpwstr/>
  </property>
</Properties>
</file>