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B375C6A5-EDD4-4D85-81AF-AA1FC86BF24F}" xr6:coauthVersionLast="47" xr6:coauthVersionMax="47" xr10:uidLastSave="{00000000-0000-0000-0000-000000000000}"/>
  <bookViews>
    <workbookView xWindow="1560" yWindow="1560" windowWidth="17040" windowHeight="12255" tabRatio="785" firstSheet="2" activeTab="6" xr2:uid="{00000000-000D-0000-FFFF-FFFF00000000}"/>
  </bookViews>
  <sheets>
    <sheet name="Oppgave 11.9" sheetId="6" r:id="rId1"/>
    <sheet name="Oppgave 11.10" sheetId="7" r:id="rId2"/>
    <sheet name="Oppgave 11.11" sheetId="8" r:id="rId3"/>
    <sheet name="Oppgave 11.12" sheetId="9" r:id="rId4"/>
    <sheet name="Oppgave 11.13" sheetId="10" r:id="rId5"/>
    <sheet name="Oppgave 11.14" sheetId="11" r:id="rId6"/>
    <sheet name="Oppgave 11.16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11" l="1"/>
  <c r="E24" i="11" s="1"/>
  <c r="Q11" i="11"/>
  <c r="F25" i="11" s="1"/>
  <c r="Q6" i="11"/>
  <c r="F6" i="11" s="1"/>
  <c r="Q4" i="11"/>
  <c r="F5" i="11" s="1"/>
  <c r="Q2" i="11"/>
  <c r="D23" i="10"/>
  <c r="G24" i="8"/>
  <c r="E8" i="11" l="1"/>
  <c r="F16" i="11" l="1"/>
  <c r="E27" i="11"/>
  <c r="G20" i="11"/>
  <c r="E14" i="9" l="1"/>
  <c r="F7" i="12" l="1"/>
  <c r="I7" i="12" s="1"/>
  <c r="D30" i="11"/>
  <c r="C30" i="11"/>
  <c r="G27" i="11"/>
  <c r="G26" i="11"/>
  <c r="G25" i="11"/>
  <c r="G22" i="11"/>
  <c r="G23" i="11"/>
  <c r="G21" i="11"/>
  <c r="F19" i="11"/>
  <c r="G19" i="11" s="1"/>
  <c r="H18" i="11"/>
  <c r="J17" i="11"/>
  <c r="J16" i="11"/>
  <c r="J15" i="11"/>
  <c r="J14" i="11"/>
  <c r="J13" i="11"/>
  <c r="E12" i="11"/>
  <c r="J11" i="11"/>
  <c r="J9" i="11"/>
  <c r="I8" i="11"/>
  <c r="I7" i="11"/>
  <c r="I6" i="11"/>
  <c r="I5" i="11"/>
  <c r="I4" i="11"/>
  <c r="H17" i="10"/>
  <c r="D24" i="10" s="1"/>
  <c r="G16" i="10"/>
  <c r="F19" i="10" s="1"/>
  <c r="J14" i="10"/>
  <c r="D22" i="10" s="1"/>
  <c r="D25" i="10" s="1"/>
  <c r="J13" i="10"/>
  <c r="D16" i="9"/>
  <c r="C16" i="9"/>
  <c r="G14" i="9"/>
  <c r="G13" i="9"/>
  <c r="H12" i="9"/>
  <c r="H16" i="9" s="1"/>
  <c r="J11" i="9"/>
  <c r="J10" i="9"/>
  <c r="J6" i="9"/>
  <c r="I5" i="9"/>
  <c r="I16" i="9" s="1"/>
  <c r="F18" i="7"/>
  <c r="H18" i="7" s="1"/>
  <c r="J18" i="7" s="1"/>
  <c r="E18" i="7"/>
  <c r="G18" i="7" s="1"/>
  <c r="I18" i="7" s="1"/>
  <c r="F6" i="7"/>
  <c r="F12" i="7" s="1"/>
  <c r="E6" i="7"/>
  <c r="E12" i="7" s="1"/>
  <c r="E31" i="11" l="1"/>
  <c r="E15" i="9"/>
  <c r="E16" i="9" s="1"/>
  <c r="I30" i="11"/>
  <c r="F28" i="11"/>
  <c r="H28" i="11" s="1"/>
  <c r="H30" i="11" s="1"/>
  <c r="J12" i="11"/>
  <c r="G6" i="7"/>
  <c r="G12" i="7" s="1"/>
  <c r="G24" i="11"/>
  <c r="C19" i="7"/>
  <c r="H6" i="7"/>
  <c r="I6" i="7"/>
  <c r="I12" i="7" s="1"/>
  <c r="G15" i="9" l="1"/>
  <c r="G16" i="9" s="1"/>
  <c r="E29" i="11"/>
  <c r="O30" i="11" s="1"/>
  <c r="O29" i="11" s="1"/>
  <c r="H12" i="7"/>
  <c r="J6" i="7"/>
  <c r="J12" i="7" s="1"/>
  <c r="F10" i="11" l="1"/>
  <c r="F30" i="11" s="1"/>
  <c r="D21" i="9"/>
  <c r="D20" i="9" s="1"/>
  <c r="F7" i="9" s="1"/>
  <c r="F16" i="9" s="1"/>
  <c r="E30" i="11"/>
  <c r="G29" i="11"/>
  <c r="G30" i="11" s="1"/>
  <c r="J7" i="9"/>
  <c r="J16" i="9" s="1"/>
  <c r="J10" i="11" l="1"/>
  <c r="J30" i="11" s="1"/>
</calcChain>
</file>

<file path=xl/sharedStrings.xml><?xml version="1.0" encoding="utf-8"?>
<sst xmlns="http://schemas.openxmlformats.org/spreadsheetml/2006/main" count="267" uniqueCount="124">
  <si>
    <t>Årsresultat</t>
  </si>
  <si>
    <t>Debet</t>
  </si>
  <si>
    <t>Saldobalanse</t>
  </si>
  <si>
    <t>Posteringer</t>
  </si>
  <si>
    <t>Resultat</t>
  </si>
  <si>
    <t>Balanse</t>
  </si>
  <si>
    <t>Diverse eiendeler</t>
  </si>
  <si>
    <t>Diverse gjeld</t>
  </si>
  <si>
    <t>Diverse inntekter</t>
  </si>
  <si>
    <t>Diverse kostnader</t>
  </si>
  <si>
    <t>a)</t>
  </si>
  <si>
    <t>Kredit</t>
  </si>
  <si>
    <t>Varebeholdning</t>
  </si>
  <si>
    <t>Varekjøp</t>
  </si>
  <si>
    <t>Avskrivninger</t>
  </si>
  <si>
    <t>Andre driftskostnader</t>
  </si>
  <si>
    <t>Rentekostnader</t>
  </si>
  <si>
    <t>Biler</t>
  </si>
  <si>
    <t>Inventar</t>
  </si>
  <si>
    <t>Forskuddsbet. husleie</t>
  </si>
  <si>
    <t>Skyldig arbeidsg.avg.</t>
  </si>
  <si>
    <t>Påløpt arbeidsg.avg.</t>
  </si>
  <si>
    <t>Lønn</t>
  </si>
  <si>
    <t>Arbeidsgiveravgift</t>
  </si>
  <si>
    <t>Aksjekapital</t>
  </si>
  <si>
    <t>Annen egenkapital</t>
  </si>
  <si>
    <t>Avsatt utbytte</t>
  </si>
  <si>
    <t>Styrets forslag til disponering av årsoverskuddet</t>
  </si>
  <si>
    <t>Overført annen egenkapital</t>
  </si>
  <si>
    <t>Betalbar skatt</t>
  </si>
  <si>
    <t>Betalbar skatt (kostnad)</t>
  </si>
  <si>
    <t>Dato</t>
  </si>
  <si>
    <t>Tekst</t>
  </si>
  <si>
    <t>1900 Bank-</t>
  </si>
  <si>
    <t>8300 Betalbar</t>
  </si>
  <si>
    <t xml:space="preserve">innskudd </t>
  </si>
  <si>
    <t>Forskuddsskatt</t>
  </si>
  <si>
    <t>skatt (kostnad)</t>
  </si>
  <si>
    <t>Inngående balanse</t>
  </si>
  <si>
    <t>Skatteoppgjør</t>
  </si>
  <si>
    <t>Betalt restskatt</t>
  </si>
  <si>
    <t>Råbalanse</t>
  </si>
  <si>
    <t>b)</t>
  </si>
  <si>
    <t>Avsatt til utbytte</t>
  </si>
  <si>
    <t>Sum disponering</t>
  </si>
  <si>
    <t>Utsatt skatt</t>
  </si>
  <si>
    <t>Endring i utsatt skatt</t>
  </si>
  <si>
    <t>Avgiftspliktig salg</t>
  </si>
  <si>
    <t>Obl. tjenestepensjon</t>
  </si>
  <si>
    <t>Endring utsatt skatt</t>
  </si>
  <si>
    <t>Bankinnskudd</t>
  </si>
  <si>
    <t>Feriepenger</t>
  </si>
  <si>
    <t>30.11.</t>
  </si>
  <si>
    <t>Honorar</t>
  </si>
  <si>
    <t>c)</t>
  </si>
  <si>
    <t>Påløpte feriepenger</t>
  </si>
  <si>
    <t>2380 Kassekreditt</t>
  </si>
  <si>
    <t>2500 Betalbar skatt</t>
  </si>
  <si>
    <t>2540 Forskuddsskatt</t>
  </si>
  <si>
    <t>8300 Betalbar skatt</t>
  </si>
  <si>
    <t>Bil.</t>
  </si>
  <si>
    <t>nr.</t>
  </si>
  <si>
    <t>Inngående balanse på kr 112 000 viser den skatten som selskapet har beregnet for 20x0, altså i fjor.</t>
  </si>
  <si>
    <t>De to beløpene (bilag 131 og 274) er den skatten som selskapet har betalt. Det betyr at selskapet</t>
  </si>
  <si>
    <t>Vi legger merke til at det ikke blir bokført noe på kostnadskontoen 8300 Betalbar skatt. Vi snakker om skatten for</t>
  </si>
  <si>
    <t>Regnskap for 20x1</t>
  </si>
  <si>
    <t>i fjor, altså 20x0. Skattekostnaden for 20x1 blir først bokført når året er omme, dvs. ved årsoppgjøret for 20x1</t>
  </si>
  <si>
    <t>Utdrag av årsoppgjøret for 20x1</t>
  </si>
  <si>
    <r>
      <t xml:space="preserve">Betalbar skatt for20x1: kr 500 000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0,22 = kr 110 000</t>
    </r>
  </si>
  <si>
    <t>Forklaring av beløpene på konto 2500 Betalbar skatt:</t>
  </si>
  <si>
    <t>kr 24 000 til kredit i råbalansen er beregnet skatt for 20x0, dvs. for fjoråret.</t>
  </si>
  <si>
    <t>termin resterende skatt.</t>
  </si>
  <si>
    <t>Løsning oppgave 11.9</t>
  </si>
  <si>
    <t>kr 120 000 til kredit er beregnet utsatt skatt per 31.12.x0.</t>
  </si>
  <si>
    <t>Konto 2500</t>
  </si>
  <si>
    <t>kr 340 000 til kredit er beregnet betalbar skatt for 20x0. Debettallet kr 339 500 er</t>
  </si>
  <si>
    <t>hva selskapet har beregnet.</t>
  </si>
  <si>
    <t>Konto 2540</t>
  </si>
  <si>
    <t xml:space="preserve">Konto 2120 </t>
  </si>
  <si>
    <r>
      <t xml:space="preserve">Debetbeløpet på kr 339 500 er den </t>
    </r>
    <r>
      <rPr>
        <i/>
        <sz val="12"/>
        <rFont val="Times New Roman"/>
        <family val="1"/>
      </rPr>
      <t>betalte</t>
    </r>
    <r>
      <rPr>
        <sz val="12"/>
        <rFont val="Times New Roman"/>
        <family val="1"/>
      </rPr>
      <t xml:space="preserve"> skatten i 20x1.</t>
    </r>
  </si>
  <si>
    <t>Skattekostnaden for 20x1 er kr (399 500 – 20 000) =</t>
  </si>
  <si>
    <t>Godtgjørelser under kr 10 000 fra ideelle organisasjoner er ikke innberetningspliktige, og det er dermed ingen plikt til å foreta skattetrekk.</t>
  </si>
  <si>
    <t>Alta ligger i Finnmark og har dermed 0 % arbeidsgiveravgift.</t>
  </si>
  <si>
    <r>
      <t xml:space="preserve">Beregnet betalbar skatt for 20x1 er kr 168 000. Postering i forbindelse med årsoppgjøret for 20x1 blir kredit konto </t>
    </r>
    <r>
      <rPr>
        <i/>
        <sz val="12"/>
        <rFont val="Times New Roman"/>
        <family val="1"/>
      </rPr>
      <t>2500 Betalbar</t>
    </r>
  </si>
  <si>
    <r>
      <rPr>
        <i/>
        <sz val="12"/>
        <rFont val="Times New Roman"/>
        <family val="1"/>
      </rPr>
      <t>skatt</t>
    </r>
    <r>
      <rPr>
        <sz val="12"/>
        <rFont val="Times New Roman"/>
        <family val="1"/>
      </rPr>
      <t xml:space="preserve"> og debet konto </t>
    </r>
    <r>
      <rPr>
        <i/>
        <sz val="12"/>
        <rFont val="Times New Roman"/>
        <family val="1"/>
      </rPr>
      <t>8300 Betalbar skatt</t>
    </r>
    <r>
      <rPr>
        <sz val="12"/>
        <rFont val="Times New Roman"/>
        <family val="1"/>
      </rPr>
      <t xml:space="preserve">. Gjelden på kr 168 000 blir dermed ført til kredit balanse. Kostnaden for 20x1 blir </t>
    </r>
  </si>
  <si>
    <t>Løsning oppgave 11.13</t>
  </si>
  <si>
    <t>eller:</t>
  </si>
  <si>
    <t>Betalbar skatt for 20x1</t>
  </si>
  <si>
    <t>For mye beregnet i 20x0</t>
  </si>
  <si>
    <t>Nedgang i utsatt skatt</t>
  </si>
  <si>
    <t>Skattekostnad</t>
  </si>
  <si>
    <t>fastsatt skatt i forbindelse med skatteoppgjøret for 20x0. Det faktiske skatten ble altså kr 500 lavere enn</t>
  </si>
  <si>
    <r>
      <t xml:space="preserve">kr 339 500 til kredit er </t>
    </r>
    <r>
      <rPr>
        <i/>
        <sz val="12"/>
        <rFont val="Times New Roman"/>
        <family val="1"/>
      </rPr>
      <t>fastsatt</t>
    </r>
    <r>
      <rPr>
        <sz val="12"/>
        <rFont val="Times New Roman"/>
        <family val="1"/>
      </rPr>
      <t xml:space="preserve"> skatt for 20x0. Denne ble ført kredit konto 2540 og debet konto 2500.</t>
    </r>
  </si>
  <si>
    <t>Beholdningsøkning varer: 275 000 – 262 000 =</t>
  </si>
  <si>
    <r>
      <t xml:space="preserve">Avskrivning biler: 150 000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0,30 =</t>
    </r>
  </si>
  <si>
    <r>
      <t xml:space="preserve">Avskrivning inventar: 270 000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0,10 =</t>
    </r>
  </si>
  <si>
    <t>Husleie per måned: 37 500 : 3 =</t>
  </si>
  <si>
    <r>
      <t xml:space="preserve">Forskudd for januar og februar 20x2: 12 500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2 =</t>
    </r>
  </si>
  <si>
    <t>Sum avskrivninger</t>
  </si>
  <si>
    <t>har betalt kr 100 000 når skatteoppgjøret blir offentliggjort, noe som skjedde 9. september.</t>
  </si>
  <si>
    <t>Bilag 548 er skatteoppgjøret som viser at den faktiske skatten for 20x0 ble kr 112 000, altså det samme som</t>
  </si>
  <si>
    <t>selskapet har beregnet ved årsoppgjøret for 20x0.</t>
  </si>
  <si>
    <t>Saldoen på konto 2540 Forskuddsskatt er nå på kr (112 000 – 100 000) = kr 12 000. Selskapet skylder altså</t>
  </si>
  <si>
    <t>kr 12 000, og dette beløpet forfaller tre uker etter at skatteoppgjøret blir offentliggjort.</t>
  </si>
  <si>
    <t>kr 168 000.</t>
  </si>
  <si>
    <t>11.10.</t>
  </si>
  <si>
    <t>Vi ser at kostnaden for 20x1 ble kr 27 000 høyere enn den beregnede skatten for 20x1. Dette skyldes</t>
  </si>
  <si>
    <t>at selskapet har beregnet kr 27 000 for lite skatt i 20x0. Dette skyldes igjen at Skatteetaten har kontrollert</t>
  </si>
  <si>
    <t>regnskapet til Bilservice med den følge at det skattepliktige resultatet er blitt forhøyet.</t>
  </si>
  <si>
    <r>
      <t xml:space="preserve">kr 23 750 til debet i råbalansen er </t>
    </r>
    <r>
      <rPr>
        <i/>
        <sz val="12"/>
        <rFont val="Times New Roman"/>
        <family val="1"/>
      </rPr>
      <t>fastsatt</t>
    </r>
    <r>
      <rPr>
        <sz val="12"/>
        <rFont val="Times New Roman"/>
        <family val="1"/>
      </rPr>
      <t xml:space="preserve"> skatt for 20x0. Den faktiske skatten for 20x0 ble altså kr 23 750.</t>
    </r>
  </si>
  <si>
    <t>kr 23 750 til kredit er fastsatt skatt (ifølge skatteoppgjøret) for 20x0.</t>
  </si>
  <si>
    <t>kr 23 750 til debet er betalingen av den fastsatte skatten for 20x0 – to terminer forskuddsskatt og en</t>
  </si>
  <si>
    <t>Vi ser at kostnaden for 20x1 blir kr 17 750, altså kr 250 mindre enn beregnet skatt for 20x1. Det skyldes at</t>
  </si>
  <si>
    <t>den fastsatte skatten for 20x0 (i fjor) ble kr 250 mindre enn forventet.</t>
  </si>
  <si>
    <t>Løsning oppgave 11.14</t>
  </si>
  <si>
    <t>Løsning oppgave 11.16</t>
  </si>
  <si>
    <t>Konto-</t>
  </si>
  <si>
    <t>kode</t>
  </si>
  <si>
    <t>Løsning oppgave 11.10</t>
  </si>
  <si>
    <t>Løsning oppgave 11.11</t>
  </si>
  <si>
    <t>Forklaring av beløpene på konto 2540 Forskuddsskatt:</t>
  </si>
  <si>
    <t>Løsning oppgave 11.12</t>
  </si>
  <si>
    <t>Kontonavn</t>
  </si>
  <si>
    <t>Denne oppgaven "hører hjemme" i kapittel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</si>
</sst>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d/m/"/>
    <numFmt numFmtId="166" formatCode="&quot;kr&quot;\ #,##0"/>
  </numFmts>
  <fonts count="13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5" fillId="0" borderId="0"/>
    <xf numFmtId="9" fontId="12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1" applyFont="1"/>
    <xf numFmtId="0" fontId="1" fillId="0" borderId="16" xfId="1" applyFont="1" applyBorder="1" applyAlignment="1">
      <alignment horizontal="center"/>
    </xf>
    <xf numFmtId="0" fontId="1" fillId="0" borderId="16" xfId="1" applyFont="1" applyBorder="1"/>
    <xf numFmtId="0" fontId="1" fillId="0" borderId="17" xfId="1" applyFont="1" applyBorder="1"/>
    <xf numFmtId="1" fontId="1" fillId="0" borderId="13" xfId="1" applyNumberFormat="1" applyFont="1" applyBorder="1" applyAlignment="1">
      <alignment horizontal="center"/>
    </xf>
    <xf numFmtId="3" fontId="1" fillId="0" borderId="13" xfId="1" applyNumberFormat="1" applyFont="1" applyBorder="1"/>
    <xf numFmtId="3" fontId="1" fillId="0" borderId="9" xfId="1" applyNumberFormat="1" applyFont="1" applyBorder="1"/>
    <xf numFmtId="3" fontId="1" fillId="2" borderId="8" xfId="1" applyNumberFormat="1" applyFont="1" applyFill="1" applyBorder="1" applyProtection="1">
      <protection locked="0"/>
    </xf>
    <xf numFmtId="3" fontId="1" fillId="0" borderId="8" xfId="1" applyNumberFormat="1" applyFont="1" applyBorder="1" applyProtection="1">
      <protection locked="0"/>
    </xf>
    <xf numFmtId="3" fontId="1" fillId="2" borderId="9" xfId="1" applyNumberFormat="1" applyFont="1" applyFill="1" applyBorder="1"/>
    <xf numFmtId="3" fontId="1" fillId="0" borderId="8" xfId="1" applyNumberFormat="1" applyFont="1" applyBorder="1"/>
    <xf numFmtId="3" fontId="1" fillId="2" borderId="8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7" xfId="1" applyNumberFormat="1" applyFont="1" applyBorder="1"/>
    <xf numFmtId="3" fontId="1" fillId="0" borderId="3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6" xfId="1" applyNumberFormat="1" applyFont="1" applyFill="1" applyBorder="1"/>
    <xf numFmtId="3" fontId="1" fillId="2" borderId="3" xfId="1" applyNumberFormat="1" applyFont="1" applyFill="1" applyBorder="1"/>
    <xf numFmtId="3" fontId="1" fillId="0" borderId="3" xfId="1" applyNumberFormat="1" applyFont="1" applyBorder="1" applyAlignment="1">
      <alignment horizontal="left"/>
    </xf>
    <xf numFmtId="1" fontId="1" fillId="0" borderId="3" xfId="1" applyNumberFormat="1" applyFont="1" applyBorder="1" applyAlignment="1" applyProtection="1">
      <alignment horizontal="center"/>
      <protection locked="0"/>
    </xf>
    <xf numFmtId="0" fontId="1" fillId="0" borderId="6" xfId="1" quotePrefix="1" applyFont="1" applyBorder="1" applyAlignment="1" applyProtection="1">
      <alignment horizontal="left"/>
      <protection locked="0"/>
    </xf>
    <xf numFmtId="3" fontId="1" fillId="0" borderId="7" xfId="1" applyNumberFormat="1" applyFont="1" applyBorder="1" applyProtection="1">
      <protection locked="0"/>
    </xf>
    <xf numFmtId="0" fontId="1" fillId="0" borderId="6" xfId="1" applyFont="1" applyBorder="1" applyAlignment="1" applyProtection="1">
      <alignment horizontal="left"/>
      <protection locked="0"/>
    </xf>
    <xf numFmtId="3" fontId="1" fillId="0" borderId="6" xfId="1" applyNumberFormat="1" applyFont="1" applyBorder="1"/>
    <xf numFmtId="1" fontId="1" fillId="0" borderId="4" xfId="1" applyNumberFormat="1" applyFont="1" applyBorder="1" applyAlignment="1">
      <alignment horizontal="center"/>
    </xf>
    <xf numFmtId="0" fontId="1" fillId="0" borderId="10" xfId="1" quotePrefix="1" applyFont="1" applyBorder="1" applyAlignment="1">
      <alignment horizontal="left"/>
    </xf>
    <xf numFmtId="3" fontId="1" fillId="0" borderId="5" xfId="1" applyNumberFormat="1" applyFont="1" applyBorder="1"/>
    <xf numFmtId="3" fontId="1" fillId="2" borderId="4" xfId="1" applyNumberFormat="1" applyFont="1" applyFill="1" applyBorder="1"/>
    <xf numFmtId="3" fontId="1" fillId="0" borderId="4" xfId="1" applyNumberFormat="1" applyFont="1" applyBorder="1" applyProtection="1">
      <protection locked="0"/>
    </xf>
    <xf numFmtId="3" fontId="1" fillId="2" borderId="4" xfId="1" applyNumberFormat="1" applyFont="1" applyFill="1" applyBorder="1" applyProtection="1">
      <protection locked="0"/>
    </xf>
    <xf numFmtId="3" fontId="1" fillId="0" borderId="4" xfId="1" applyNumberFormat="1" applyFont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0" fontId="4" fillId="0" borderId="0" xfId="1" applyFont="1"/>
    <xf numFmtId="0" fontId="1" fillId="0" borderId="2" xfId="1" applyFont="1" applyBorder="1" applyAlignment="1">
      <alignment horizontal="center"/>
    </xf>
    <xf numFmtId="0" fontId="1" fillId="0" borderId="19" xfId="1" applyFont="1" applyBorder="1"/>
    <xf numFmtId="3" fontId="1" fillId="0" borderId="12" xfId="1" applyNumberFormat="1" applyFont="1" applyBorder="1"/>
    <xf numFmtId="3" fontId="1" fillId="0" borderId="0" xfId="1" applyNumberFormat="1" applyFont="1"/>
    <xf numFmtId="0" fontId="1" fillId="0" borderId="1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11" xfId="1" quotePrefix="1" applyFont="1" applyBorder="1" applyAlignment="1">
      <alignment horizontal="left"/>
    </xf>
    <xf numFmtId="0" fontId="1" fillId="0" borderId="22" xfId="1" applyFont="1" applyBorder="1"/>
    <xf numFmtId="3" fontId="1" fillId="2" borderId="10" xfId="1" applyNumberFormat="1" applyFont="1" applyFill="1" applyBorder="1"/>
    <xf numFmtId="1" fontId="1" fillId="0" borderId="2" xfId="1" applyNumberFormat="1" applyFont="1" applyBorder="1" applyAlignment="1">
      <alignment horizontal="center"/>
    </xf>
    <xf numFmtId="0" fontId="7" fillId="0" borderId="0" xfId="1" applyFont="1"/>
    <xf numFmtId="0" fontId="1" fillId="0" borderId="14" xfId="1" applyFont="1" applyBorder="1" applyAlignment="1">
      <alignment horizontal="center"/>
    </xf>
    <xf numFmtId="0" fontId="1" fillId="0" borderId="15" xfId="1" applyFont="1" applyBorder="1"/>
    <xf numFmtId="1" fontId="1" fillId="0" borderId="8" xfId="1" applyNumberFormat="1" applyFont="1" applyBorder="1" applyAlignment="1">
      <alignment horizontal="center"/>
    </xf>
    <xf numFmtId="1" fontId="1" fillId="0" borderId="13" xfId="1" applyNumberFormat="1" applyFont="1" applyBorder="1" applyAlignment="1" applyProtection="1">
      <alignment horizontal="center"/>
      <protection locked="0"/>
    </xf>
    <xf numFmtId="0" fontId="1" fillId="0" borderId="24" xfId="1" applyFont="1" applyBorder="1" applyAlignment="1" applyProtection="1">
      <alignment horizontal="left"/>
      <protection locked="0"/>
    </xf>
    <xf numFmtId="0" fontId="1" fillId="0" borderId="1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3" fontId="3" fillId="0" borderId="0" xfId="1" applyNumberFormat="1" applyFont="1"/>
    <xf numFmtId="0" fontId="2" fillId="0" borderId="0" xfId="1" applyFont="1"/>
    <xf numFmtId="0" fontId="1" fillId="0" borderId="21" xfId="1" applyFont="1" applyBorder="1" applyAlignment="1">
      <alignment horizontal="centerContinuous"/>
    </xf>
    <xf numFmtId="0" fontId="1" fillId="0" borderId="22" xfId="1" applyFont="1" applyBorder="1" applyAlignment="1">
      <alignment horizontal="centerContinuous"/>
    </xf>
    <xf numFmtId="0" fontId="1" fillId="0" borderId="14" xfId="1" applyFont="1" applyBorder="1" applyAlignment="1">
      <alignment horizontal="centerContinuous"/>
    </xf>
    <xf numFmtId="0" fontId="1" fillId="0" borderId="21" xfId="1" quotePrefix="1" applyFont="1" applyBorder="1" applyAlignment="1">
      <alignment horizontal="centerContinuous"/>
    </xf>
    <xf numFmtId="0" fontId="1" fillId="0" borderId="20" xfId="1" applyFont="1" applyBorder="1"/>
    <xf numFmtId="0" fontId="1" fillId="0" borderId="18" xfId="1" applyFont="1" applyBorder="1" applyAlignment="1">
      <alignment horizontal="centerContinuous"/>
    </xf>
    <xf numFmtId="0" fontId="1" fillId="0" borderId="23" xfId="1" applyFont="1" applyBorder="1" applyAlignment="1">
      <alignment horizontal="centerContinuous"/>
    </xf>
    <xf numFmtId="0" fontId="1" fillId="0" borderId="15" xfId="1" applyFont="1" applyBorder="1" applyAlignment="1">
      <alignment horizontal="centerContinuous"/>
    </xf>
    <xf numFmtId="0" fontId="1" fillId="0" borderId="17" xfId="1" applyFont="1" applyBorder="1" applyAlignment="1">
      <alignment horizontal="centerContinuous"/>
    </xf>
    <xf numFmtId="3" fontId="1" fillId="0" borderId="11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64" fontId="1" fillId="0" borderId="13" xfId="1" applyNumberFormat="1" applyFont="1" applyBorder="1" applyAlignment="1">
      <alignment horizontal="right"/>
    </xf>
    <xf numFmtId="0" fontId="1" fillId="0" borderId="24" xfId="1" applyFont="1" applyBorder="1" applyAlignment="1">
      <alignment horizontal="left"/>
    </xf>
    <xf numFmtId="3" fontId="1" fillId="2" borderId="13" xfId="1" applyNumberFormat="1" applyFont="1" applyFill="1" applyBorder="1"/>
    <xf numFmtId="164" fontId="1" fillId="0" borderId="3" xfId="1" applyNumberFormat="1" applyFont="1" applyBorder="1" applyAlignment="1">
      <alignment horizontal="right"/>
    </xf>
    <xf numFmtId="0" fontId="1" fillId="0" borderId="6" xfId="1" applyFont="1" applyBorder="1" applyAlignment="1">
      <alignment horizontal="left"/>
    </xf>
    <xf numFmtId="164" fontId="1" fillId="0" borderId="3" xfId="1" quotePrefix="1" applyNumberFormat="1" applyFont="1" applyBorder="1" applyAlignment="1">
      <alignment horizontal="right"/>
    </xf>
    <xf numFmtId="0" fontId="1" fillId="0" borderId="6" xfId="1" applyFont="1" applyBorder="1"/>
    <xf numFmtId="164" fontId="1" fillId="0" borderId="4" xfId="1" applyNumberFormat="1" applyFont="1" applyBorder="1" applyAlignment="1">
      <alignment horizontal="right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0" fontId="1" fillId="0" borderId="12" xfId="1" applyFont="1" applyBorder="1"/>
    <xf numFmtId="0" fontId="1" fillId="0" borderId="0" xfId="1" applyFont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9" xfId="1" applyFont="1" applyBorder="1" applyAlignment="1">
      <alignment horizontal="left"/>
    </xf>
    <xf numFmtId="0" fontId="1" fillId="0" borderId="11" xfId="1" applyFont="1" applyBorder="1" applyAlignment="1">
      <alignment horizontal="center"/>
    </xf>
    <xf numFmtId="3" fontId="1" fillId="0" borderId="24" xfId="1" applyNumberFormat="1" applyFont="1" applyBorder="1"/>
    <xf numFmtId="3" fontId="1" fillId="2" borderId="13" xfId="1" applyNumberFormat="1" applyFont="1" applyFill="1" applyBorder="1" applyProtection="1">
      <protection locked="0"/>
    </xf>
    <xf numFmtId="3" fontId="1" fillId="0" borderId="13" xfId="1" applyNumberFormat="1" applyFont="1" applyBorder="1" applyProtection="1">
      <protection locked="0"/>
    </xf>
    <xf numFmtId="3" fontId="1" fillId="2" borderId="24" xfId="1" applyNumberFormat="1" applyFont="1" applyFill="1" applyBorder="1"/>
    <xf numFmtId="3" fontId="1" fillId="0" borderId="4" xfId="1" applyNumberFormat="1" applyFont="1" applyBorder="1" applyAlignment="1">
      <alignment horizontal="left"/>
    </xf>
    <xf numFmtId="3" fontId="1" fillId="0" borderId="7" xfId="1" applyNumberFormat="1" applyFont="1" applyBorder="1" applyAlignment="1">
      <alignment horizontal="left"/>
    </xf>
    <xf numFmtId="1" fontId="1" fillId="0" borderId="20" xfId="1" applyNumberFormat="1" applyFont="1" applyBorder="1" applyAlignment="1">
      <alignment horizontal="center"/>
    </xf>
    <xf numFmtId="3" fontId="1" fillId="0" borderId="25" xfId="1" applyNumberFormat="1" applyFont="1" applyBorder="1"/>
    <xf numFmtId="3" fontId="1" fillId="2" borderId="20" xfId="1" applyNumberFormat="1" applyFont="1" applyFill="1" applyBorder="1" applyProtection="1">
      <protection locked="0"/>
    </xf>
    <xf numFmtId="3" fontId="1" fillId="0" borderId="20" xfId="1" applyNumberFormat="1" applyFont="1" applyBorder="1" applyProtection="1">
      <protection locked="0"/>
    </xf>
    <xf numFmtId="3" fontId="1" fillId="2" borderId="0" xfId="1" applyNumberFormat="1" applyFont="1" applyFill="1"/>
    <xf numFmtId="3" fontId="1" fillId="0" borderId="7" xfId="1" quotePrefix="1" applyNumberFormat="1" applyFont="1" applyBorder="1" applyAlignment="1">
      <alignment horizontal="left"/>
    </xf>
    <xf numFmtId="1" fontId="1" fillId="0" borderId="25" xfId="1" applyNumberFormat="1" applyFont="1" applyBorder="1" applyAlignment="1" applyProtection="1">
      <alignment horizontal="center"/>
      <protection locked="0"/>
    </xf>
    <xf numFmtId="0" fontId="1" fillId="0" borderId="26" xfId="1" applyFont="1" applyBorder="1" applyAlignment="1" applyProtection="1">
      <alignment horizontal="left"/>
      <protection locked="0"/>
    </xf>
    <xf numFmtId="3" fontId="1" fillId="0" borderId="27" xfId="1" applyNumberFormat="1" applyFont="1" applyBorder="1" applyProtection="1">
      <protection locked="0"/>
    </xf>
    <xf numFmtId="3" fontId="1" fillId="2" borderId="25" xfId="1" applyNumberFormat="1" applyFont="1" applyFill="1" applyBorder="1" applyProtection="1">
      <protection locked="0"/>
    </xf>
    <xf numFmtId="3" fontId="1" fillId="0" borderId="26" xfId="1" applyNumberFormat="1" applyFont="1" applyBorder="1"/>
    <xf numFmtId="3" fontId="1" fillId="2" borderId="25" xfId="1" applyNumberFormat="1" applyFont="1" applyFill="1" applyBorder="1"/>
    <xf numFmtId="3" fontId="1" fillId="0" borderId="10" xfId="1" applyNumberFormat="1" applyFont="1" applyBorder="1"/>
    <xf numFmtId="0" fontId="1" fillId="0" borderId="16" xfId="1" applyFont="1" applyBorder="1" applyAlignment="1">
      <alignment horizontal="left"/>
    </xf>
    <xf numFmtId="0" fontId="8" fillId="0" borderId="0" xfId="1" applyFont="1"/>
    <xf numFmtId="49" fontId="2" fillId="0" borderId="19" xfId="1" applyNumberFormat="1" applyFont="1" applyBorder="1" applyAlignment="1">
      <alignment horizontal="center"/>
    </xf>
    <xf numFmtId="49" fontId="2" fillId="0" borderId="20" xfId="1" applyNumberFormat="1" applyFont="1" applyBorder="1"/>
    <xf numFmtId="0" fontId="8" fillId="0" borderId="15" xfId="1" applyFont="1" applyBorder="1"/>
    <xf numFmtId="0" fontId="8" fillId="0" borderId="17" xfId="1" applyFont="1" applyBorder="1"/>
    <xf numFmtId="3" fontId="1" fillId="0" borderId="17" xfId="1" applyNumberFormat="1" applyFont="1" applyBorder="1" applyAlignment="1">
      <alignment horizontal="center"/>
    </xf>
    <xf numFmtId="165" fontId="1" fillId="0" borderId="3" xfId="1" applyNumberFormat="1" applyFont="1" applyBorder="1" applyAlignment="1" applyProtection="1">
      <alignment horizontal="right"/>
      <protection locked="0"/>
    </xf>
    <xf numFmtId="0" fontId="1" fillId="0" borderId="3" xfId="1" applyFont="1" applyBorder="1" applyAlignment="1" applyProtection="1">
      <alignment horizontal="left"/>
      <protection locked="0"/>
    </xf>
    <xf numFmtId="165" fontId="1" fillId="0" borderId="4" xfId="1" applyNumberFormat="1" applyFont="1" applyBorder="1" applyAlignment="1" applyProtection="1">
      <alignment horizontal="right"/>
      <protection locked="0"/>
    </xf>
    <xf numFmtId="0" fontId="1" fillId="0" borderId="4" xfId="1" applyFont="1" applyBorder="1" applyAlignment="1" applyProtection="1">
      <alignment horizontal="left"/>
      <protection locked="0"/>
    </xf>
    <xf numFmtId="0" fontId="9" fillId="0" borderId="0" xfId="1" applyFont="1"/>
    <xf numFmtId="3" fontId="4" fillId="0" borderId="0" xfId="1" applyNumberFormat="1" applyFont="1"/>
    <xf numFmtId="0" fontId="1" fillId="0" borderId="17" xfId="1" applyFont="1" applyBorder="1" applyAlignment="1">
      <alignment horizontal="center"/>
    </xf>
    <xf numFmtId="0" fontId="1" fillId="0" borderId="14" xfId="1" applyFont="1" applyBorder="1"/>
    <xf numFmtId="0" fontId="1" fillId="0" borderId="23" xfId="1" applyFont="1" applyBorder="1"/>
    <xf numFmtId="164" fontId="1" fillId="0" borderId="13" xfId="1" applyNumberFormat="1" applyFont="1" applyBorder="1" applyAlignment="1" applyProtection="1">
      <alignment horizontal="center"/>
      <protection locked="0"/>
    </xf>
    <xf numFmtId="164" fontId="1" fillId="0" borderId="3" xfId="1" applyNumberFormat="1" applyFont="1" applyBorder="1" applyAlignment="1" applyProtection="1">
      <alignment horizontal="center"/>
      <protection locked="0"/>
    </xf>
    <xf numFmtId="164" fontId="1" fillId="0" borderId="4" xfId="1" applyNumberFormat="1" applyFont="1" applyBorder="1" applyAlignment="1">
      <alignment horizontal="center"/>
    </xf>
    <xf numFmtId="0" fontId="11" fillId="0" borderId="13" xfId="1" applyFont="1" applyBorder="1" applyAlignment="1" applyProtection="1">
      <alignment horizontal="left"/>
      <protection locked="0"/>
    </xf>
    <xf numFmtId="0" fontId="11" fillId="0" borderId="3" xfId="1" applyFont="1" applyBorder="1" applyAlignment="1" applyProtection="1">
      <alignment horizontal="left"/>
      <protection locked="0"/>
    </xf>
    <xf numFmtId="0" fontId="11" fillId="0" borderId="4" xfId="1" applyFont="1" applyBorder="1" applyAlignment="1">
      <alignment horizontal="left"/>
    </xf>
    <xf numFmtId="166" fontId="1" fillId="0" borderId="18" xfId="1" applyNumberFormat="1" applyFont="1" applyBorder="1"/>
    <xf numFmtId="0" fontId="1" fillId="0" borderId="0" xfId="1" applyFont="1" applyAlignment="1">
      <alignment horizontal="left"/>
    </xf>
    <xf numFmtId="49" fontId="11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" fillId="3" borderId="0" xfId="1" applyFont="1" applyFill="1"/>
    <xf numFmtId="0" fontId="1" fillId="0" borderId="1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1" xfId="1" quotePrefix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1" fontId="1" fillId="0" borderId="16" xfId="1" applyNumberFormat="1" applyFont="1" applyBorder="1" applyAlignment="1">
      <alignment horizontal="center"/>
    </xf>
    <xf numFmtId="1" fontId="1" fillId="0" borderId="14" xfId="1" applyNumberFormat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15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showZeros="0" topLeftCell="A7" workbookViewId="0">
      <selection activeCell="L17" sqref="L17"/>
    </sheetView>
  </sheetViews>
  <sheetFormatPr baseColWidth="10" defaultRowHeight="15.75" x14ac:dyDescent="0.25"/>
  <cols>
    <col min="1" max="1" width="6.7109375" style="1" bestFit="1" customWidth="1"/>
    <col min="2" max="2" width="22.85546875" style="1" bestFit="1" customWidth="1"/>
    <col min="3" max="3" width="4" style="1" customWidth="1"/>
    <col min="4" max="4" width="11.85546875" style="1" customWidth="1"/>
    <col min="5" max="16384" width="11.42578125" style="1"/>
  </cols>
  <sheetData>
    <row r="1" spans="1:11" x14ac:dyDescent="0.25">
      <c r="A1" s="115" t="s">
        <v>72</v>
      </c>
    </row>
    <row r="3" spans="1:11" x14ac:dyDescent="0.25">
      <c r="A3" s="1" t="s">
        <v>10</v>
      </c>
      <c r="B3" s="115" t="s">
        <v>65</v>
      </c>
    </row>
    <row r="4" spans="1:11" x14ac:dyDescent="0.25">
      <c r="A4" s="49" t="s">
        <v>31</v>
      </c>
      <c r="B4" s="118" t="s">
        <v>32</v>
      </c>
      <c r="C4" s="2" t="s">
        <v>60</v>
      </c>
      <c r="D4" s="132" t="s">
        <v>56</v>
      </c>
      <c r="E4" s="133"/>
      <c r="F4" s="133" t="s">
        <v>57</v>
      </c>
      <c r="G4" s="133"/>
      <c r="H4" s="133" t="s">
        <v>58</v>
      </c>
      <c r="I4" s="133"/>
      <c r="J4" s="133" t="s">
        <v>59</v>
      </c>
      <c r="K4" s="133"/>
    </row>
    <row r="5" spans="1:11" x14ac:dyDescent="0.25">
      <c r="A5" s="50"/>
      <c r="B5" s="50"/>
      <c r="C5" s="117" t="s">
        <v>61</v>
      </c>
      <c r="D5" s="40" t="s">
        <v>1</v>
      </c>
      <c r="E5" s="41" t="s">
        <v>1</v>
      </c>
      <c r="F5" s="41" t="s">
        <v>1</v>
      </c>
      <c r="G5" s="41" t="s">
        <v>1</v>
      </c>
      <c r="H5" s="41" t="s">
        <v>1</v>
      </c>
      <c r="I5" s="41" t="s">
        <v>1</v>
      </c>
      <c r="J5" s="41" t="s">
        <v>1</v>
      </c>
      <c r="K5" s="42" t="s">
        <v>1</v>
      </c>
    </row>
    <row r="6" spans="1:11" x14ac:dyDescent="0.25">
      <c r="A6" s="120">
        <v>43466</v>
      </c>
      <c r="B6" s="53" t="s">
        <v>38</v>
      </c>
      <c r="C6" s="123"/>
      <c r="D6" s="23"/>
      <c r="E6" s="16"/>
      <c r="F6" s="25"/>
      <c r="G6" s="16">
        <v>112000</v>
      </c>
      <c r="H6" s="15"/>
      <c r="I6" s="19"/>
      <c r="J6" s="15"/>
      <c r="K6" s="19"/>
    </row>
    <row r="7" spans="1:11" x14ac:dyDescent="0.25">
      <c r="A7" s="121">
        <v>43511</v>
      </c>
      <c r="B7" s="24"/>
      <c r="C7" s="124">
        <v>131</v>
      </c>
      <c r="D7" s="99"/>
      <c r="E7" s="100">
        <v>50000</v>
      </c>
      <c r="F7" s="101"/>
      <c r="G7" s="100"/>
      <c r="H7" s="92">
        <v>50000</v>
      </c>
      <c r="I7" s="102"/>
      <c r="J7" s="92"/>
      <c r="K7" s="102"/>
    </row>
    <row r="8" spans="1:11" x14ac:dyDescent="0.25">
      <c r="A8" s="121">
        <v>43570</v>
      </c>
      <c r="B8" s="24"/>
      <c r="C8" s="124">
        <v>274</v>
      </c>
      <c r="D8" s="99"/>
      <c r="E8" s="100">
        <v>50000</v>
      </c>
      <c r="F8" s="101"/>
      <c r="G8" s="100"/>
      <c r="H8" s="92">
        <v>50000</v>
      </c>
      <c r="I8" s="102"/>
      <c r="J8" s="92"/>
      <c r="K8" s="102"/>
    </row>
    <row r="9" spans="1:11" x14ac:dyDescent="0.25">
      <c r="A9" s="121">
        <v>45544</v>
      </c>
      <c r="B9" s="24"/>
      <c r="C9" s="124">
        <v>548</v>
      </c>
      <c r="D9" s="99"/>
      <c r="E9" s="100"/>
      <c r="F9" s="101">
        <v>112000</v>
      </c>
      <c r="G9" s="100"/>
      <c r="H9" s="92"/>
      <c r="I9" s="102">
        <v>112000</v>
      </c>
      <c r="J9" s="92"/>
      <c r="K9" s="102"/>
    </row>
    <row r="10" spans="1:11" x14ac:dyDescent="0.25">
      <c r="A10" s="122">
        <v>45565</v>
      </c>
      <c r="B10" s="54"/>
      <c r="C10" s="125">
        <v>603</v>
      </c>
      <c r="D10" s="28"/>
      <c r="E10" s="29">
        <v>12000</v>
      </c>
      <c r="F10" s="30"/>
      <c r="G10" s="31"/>
      <c r="H10" s="32">
        <v>12000</v>
      </c>
      <c r="I10" s="29"/>
      <c r="J10" s="32"/>
      <c r="K10" s="29"/>
    </row>
    <row r="12" spans="1:11" x14ac:dyDescent="0.25">
      <c r="B12" s="1" t="s">
        <v>62</v>
      </c>
    </row>
    <row r="13" spans="1:11" x14ac:dyDescent="0.25">
      <c r="B13" s="1" t="s">
        <v>63</v>
      </c>
    </row>
    <row r="14" spans="1:11" x14ac:dyDescent="0.25">
      <c r="B14" s="1" t="s">
        <v>99</v>
      </c>
    </row>
    <row r="15" spans="1:11" x14ac:dyDescent="0.25">
      <c r="B15" s="1" t="s">
        <v>100</v>
      </c>
    </row>
    <row r="16" spans="1:11" x14ac:dyDescent="0.25">
      <c r="B16" s="1" t="s">
        <v>101</v>
      </c>
    </row>
    <row r="17" spans="1:11" x14ac:dyDescent="0.25">
      <c r="B17" s="1" t="s">
        <v>102</v>
      </c>
    </row>
    <row r="18" spans="1:11" x14ac:dyDescent="0.25">
      <c r="B18" s="1" t="s">
        <v>103</v>
      </c>
    </row>
    <row r="19" spans="1:11" x14ac:dyDescent="0.25">
      <c r="B19" s="1" t="s">
        <v>64</v>
      </c>
    </row>
    <row r="20" spans="1:11" x14ac:dyDescent="0.25">
      <c r="B20" s="1" t="s">
        <v>66</v>
      </c>
    </row>
    <row r="22" spans="1:11" x14ac:dyDescent="0.25">
      <c r="A22" s="1" t="s">
        <v>42</v>
      </c>
      <c r="B22" s="115" t="s">
        <v>67</v>
      </c>
    </row>
    <row r="23" spans="1:11" x14ac:dyDescent="0.25">
      <c r="A23" s="49" t="s">
        <v>116</v>
      </c>
      <c r="B23" s="118" t="s">
        <v>122</v>
      </c>
      <c r="C23" s="45"/>
      <c r="D23" s="132" t="s">
        <v>2</v>
      </c>
      <c r="E23" s="133"/>
      <c r="F23" s="133" t="s">
        <v>3</v>
      </c>
      <c r="G23" s="133"/>
      <c r="H23" s="133" t="s">
        <v>4</v>
      </c>
      <c r="I23" s="133"/>
      <c r="J23" s="133" t="s">
        <v>5</v>
      </c>
      <c r="K23" s="133"/>
    </row>
    <row r="24" spans="1:11" x14ac:dyDescent="0.25">
      <c r="A24" s="82" t="s">
        <v>117</v>
      </c>
      <c r="B24" s="50"/>
      <c r="C24" s="119"/>
      <c r="D24" s="40" t="s">
        <v>1</v>
      </c>
      <c r="E24" s="41" t="s">
        <v>1</v>
      </c>
      <c r="F24" s="41" t="s">
        <v>1</v>
      </c>
      <c r="G24" s="41" t="s">
        <v>1</v>
      </c>
      <c r="H24" s="41" t="s">
        <v>1</v>
      </c>
      <c r="I24" s="41" t="s">
        <v>1</v>
      </c>
      <c r="J24" s="41" t="s">
        <v>1</v>
      </c>
      <c r="K24" s="42" t="s">
        <v>1</v>
      </c>
    </row>
    <row r="25" spans="1:11" x14ac:dyDescent="0.25">
      <c r="A25" s="52">
        <v>2500</v>
      </c>
      <c r="B25" s="53" t="s">
        <v>29</v>
      </c>
      <c r="C25" s="53"/>
      <c r="D25" s="23"/>
      <c r="E25" s="16"/>
      <c r="F25" s="25"/>
      <c r="G25" s="16">
        <v>168000</v>
      </c>
      <c r="H25" s="15"/>
      <c r="I25" s="19"/>
      <c r="J25" s="15"/>
      <c r="K25" s="19">
        <v>168000</v>
      </c>
    </row>
    <row r="26" spans="1:11" x14ac:dyDescent="0.25">
      <c r="A26" s="26">
        <v>8300</v>
      </c>
      <c r="B26" s="54" t="s">
        <v>30</v>
      </c>
      <c r="C26" s="54"/>
      <c r="D26" s="28"/>
      <c r="E26" s="29"/>
      <c r="F26" s="30">
        <v>168000</v>
      </c>
      <c r="G26" s="31"/>
      <c r="H26" s="32">
        <v>168000</v>
      </c>
      <c r="I26" s="29"/>
      <c r="J26" s="32"/>
      <c r="K26" s="29"/>
    </row>
    <row r="27" spans="1:11" s="58" customFormat="1" ht="12.75" x14ac:dyDescent="0.2">
      <c r="A27" s="55"/>
      <c r="B27" s="56"/>
      <c r="C27" s="56"/>
      <c r="D27" s="57"/>
      <c r="E27" s="57"/>
      <c r="F27" s="57"/>
      <c r="G27" s="57"/>
      <c r="H27" s="57"/>
      <c r="I27" s="57"/>
      <c r="J27" s="57"/>
      <c r="K27" s="57"/>
    </row>
    <row r="28" spans="1:11" x14ac:dyDescent="0.25">
      <c r="B28" s="1" t="s">
        <v>83</v>
      </c>
    </row>
    <row r="29" spans="1:11" x14ac:dyDescent="0.25">
      <c r="B29" s="1" t="s">
        <v>84</v>
      </c>
    </row>
    <row r="30" spans="1:11" x14ac:dyDescent="0.25">
      <c r="B30" s="1" t="s">
        <v>104</v>
      </c>
    </row>
  </sheetData>
  <mergeCells count="8">
    <mergeCell ref="D23:E23"/>
    <mergeCell ref="F23:G23"/>
    <mergeCell ref="H23:I23"/>
    <mergeCell ref="J23:K23"/>
    <mergeCell ref="D4:E4"/>
    <mergeCell ref="F4:G4"/>
    <mergeCell ref="H4:I4"/>
    <mergeCell ref="J4:K4"/>
  </mergeCells>
  <pageMargins left="0.74803149606299213" right="0.74803149606299213" top="0.98425196850393704" bottom="0.78740157480314965" header="0.51181102362204722" footer="0.51181102362204722"/>
  <pageSetup paperSize="9" orientation="landscape" r:id="rId1"/>
  <headerFooter alignWithMargins="0">
    <oddHeader>&amp;COppgave 11.9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showGridLines="0" showZeros="0" topLeftCell="A2" workbookViewId="0">
      <selection activeCell="M15" sqref="M15"/>
    </sheetView>
  </sheetViews>
  <sheetFormatPr baseColWidth="10" defaultRowHeight="15.75" x14ac:dyDescent="0.25"/>
  <cols>
    <col min="1" max="1" width="7.5703125" style="1" bestFit="1" customWidth="1"/>
    <col min="2" max="2" width="22.140625" style="1" bestFit="1" customWidth="1"/>
    <col min="3" max="10" width="9.7109375" style="1" customWidth="1"/>
    <col min="11" max="16384" width="11.42578125" style="1"/>
  </cols>
  <sheetData>
    <row r="1" spans="1:10" x14ac:dyDescent="0.25">
      <c r="A1" s="115" t="s">
        <v>118</v>
      </c>
    </row>
    <row r="3" spans="1:10" x14ac:dyDescent="0.25">
      <c r="A3" s="1" t="s">
        <v>10</v>
      </c>
    </row>
    <row r="4" spans="1:10" x14ac:dyDescent="0.25">
      <c r="A4" s="49" t="s">
        <v>31</v>
      </c>
      <c r="B4" s="3" t="s">
        <v>32</v>
      </c>
      <c r="C4" s="59" t="s">
        <v>33</v>
      </c>
      <c r="D4" s="60"/>
      <c r="E4" s="61">
        <v>2500</v>
      </c>
      <c r="F4" s="60"/>
      <c r="G4" s="62">
        <v>2540</v>
      </c>
      <c r="H4" s="59"/>
      <c r="I4" s="61" t="s">
        <v>34</v>
      </c>
      <c r="J4" s="60"/>
    </row>
    <row r="5" spans="1:10" x14ac:dyDescent="0.25">
      <c r="A5" s="37"/>
      <c r="B5" s="63"/>
      <c r="C5" s="64" t="s">
        <v>35</v>
      </c>
      <c r="D5" s="65"/>
      <c r="E5" s="66" t="s">
        <v>29</v>
      </c>
      <c r="F5" s="65"/>
      <c r="G5" s="64" t="s">
        <v>36</v>
      </c>
      <c r="H5" s="64"/>
      <c r="I5" s="67" t="s">
        <v>37</v>
      </c>
      <c r="J5" s="65"/>
    </row>
    <row r="6" spans="1:10" x14ac:dyDescent="0.25">
      <c r="A6" s="50"/>
      <c r="B6" s="4"/>
      <c r="C6" s="68" t="s">
        <v>1</v>
      </c>
      <c r="D6" s="69" t="s">
        <v>11</v>
      </c>
      <c r="E6" s="69" t="str">
        <f t="shared" ref="E6:J6" si="0">C6</f>
        <v>Debet</v>
      </c>
      <c r="F6" s="69" t="str">
        <f t="shared" si="0"/>
        <v>Kredit</v>
      </c>
      <c r="G6" s="69" t="str">
        <f t="shared" si="0"/>
        <v>Debet</v>
      </c>
      <c r="H6" s="69" t="str">
        <f t="shared" si="0"/>
        <v>Kredit</v>
      </c>
      <c r="I6" s="69" t="str">
        <f t="shared" si="0"/>
        <v>Debet</v>
      </c>
      <c r="J6" s="69" t="str">
        <f t="shared" si="0"/>
        <v>Kredit</v>
      </c>
    </row>
    <row r="7" spans="1:10" x14ac:dyDescent="0.25">
      <c r="A7" s="70">
        <v>39814</v>
      </c>
      <c r="B7" s="71" t="s">
        <v>38</v>
      </c>
      <c r="C7" s="6"/>
      <c r="D7" s="72"/>
      <c r="E7" s="6"/>
      <c r="F7" s="72">
        <v>125000</v>
      </c>
      <c r="G7" s="6"/>
      <c r="H7" s="72"/>
      <c r="I7" s="6"/>
      <c r="J7" s="72"/>
    </row>
    <row r="8" spans="1:10" x14ac:dyDescent="0.25">
      <c r="A8" s="73">
        <v>39859</v>
      </c>
      <c r="B8" s="74" t="s">
        <v>36</v>
      </c>
      <c r="C8" s="15"/>
      <c r="D8" s="19">
        <v>55000</v>
      </c>
      <c r="E8" s="15"/>
      <c r="F8" s="19"/>
      <c r="G8" s="15">
        <v>55000</v>
      </c>
      <c r="H8" s="19"/>
      <c r="I8" s="15"/>
      <c r="J8" s="19"/>
    </row>
    <row r="9" spans="1:10" x14ac:dyDescent="0.25">
      <c r="A9" s="75">
        <v>43570</v>
      </c>
      <c r="B9" s="76" t="s">
        <v>36</v>
      </c>
      <c r="C9" s="15"/>
      <c r="D9" s="19">
        <v>55000</v>
      </c>
      <c r="E9" s="15"/>
      <c r="F9" s="19"/>
      <c r="G9" s="15">
        <v>55000</v>
      </c>
      <c r="H9" s="19"/>
      <c r="I9" s="15"/>
      <c r="J9" s="19"/>
    </row>
    <row r="10" spans="1:10" x14ac:dyDescent="0.25">
      <c r="A10" s="73">
        <v>45555</v>
      </c>
      <c r="B10" s="74" t="s">
        <v>39</v>
      </c>
      <c r="C10" s="15"/>
      <c r="D10" s="19"/>
      <c r="E10" s="15">
        <v>152000</v>
      </c>
      <c r="F10" s="19"/>
      <c r="G10" s="15"/>
      <c r="H10" s="19">
        <v>152000</v>
      </c>
      <c r="I10" s="15"/>
      <c r="J10" s="19"/>
    </row>
    <row r="11" spans="1:10" x14ac:dyDescent="0.25">
      <c r="A11" s="77" t="s">
        <v>105</v>
      </c>
      <c r="B11" s="54" t="s">
        <v>40</v>
      </c>
      <c r="C11" s="78"/>
      <c r="D11" s="79">
        <v>42000</v>
      </c>
      <c r="E11" s="78"/>
      <c r="F11" s="79"/>
      <c r="G11" s="78">
        <v>42000</v>
      </c>
      <c r="H11" s="79"/>
      <c r="I11" s="78"/>
      <c r="J11" s="79"/>
    </row>
    <row r="12" spans="1:10" s="35" customFormat="1" ht="20.25" x14ac:dyDescent="0.3">
      <c r="A12" s="36"/>
      <c r="B12" s="80" t="s">
        <v>41</v>
      </c>
      <c r="C12" s="33"/>
      <c r="D12" s="34"/>
      <c r="E12" s="33">
        <f t="shared" ref="E12:J12" si="1">SUM(E6:E11)</f>
        <v>152000</v>
      </c>
      <c r="F12" s="34">
        <f t="shared" si="1"/>
        <v>125000</v>
      </c>
      <c r="G12" s="33">
        <f t="shared" si="1"/>
        <v>152000</v>
      </c>
      <c r="H12" s="34">
        <f t="shared" si="1"/>
        <v>152000</v>
      </c>
      <c r="I12" s="33">
        <f t="shared" si="1"/>
        <v>0</v>
      </c>
      <c r="J12" s="34">
        <f t="shared" si="1"/>
        <v>0</v>
      </c>
    </row>
    <row r="13" spans="1:10" x14ac:dyDescent="0.25">
      <c r="A13" s="81"/>
    </row>
    <row r="14" spans="1:10" x14ac:dyDescent="0.25">
      <c r="A14" s="1" t="s">
        <v>42</v>
      </c>
    </row>
    <row r="15" spans="1:10" x14ac:dyDescent="0.25">
      <c r="A15" s="81"/>
      <c r="B15" s="1" t="s">
        <v>68</v>
      </c>
    </row>
    <row r="17" spans="1:10" x14ac:dyDescent="0.25">
      <c r="A17" s="128" t="s">
        <v>116</v>
      </c>
      <c r="B17" s="118" t="s">
        <v>122</v>
      </c>
      <c r="C17" s="134" t="s">
        <v>2</v>
      </c>
      <c r="D17" s="132"/>
      <c r="E17" s="134" t="s">
        <v>3</v>
      </c>
      <c r="F17" s="132"/>
      <c r="G17" s="134" t="s">
        <v>4</v>
      </c>
      <c r="H17" s="135"/>
      <c r="I17" s="61" t="s">
        <v>5</v>
      </c>
      <c r="J17" s="60"/>
    </row>
    <row r="18" spans="1:10" x14ac:dyDescent="0.25">
      <c r="A18" s="129" t="s">
        <v>117</v>
      </c>
      <c r="B18" s="50"/>
      <c r="C18" s="69" t="s">
        <v>1</v>
      </c>
      <c r="D18" s="69" t="s">
        <v>11</v>
      </c>
      <c r="E18" s="69" t="str">
        <f t="shared" ref="E18:J18" si="2">C18</f>
        <v>Debet</v>
      </c>
      <c r="F18" s="69" t="str">
        <f t="shared" si="2"/>
        <v>Kredit</v>
      </c>
      <c r="G18" s="69" t="str">
        <f t="shared" si="2"/>
        <v>Debet</v>
      </c>
      <c r="H18" s="69" t="str">
        <f t="shared" si="2"/>
        <v>Kredit</v>
      </c>
      <c r="I18" s="69" t="str">
        <f t="shared" si="2"/>
        <v>Debet</v>
      </c>
      <c r="J18" s="69" t="str">
        <f t="shared" si="2"/>
        <v>Kredit</v>
      </c>
    </row>
    <row r="19" spans="1:10" x14ac:dyDescent="0.25">
      <c r="A19" s="51">
        <v>2500</v>
      </c>
      <c r="B19" s="83" t="s">
        <v>29</v>
      </c>
      <c r="C19" s="11">
        <f>E12-F12</f>
        <v>27000</v>
      </c>
      <c r="D19" s="12"/>
      <c r="E19" s="11"/>
      <c r="F19" s="12">
        <v>137000</v>
      </c>
      <c r="G19" s="11"/>
      <c r="H19" s="12"/>
      <c r="I19" s="11"/>
      <c r="J19" s="12">
        <v>110000</v>
      </c>
    </row>
    <row r="20" spans="1:10" x14ac:dyDescent="0.25">
      <c r="A20" s="26">
        <v>8300</v>
      </c>
      <c r="B20" s="54" t="s">
        <v>30</v>
      </c>
      <c r="C20" s="32"/>
      <c r="D20" s="29"/>
      <c r="E20" s="32">
        <v>137000</v>
      </c>
      <c r="F20" s="29"/>
      <c r="G20" s="32">
        <v>137000</v>
      </c>
      <c r="H20" s="29"/>
      <c r="I20" s="32"/>
      <c r="J20" s="29"/>
    </row>
    <row r="22" spans="1:10" x14ac:dyDescent="0.25">
      <c r="B22" s="1" t="s">
        <v>106</v>
      </c>
    </row>
    <row r="23" spans="1:10" x14ac:dyDescent="0.25">
      <c r="B23" s="1" t="s">
        <v>107</v>
      </c>
    </row>
    <row r="24" spans="1:10" x14ac:dyDescent="0.25">
      <c r="B24" s="1" t="s">
        <v>108</v>
      </c>
    </row>
  </sheetData>
  <mergeCells count="3">
    <mergeCell ref="C17:D17"/>
    <mergeCell ref="E17:F17"/>
    <mergeCell ref="G17:H1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11.10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showGridLines="0" topLeftCell="A4" workbookViewId="0">
      <selection activeCell="B24" sqref="B24"/>
    </sheetView>
  </sheetViews>
  <sheetFormatPr baseColWidth="10" defaultRowHeight="15.75" x14ac:dyDescent="0.25"/>
  <cols>
    <col min="1" max="1" width="7" style="1" customWidth="1"/>
    <col min="2" max="2" width="22.140625" style="1" bestFit="1" customWidth="1"/>
    <col min="3" max="11" width="9.7109375" style="1" customWidth="1"/>
    <col min="12" max="16384" width="11.42578125" style="1"/>
  </cols>
  <sheetData>
    <row r="1" spans="1:4" x14ac:dyDescent="0.25">
      <c r="A1" s="115" t="s">
        <v>119</v>
      </c>
    </row>
    <row r="3" spans="1:4" x14ac:dyDescent="0.25">
      <c r="A3" s="1" t="s">
        <v>10</v>
      </c>
    </row>
    <row r="4" spans="1:4" x14ac:dyDescent="0.25">
      <c r="A4" s="2" t="s">
        <v>116</v>
      </c>
      <c r="B4" s="3" t="s">
        <v>122</v>
      </c>
      <c r="C4" s="136" t="s">
        <v>41</v>
      </c>
      <c r="D4" s="132"/>
    </row>
    <row r="5" spans="1:4" x14ac:dyDescent="0.25">
      <c r="A5" s="117" t="s">
        <v>117</v>
      </c>
      <c r="B5" s="4"/>
      <c r="C5" s="84" t="s">
        <v>1</v>
      </c>
      <c r="D5" s="36" t="s">
        <v>11</v>
      </c>
    </row>
    <row r="6" spans="1:4" x14ac:dyDescent="0.25">
      <c r="A6" s="5">
        <v>2500</v>
      </c>
      <c r="B6" s="6" t="s">
        <v>29</v>
      </c>
      <c r="C6" s="85">
        <v>23750</v>
      </c>
      <c r="D6" s="86">
        <v>24000</v>
      </c>
    </row>
    <row r="7" spans="1:4" x14ac:dyDescent="0.25">
      <c r="A7" s="5">
        <v>2540</v>
      </c>
      <c r="B7" s="6" t="s">
        <v>36</v>
      </c>
      <c r="C7" s="15">
        <v>23750</v>
      </c>
      <c r="D7" s="86">
        <v>23750</v>
      </c>
    </row>
    <row r="8" spans="1:4" x14ac:dyDescent="0.25">
      <c r="A8" s="26">
        <v>8300</v>
      </c>
      <c r="B8" s="89" t="s">
        <v>30</v>
      </c>
      <c r="C8" s="32"/>
      <c r="D8" s="31"/>
    </row>
    <row r="10" spans="1:4" x14ac:dyDescent="0.25">
      <c r="B10" s="48" t="s">
        <v>69</v>
      </c>
    </row>
    <row r="11" spans="1:4" x14ac:dyDescent="0.25">
      <c r="B11" s="1" t="s">
        <v>70</v>
      </c>
    </row>
    <row r="12" spans="1:4" x14ac:dyDescent="0.25">
      <c r="B12" s="1" t="s">
        <v>109</v>
      </c>
    </row>
    <row r="14" spans="1:4" x14ac:dyDescent="0.25">
      <c r="B14" s="48" t="s">
        <v>120</v>
      </c>
    </row>
    <row r="15" spans="1:4" x14ac:dyDescent="0.25">
      <c r="B15" s="1" t="s">
        <v>110</v>
      </c>
    </row>
    <row r="16" spans="1:4" x14ac:dyDescent="0.25">
      <c r="B16" s="1" t="s">
        <v>111</v>
      </c>
    </row>
    <row r="17" spans="1:10" x14ac:dyDescent="0.25">
      <c r="B17" s="1" t="s">
        <v>71</v>
      </c>
    </row>
    <row r="19" spans="1:10" x14ac:dyDescent="0.25">
      <c r="A19" s="1" t="s">
        <v>42</v>
      </c>
    </row>
    <row r="20" spans="1:10" x14ac:dyDescent="0.25">
      <c r="A20" s="2" t="s">
        <v>116</v>
      </c>
      <c r="B20" s="3" t="s">
        <v>122</v>
      </c>
      <c r="C20" s="136" t="s">
        <v>2</v>
      </c>
      <c r="D20" s="132"/>
      <c r="E20" s="134" t="s">
        <v>3</v>
      </c>
      <c r="F20" s="132"/>
      <c r="G20" s="134" t="s">
        <v>4</v>
      </c>
      <c r="H20" s="132"/>
      <c r="I20" s="134" t="s">
        <v>5</v>
      </c>
      <c r="J20" s="132"/>
    </row>
    <row r="21" spans="1:10" x14ac:dyDescent="0.25">
      <c r="A21" s="117" t="s">
        <v>117</v>
      </c>
      <c r="B21" s="4"/>
      <c r="C21" s="84" t="s">
        <v>1</v>
      </c>
      <c r="D21" s="36" t="s">
        <v>11</v>
      </c>
      <c r="E21" s="36" t="s">
        <v>1</v>
      </c>
      <c r="F21" s="36" t="s">
        <v>11</v>
      </c>
      <c r="G21" s="36" t="s">
        <v>1</v>
      </c>
      <c r="H21" s="36" t="s">
        <v>11</v>
      </c>
      <c r="I21" s="36" t="s">
        <v>1</v>
      </c>
      <c r="J21" s="36" t="s">
        <v>11</v>
      </c>
    </row>
    <row r="22" spans="1:10" x14ac:dyDescent="0.25">
      <c r="A22" s="5">
        <v>2500</v>
      </c>
      <c r="B22" s="6" t="s">
        <v>29</v>
      </c>
      <c r="C22" s="85"/>
      <c r="D22" s="86">
        <v>250</v>
      </c>
      <c r="E22" s="87"/>
      <c r="F22" s="88">
        <v>17750</v>
      </c>
      <c r="G22" s="6"/>
      <c r="H22" s="72"/>
      <c r="I22" s="6"/>
      <c r="J22" s="72">
        <v>18000</v>
      </c>
    </row>
    <row r="23" spans="1:10" x14ac:dyDescent="0.25">
      <c r="A23" s="5">
        <v>2540</v>
      </c>
      <c r="B23" s="6" t="s">
        <v>36</v>
      </c>
      <c r="C23" s="15"/>
      <c r="D23" s="86"/>
      <c r="E23" s="87"/>
      <c r="F23" s="88"/>
      <c r="G23" s="6"/>
      <c r="H23" s="72"/>
      <c r="I23" s="6"/>
      <c r="J23" s="72"/>
    </row>
    <row r="24" spans="1:10" x14ac:dyDescent="0.25">
      <c r="A24" s="26">
        <v>8300</v>
      </c>
      <c r="B24" s="89" t="s">
        <v>30</v>
      </c>
      <c r="C24" s="32"/>
      <c r="D24" s="31"/>
      <c r="E24" s="30">
        <v>17750</v>
      </c>
      <c r="F24" s="46"/>
      <c r="G24" s="32">
        <f>SUM(E24:F24)</f>
        <v>17750</v>
      </c>
      <c r="H24" s="29"/>
      <c r="I24" s="32"/>
      <c r="J24" s="29"/>
    </row>
    <row r="26" spans="1:10" x14ac:dyDescent="0.25">
      <c r="B26" s="1" t="s">
        <v>112</v>
      </c>
    </row>
    <row r="27" spans="1:10" x14ac:dyDescent="0.25">
      <c r="B27" s="1" t="s">
        <v>113</v>
      </c>
    </row>
  </sheetData>
  <mergeCells count="5">
    <mergeCell ref="C4:D4"/>
    <mergeCell ref="C20:D20"/>
    <mergeCell ref="E20:F20"/>
    <mergeCell ref="G20:H20"/>
    <mergeCell ref="I20:J2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11.8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showGridLines="0" showZeros="0" workbookViewId="0">
      <selection activeCell="I20" sqref="I20"/>
    </sheetView>
  </sheetViews>
  <sheetFormatPr baseColWidth="10" defaultRowHeight="15.75" x14ac:dyDescent="0.25"/>
  <cols>
    <col min="1" max="1" width="7.5703125" style="1" customWidth="1"/>
    <col min="2" max="2" width="23.42578125" style="1" bestFit="1" customWidth="1"/>
    <col min="3" max="16384" width="11.42578125" style="1"/>
  </cols>
  <sheetData>
    <row r="1" spans="1:10" x14ac:dyDescent="0.25">
      <c r="A1" s="115" t="s">
        <v>121</v>
      </c>
    </row>
    <row r="3" spans="1:10" x14ac:dyDescent="0.25">
      <c r="A3" s="2" t="s">
        <v>116</v>
      </c>
      <c r="B3" s="3" t="s">
        <v>122</v>
      </c>
      <c r="C3" s="132" t="s">
        <v>41</v>
      </c>
      <c r="D3" s="133"/>
      <c r="E3" s="133" t="s">
        <v>3</v>
      </c>
      <c r="F3" s="133"/>
      <c r="G3" s="133" t="s">
        <v>4</v>
      </c>
      <c r="H3" s="133"/>
      <c r="I3" s="133" t="s">
        <v>5</v>
      </c>
      <c r="J3" s="133"/>
    </row>
    <row r="4" spans="1:10" x14ac:dyDescent="0.25">
      <c r="A4" s="117" t="s">
        <v>117</v>
      </c>
      <c r="B4" s="4"/>
      <c r="C4" s="40" t="s">
        <v>1</v>
      </c>
      <c r="D4" s="41" t="s">
        <v>11</v>
      </c>
      <c r="E4" s="41" t="s">
        <v>1</v>
      </c>
      <c r="F4" s="41" t="s">
        <v>11</v>
      </c>
      <c r="G4" s="41" t="s">
        <v>1</v>
      </c>
      <c r="H4" s="41" t="s">
        <v>11</v>
      </c>
      <c r="I4" s="41" t="s">
        <v>1</v>
      </c>
      <c r="J4" s="42" t="s">
        <v>11</v>
      </c>
    </row>
    <row r="5" spans="1:10" x14ac:dyDescent="0.25">
      <c r="A5" s="5"/>
      <c r="B5" s="6" t="s">
        <v>6</v>
      </c>
      <c r="C5" s="7">
        <v>2711000</v>
      </c>
      <c r="D5" s="8">
        <v>1238000</v>
      </c>
      <c r="E5" s="9"/>
      <c r="F5" s="10"/>
      <c r="G5" s="11"/>
      <c r="H5" s="12"/>
      <c r="I5" s="11">
        <f>C5-D5</f>
        <v>1473000</v>
      </c>
      <c r="J5" s="12"/>
    </row>
    <row r="6" spans="1:10" x14ac:dyDescent="0.25">
      <c r="A6" s="13">
        <v>2000</v>
      </c>
      <c r="B6" s="14" t="s">
        <v>24</v>
      </c>
      <c r="C6" s="15"/>
      <c r="D6" s="16">
        <v>250000</v>
      </c>
      <c r="E6" s="17"/>
      <c r="F6" s="18"/>
      <c r="G6" s="15"/>
      <c r="H6" s="19"/>
      <c r="I6" s="15"/>
      <c r="J6" s="19">
        <f>SUM(D6:I6)</f>
        <v>250000</v>
      </c>
    </row>
    <row r="7" spans="1:10" x14ac:dyDescent="0.25">
      <c r="A7" s="13">
        <v>2050</v>
      </c>
      <c r="B7" s="90" t="s">
        <v>25</v>
      </c>
      <c r="C7" s="15"/>
      <c r="D7" s="16">
        <v>75000</v>
      </c>
      <c r="E7" s="17"/>
      <c r="F7" s="18">
        <f>D20</f>
        <v>115000</v>
      </c>
      <c r="G7" s="15"/>
      <c r="H7" s="19"/>
      <c r="I7" s="15"/>
      <c r="J7" s="19">
        <f>SUM(D7:F7)</f>
        <v>190000</v>
      </c>
    </row>
    <row r="8" spans="1:10" x14ac:dyDescent="0.25">
      <c r="A8" s="13">
        <v>2500</v>
      </c>
      <c r="B8" s="14" t="s">
        <v>29</v>
      </c>
      <c r="C8" s="15">
        <v>45000</v>
      </c>
      <c r="D8" s="16">
        <v>45000</v>
      </c>
      <c r="E8" s="17"/>
      <c r="F8" s="18">
        <v>40000</v>
      </c>
      <c r="G8" s="15"/>
      <c r="H8" s="19"/>
      <c r="I8" s="15"/>
      <c r="J8" s="19">
        <v>40000</v>
      </c>
    </row>
    <row r="9" spans="1:10" x14ac:dyDescent="0.25">
      <c r="A9" s="13">
        <v>2540</v>
      </c>
      <c r="B9" s="14" t="s">
        <v>36</v>
      </c>
      <c r="C9" s="15">
        <v>45000</v>
      </c>
      <c r="D9" s="16">
        <v>45000</v>
      </c>
      <c r="E9" s="17"/>
      <c r="F9" s="18"/>
      <c r="G9" s="15"/>
      <c r="H9" s="19"/>
      <c r="I9" s="15"/>
      <c r="J9" s="19"/>
    </row>
    <row r="10" spans="1:10" x14ac:dyDescent="0.25">
      <c r="A10" s="13">
        <v>2800</v>
      </c>
      <c r="B10" s="90" t="s">
        <v>26</v>
      </c>
      <c r="C10" s="15">
        <v>20000</v>
      </c>
      <c r="D10" s="16">
        <v>20000</v>
      </c>
      <c r="E10" s="17"/>
      <c r="F10" s="18">
        <v>25000</v>
      </c>
      <c r="G10" s="15"/>
      <c r="H10" s="19"/>
      <c r="I10" s="15"/>
      <c r="J10" s="19">
        <f>SUM(F10)</f>
        <v>25000</v>
      </c>
    </row>
    <row r="11" spans="1:10" x14ac:dyDescent="0.25">
      <c r="A11" s="21"/>
      <c r="B11" s="24" t="s">
        <v>7</v>
      </c>
      <c r="C11" s="23">
        <v>867000</v>
      </c>
      <c r="D11" s="16">
        <v>1835000</v>
      </c>
      <c r="E11" s="17"/>
      <c r="F11" s="18"/>
      <c r="G11" s="15"/>
      <c r="H11" s="19"/>
      <c r="I11" s="15"/>
      <c r="J11" s="19">
        <f>D11-C11</f>
        <v>968000</v>
      </c>
    </row>
    <row r="12" spans="1:10" x14ac:dyDescent="0.25">
      <c r="A12" s="21"/>
      <c r="B12" s="24" t="s">
        <v>8</v>
      </c>
      <c r="C12" s="23"/>
      <c r="D12" s="16">
        <v>2692000</v>
      </c>
      <c r="E12" s="17"/>
      <c r="F12" s="18"/>
      <c r="G12" s="15"/>
      <c r="H12" s="19">
        <f>SUM(D12:G12)</f>
        <v>2692000</v>
      </c>
      <c r="I12" s="15"/>
      <c r="J12" s="19"/>
    </row>
    <row r="13" spans="1:10" x14ac:dyDescent="0.25">
      <c r="A13" s="21"/>
      <c r="B13" s="24" t="s">
        <v>9</v>
      </c>
      <c r="C13" s="23">
        <v>2512000</v>
      </c>
      <c r="D13" s="16"/>
      <c r="E13" s="17"/>
      <c r="F13" s="18"/>
      <c r="G13" s="15">
        <f>SUM(C13:F13)</f>
        <v>2512000</v>
      </c>
      <c r="H13" s="19"/>
      <c r="I13" s="15"/>
      <c r="J13" s="19"/>
    </row>
    <row r="14" spans="1:10" x14ac:dyDescent="0.25">
      <c r="A14" s="21">
        <v>8300</v>
      </c>
      <c r="B14" s="24" t="s">
        <v>30</v>
      </c>
      <c r="C14" s="23"/>
      <c r="D14" s="16"/>
      <c r="E14" s="17">
        <f>F8</f>
        <v>40000</v>
      </c>
      <c r="F14" s="18"/>
      <c r="G14" s="15">
        <f>SUM(E14:F14)</f>
        <v>40000</v>
      </c>
      <c r="H14" s="19"/>
      <c r="I14" s="15"/>
      <c r="J14" s="19"/>
    </row>
    <row r="15" spans="1:10" x14ac:dyDescent="0.25">
      <c r="A15" s="26">
        <v>8800</v>
      </c>
      <c r="B15" s="27" t="s">
        <v>0</v>
      </c>
      <c r="C15" s="28"/>
      <c r="D15" s="29"/>
      <c r="E15" s="30">
        <f>H12-G13-G14</f>
        <v>140000</v>
      </c>
      <c r="F15" s="46"/>
      <c r="G15" s="32">
        <f>E15</f>
        <v>140000</v>
      </c>
      <c r="H15" s="29"/>
      <c r="I15" s="32"/>
      <c r="J15" s="29"/>
    </row>
    <row r="16" spans="1:10" s="35" customFormat="1" ht="20.25" x14ac:dyDescent="0.3">
      <c r="A16" s="47"/>
      <c r="B16" s="33"/>
      <c r="C16" s="33">
        <f>SUM(C5:C15)</f>
        <v>6200000</v>
      </c>
      <c r="D16" s="34">
        <f t="shared" ref="D16:J16" si="0">SUM(D5:D15)</f>
        <v>6200000</v>
      </c>
      <c r="E16" s="33">
        <f t="shared" si="0"/>
        <v>180000</v>
      </c>
      <c r="F16" s="34">
        <f t="shared" si="0"/>
        <v>180000</v>
      </c>
      <c r="G16" s="33">
        <f t="shared" si="0"/>
        <v>2692000</v>
      </c>
      <c r="H16" s="34">
        <f t="shared" si="0"/>
        <v>2692000</v>
      </c>
      <c r="I16" s="33">
        <f t="shared" si="0"/>
        <v>1473000</v>
      </c>
      <c r="J16" s="34">
        <f t="shared" si="0"/>
        <v>1473000</v>
      </c>
    </row>
    <row r="18" spans="1:10" x14ac:dyDescent="0.25">
      <c r="B18" s="48" t="s">
        <v>27</v>
      </c>
    </row>
    <row r="19" spans="1:10" x14ac:dyDescent="0.25">
      <c r="B19" s="1" t="s">
        <v>43</v>
      </c>
      <c r="D19" s="39">
        <v>25000</v>
      </c>
      <c r="G19" s="39"/>
    </row>
    <row r="20" spans="1:10" x14ac:dyDescent="0.25">
      <c r="B20" s="1" t="s">
        <v>28</v>
      </c>
      <c r="D20" s="39">
        <f>D21-D19</f>
        <v>115000</v>
      </c>
    </row>
    <row r="21" spans="1:10" s="35" customFormat="1" ht="20.25" x14ac:dyDescent="0.3">
      <c r="A21" s="1"/>
      <c r="B21" s="1" t="s">
        <v>44</v>
      </c>
      <c r="C21" s="1"/>
      <c r="D21" s="38">
        <f>G15</f>
        <v>140000</v>
      </c>
      <c r="E21" s="1"/>
      <c r="F21" s="1"/>
      <c r="G21" s="1"/>
      <c r="H21" s="1"/>
      <c r="I21" s="1"/>
      <c r="J21" s="1"/>
    </row>
  </sheetData>
  <mergeCells count="4">
    <mergeCell ref="C3:D3"/>
    <mergeCell ref="E3:F3"/>
    <mergeCell ref="G3:H3"/>
    <mergeCell ref="I3:J3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&amp;COppgave 11.12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"/>
  <sheetViews>
    <sheetView showGridLines="0" topLeftCell="A10" workbookViewId="0">
      <selection activeCell="H17" sqref="H17"/>
    </sheetView>
  </sheetViews>
  <sheetFormatPr baseColWidth="10" defaultRowHeight="15.75" x14ac:dyDescent="0.25"/>
  <cols>
    <col min="1" max="1" width="7.5703125" style="1" customWidth="1"/>
    <col min="2" max="2" width="18.5703125" style="1" bestFit="1" customWidth="1"/>
    <col min="3" max="16384" width="11.42578125" style="1"/>
  </cols>
  <sheetData>
    <row r="1" spans="1:10" x14ac:dyDescent="0.25">
      <c r="A1" s="115" t="s">
        <v>85</v>
      </c>
    </row>
    <row r="3" spans="1:10" x14ac:dyDescent="0.25">
      <c r="A3" s="1" t="s">
        <v>10</v>
      </c>
      <c r="B3" s="1" t="s">
        <v>78</v>
      </c>
      <c r="C3" s="1" t="s">
        <v>73</v>
      </c>
    </row>
    <row r="4" spans="1:10" x14ac:dyDescent="0.25">
      <c r="B4" s="1" t="s">
        <v>74</v>
      </c>
      <c r="C4" s="1" t="s">
        <v>75</v>
      </c>
    </row>
    <row r="5" spans="1:10" x14ac:dyDescent="0.25">
      <c r="C5" s="1" t="s">
        <v>91</v>
      </c>
    </row>
    <row r="6" spans="1:10" x14ac:dyDescent="0.25">
      <c r="C6" s="1" t="s">
        <v>76</v>
      </c>
    </row>
    <row r="7" spans="1:10" x14ac:dyDescent="0.25">
      <c r="B7" s="1" t="s">
        <v>77</v>
      </c>
      <c r="C7" s="1" t="s">
        <v>92</v>
      </c>
    </row>
    <row r="8" spans="1:10" x14ac:dyDescent="0.25">
      <c r="C8" s="1" t="s">
        <v>79</v>
      </c>
    </row>
    <row r="10" spans="1:10" x14ac:dyDescent="0.25">
      <c r="A10" s="1" t="s">
        <v>42</v>
      </c>
    </row>
    <row r="11" spans="1:10" x14ac:dyDescent="0.25">
      <c r="A11" s="49" t="s">
        <v>116</v>
      </c>
      <c r="B11" s="3" t="s">
        <v>122</v>
      </c>
      <c r="C11" s="134" t="s">
        <v>41</v>
      </c>
      <c r="D11" s="132"/>
      <c r="E11" s="134" t="s">
        <v>3</v>
      </c>
      <c r="F11" s="132"/>
      <c r="G11" s="134" t="s">
        <v>4</v>
      </c>
      <c r="H11" s="132"/>
      <c r="I11" s="134" t="s">
        <v>5</v>
      </c>
      <c r="J11" s="132"/>
    </row>
    <row r="12" spans="1:10" x14ac:dyDescent="0.25">
      <c r="A12" s="82" t="s">
        <v>117</v>
      </c>
      <c r="B12" s="4"/>
      <c r="C12" s="84" t="s">
        <v>1</v>
      </c>
      <c r="D12" s="36" t="s">
        <v>11</v>
      </c>
      <c r="E12" s="36" t="s">
        <v>1</v>
      </c>
      <c r="F12" s="36" t="s">
        <v>11</v>
      </c>
      <c r="G12" s="36" t="s">
        <v>1</v>
      </c>
      <c r="H12" s="36" t="s">
        <v>11</v>
      </c>
      <c r="I12" s="36" t="s">
        <v>1</v>
      </c>
      <c r="J12" s="36" t="s">
        <v>11</v>
      </c>
    </row>
    <row r="13" spans="1:10" x14ac:dyDescent="0.25">
      <c r="A13" s="5">
        <v>2120</v>
      </c>
      <c r="B13" s="6" t="s">
        <v>45</v>
      </c>
      <c r="C13" s="85"/>
      <c r="D13" s="86">
        <v>120000</v>
      </c>
      <c r="E13" s="87">
        <v>20000</v>
      </c>
      <c r="F13" s="88"/>
      <c r="G13" s="6"/>
      <c r="H13" s="72"/>
      <c r="I13" s="6"/>
      <c r="J13" s="72">
        <f>D13-E13</f>
        <v>100000</v>
      </c>
    </row>
    <row r="14" spans="1:10" x14ac:dyDescent="0.25">
      <c r="A14" s="5">
        <v>2500</v>
      </c>
      <c r="B14" s="6" t="s">
        <v>29</v>
      </c>
      <c r="C14" s="85">
        <v>339500</v>
      </c>
      <c r="D14" s="86">
        <v>340000</v>
      </c>
      <c r="E14" s="87"/>
      <c r="F14" s="88">
        <v>399500</v>
      </c>
      <c r="G14" s="6"/>
      <c r="H14" s="72"/>
      <c r="I14" s="6"/>
      <c r="J14" s="72">
        <f>D14+F14-C14</f>
        <v>400000</v>
      </c>
    </row>
    <row r="15" spans="1:10" x14ac:dyDescent="0.25">
      <c r="A15" s="5">
        <v>2540</v>
      </c>
      <c r="B15" s="6" t="s">
        <v>36</v>
      </c>
      <c r="C15" s="15">
        <v>339500</v>
      </c>
      <c r="D15" s="86">
        <v>339500</v>
      </c>
      <c r="E15" s="87"/>
      <c r="F15" s="88"/>
      <c r="G15" s="6"/>
      <c r="H15" s="72"/>
      <c r="I15" s="6"/>
      <c r="J15" s="72"/>
    </row>
    <row r="16" spans="1:10" x14ac:dyDescent="0.25">
      <c r="A16" s="91">
        <v>8300</v>
      </c>
      <c r="B16" s="78" t="s">
        <v>29</v>
      </c>
      <c r="C16" s="92"/>
      <c r="D16" s="93"/>
      <c r="E16" s="94">
        <v>399500</v>
      </c>
      <c r="F16" s="95"/>
      <c r="G16" s="78">
        <f>E16</f>
        <v>399500</v>
      </c>
      <c r="H16" s="79"/>
      <c r="I16" s="78"/>
      <c r="J16" s="79"/>
    </row>
    <row r="17" spans="1:12" x14ac:dyDescent="0.25">
      <c r="A17" s="26">
        <v>8320</v>
      </c>
      <c r="B17" s="89" t="s">
        <v>46</v>
      </c>
      <c r="C17" s="32"/>
      <c r="D17" s="31"/>
      <c r="E17" s="30"/>
      <c r="F17" s="46">
        <v>20000</v>
      </c>
      <c r="G17" s="32"/>
      <c r="H17" s="29">
        <f>F17</f>
        <v>20000</v>
      </c>
      <c r="I17" s="32"/>
      <c r="J17" s="29"/>
    </row>
    <row r="19" spans="1:12" x14ac:dyDescent="0.25">
      <c r="A19" s="1" t="s">
        <v>54</v>
      </c>
      <c r="B19" s="1" t="s">
        <v>80</v>
      </c>
      <c r="F19" s="126">
        <f>G16-H17</f>
        <v>379500</v>
      </c>
    </row>
    <row r="21" spans="1:12" x14ac:dyDescent="0.25">
      <c r="B21" s="1" t="s">
        <v>86</v>
      </c>
    </row>
    <row r="22" spans="1:12" x14ac:dyDescent="0.25">
      <c r="B22" s="1" t="s">
        <v>87</v>
      </c>
      <c r="D22" s="39">
        <f>J14</f>
        <v>400000</v>
      </c>
    </row>
    <row r="23" spans="1:12" x14ac:dyDescent="0.25">
      <c r="B23" s="1" t="s">
        <v>88</v>
      </c>
      <c r="D23" s="39">
        <f>C14-D14</f>
        <v>-500</v>
      </c>
    </row>
    <row r="24" spans="1:12" x14ac:dyDescent="0.25">
      <c r="B24" s="1" t="s">
        <v>89</v>
      </c>
      <c r="D24" s="39">
        <f>-H17</f>
        <v>-20000</v>
      </c>
    </row>
    <row r="25" spans="1:12" s="35" customFormat="1" ht="20.25" x14ac:dyDescent="0.3">
      <c r="A25" s="1"/>
      <c r="B25" s="1" t="s">
        <v>90</v>
      </c>
      <c r="C25" s="1"/>
      <c r="D25" s="38">
        <f>SUM(D22:D24)</f>
        <v>379500</v>
      </c>
      <c r="E25" s="1"/>
      <c r="F25" s="1"/>
      <c r="G25" s="1"/>
      <c r="H25" s="1"/>
      <c r="I25" s="1"/>
      <c r="J25" s="1"/>
      <c r="K25" s="1"/>
      <c r="L25" s="1"/>
    </row>
  </sheetData>
  <mergeCells count="4">
    <mergeCell ref="C11:D11"/>
    <mergeCell ref="E11:F11"/>
    <mergeCell ref="G11:H11"/>
    <mergeCell ref="I11:J1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11.13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showGridLines="0" showZeros="0" workbookViewId="0">
      <selection activeCell="L15" sqref="L15"/>
    </sheetView>
  </sheetViews>
  <sheetFormatPr baseColWidth="10" defaultRowHeight="15.75" x14ac:dyDescent="0.25"/>
  <cols>
    <col min="1" max="1" width="6.42578125" style="1" bestFit="1" customWidth="1"/>
    <col min="2" max="2" width="23.42578125" style="1" bestFit="1" customWidth="1"/>
    <col min="3" max="16" width="11.42578125" style="1"/>
    <col min="17" max="17" width="11.42578125" style="39"/>
    <col min="18" max="16384" width="11.42578125" style="1"/>
  </cols>
  <sheetData>
    <row r="1" spans="1:17" x14ac:dyDescent="0.25">
      <c r="A1" s="115" t="s">
        <v>114</v>
      </c>
    </row>
    <row r="2" spans="1:17" x14ac:dyDescent="0.25">
      <c r="A2" s="130" t="s">
        <v>116</v>
      </c>
      <c r="B2" s="3" t="s">
        <v>122</v>
      </c>
      <c r="C2" s="132" t="s">
        <v>2</v>
      </c>
      <c r="D2" s="133"/>
      <c r="E2" s="133" t="s">
        <v>3</v>
      </c>
      <c r="F2" s="133"/>
      <c r="G2" s="133" t="s">
        <v>4</v>
      </c>
      <c r="H2" s="133"/>
      <c r="I2" s="133" t="s">
        <v>5</v>
      </c>
      <c r="J2" s="133"/>
      <c r="L2" s="81">
        <v>1</v>
      </c>
      <c r="M2" s="1" t="s">
        <v>93</v>
      </c>
      <c r="Q2" s="39">
        <f>275000-262000</f>
        <v>13000</v>
      </c>
    </row>
    <row r="3" spans="1:17" x14ac:dyDescent="0.25">
      <c r="A3" s="129" t="s">
        <v>117</v>
      </c>
      <c r="B3" s="4"/>
      <c r="C3" s="40" t="s">
        <v>1</v>
      </c>
      <c r="D3" s="41" t="s">
        <v>11</v>
      </c>
      <c r="E3" s="41" t="s">
        <v>1</v>
      </c>
      <c r="F3" s="41" t="s">
        <v>11</v>
      </c>
      <c r="G3" s="41" t="s">
        <v>1</v>
      </c>
      <c r="H3" s="41" t="s">
        <v>11</v>
      </c>
      <c r="I3" s="41" t="s">
        <v>1</v>
      </c>
      <c r="J3" s="42" t="s">
        <v>11</v>
      </c>
      <c r="L3" s="81"/>
    </row>
    <row r="4" spans="1:17" x14ac:dyDescent="0.25">
      <c r="A4" s="51"/>
      <c r="B4" s="11" t="s">
        <v>6</v>
      </c>
      <c r="C4" s="7">
        <v>162300</v>
      </c>
      <c r="D4" s="8"/>
      <c r="E4" s="9"/>
      <c r="F4" s="10"/>
      <c r="G4" s="11"/>
      <c r="H4" s="12"/>
      <c r="I4" s="11">
        <f>SUM(C4:H4)</f>
        <v>162300</v>
      </c>
      <c r="J4" s="12"/>
      <c r="L4" s="81">
        <v>2</v>
      </c>
      <c r="M4" s="1" t="s">
        <v>94</v>
      </c>
      <c r="Q4" s="39">
        <f>C5*0.3</f>
        <v>45000</v>
      </c>
    </row>
    <row r="5" spans="1:17" x14ac:dyDescent="0.25">
      <c r="A5" s="13">
        <v>1220</v>
      </c>
      <c r="B5" s="14" t="s">
        <v>17</v>
      </c>
      <c r="C5" s="15">
        <v>150000</v>
      </c>
      <c r="D5" s="16"/>
      <c r="E5" s="17"/>
      <c r="F5" s="18">
        <f>Q4</f>
        <v>45000</v>
      </c>
      <c r="G5" s="15"/>
      <c r="H5" s="19"/>
      <c r="I5" s="15">
        <f>C5+E5-F5</f>
        <v>105000</v>
      </c>
      <c r="J5" s="19"/>
      <c r="L5" s="81"/>
    </row>
    <row r="6" spans="1:17" x14ac:dyDescent="0.25">
      <c r="A6" s="13">
        <v>1240</v>
      </c>
      <c r="B6" s="14" t="s">
        <v>18</v>
      </c>
      <c r="C6" s="15">
        <v>90000</v>
      </c>
      <c r="D6" s="16"/>
      <c r="E6" s="17"/>
      <c r="F6" s="18">
        <f>Q6</f>
        <v>27000</v>
      </c>
      <c r="G6" s="15"/>
      <c r="H6" s="19"/>
      <c r="I6" s="15">
        <f>C6+E6-F6</f>
        <v>63000</v>
      </c>
      <c r="J6" s="19"/>
      <c r="L6" s="81">
        <v>3</v>
      </c>
      <c r="M6" s="1" t="s">
        <v>95</v>
      </c>
      <c r="Q6" s="39">
        <f>270000*0.1</f>
        <v>27000</v>
      </c>
    </row>
    <row r="7" spans="1:17" x14ac:dyDescent="0.25">
      <c r="A7" s="13">
        <v>1400</v>
      </c>
      <c r="B7" s="14" t="s">
        <v>12</v>
      </c>
      <c r="C7" s="15">
        <v>262000</v>
      </c>
      <c r="D7" s="16"/>
      <c r="E7" s="17">
        <v>13000</v>
      </c>
      <c r="F7" s="18"/>
      <c r="G7" s="15"/>
      <c r="H7" s="19"/>
      <c r="I7" s="15">
        <f>C7+E7-F7</f>
        <v>275000</v>
      </c>
      <c r="J7" s="19"/>
      <c r="L7" s="81"/>
    </row>
    <row r="8" spans="1:17" x14ac:dyDescent="0.25">
      <c r="A8" s="13">
        <v>1700</v>
      </c>
      <c r="B8" s="14" t="s">
        <v>19</v>
      </c>
      <c r="C8" s="15"/>
      <c r="D8" s="16"/>
      <c r="E8" s="17">
        <f>Q11</f>
        <v>25000</v>
      </c>
      <c r="F8" s="18"/>
      <c r="G8" s="15"/>
      <c r="H8" s="19"/>
      <c r="I8" s="15">
        <f>C8+E8-F8</f>
        <v>25000</v>
      </c>
      <c r="J8" s="19"/>
      <c r="L8" s="81"/>
      <c r="M8" s="1" t="s">
        <v>98</v>
      </c>
      <c r="Q8" s="39">
        <f>SUM(Q4:Q6)</f>
        <v>72000</v>
      </c>
    </row>
    <row r="9" spans="1:17" x14ac:dyDescent="0.25">
      <c r="A9" s="13">
        <v>2000</v>
      </c>
      <c r="B9" s="14" t="s">
        <v>24</v>
      </c>
      <c r="C9" s="15"/>
      <c r="D9" s="16">
        <v>100000</v>
      </c>
      <c r="E9" s="17"/>
      <c r="F9" s="18"/>
      <c r="G9" s="15"/>
      <c r="H9" s="19"/>
      <c r="I9" s="15"/>
      <c r="J9" s="19">
        <f>D9</f>
        <v>100000</v>
      </c>
      <c r="L9" s="81"/>
    </row>
    <row r="10" spans="1:17" x14ac:dyDescent="0.25">
      <c r="A10" s="13">
        <v>2050</v>
      </c>
      <c r="B10" s="90" t="s">
        <v>25</v>
      </c>
      <c r="C10" s="15"/>
      <c r="D10" s="16">
        <v>20300</v>
      </c>
      <c r="E10" s="17"/>
      <c r="F10" s="18">
        <f>E29-F16</f>
        <v>94370</v>
      </c>
      <c r="G10" s="15"/>
      <c r="H10" s="19"/>
      <c r="I10" s="15"/>
      <c r="J10" s="19">
        <f>SUM(D10:F10)</f>
        <v>114670</v>
      </c>
      <c r="L10" s="81">
        <v>4</v>
      </c>
      <c r="M10" s="1" t="s">
        <v>96</v>
      </c>
      <c r="Q10" s="39">
        <v>12500</v>
      </c>
    </row>
    <row r="11" spans="1:17" x14ac:dyDescent="0.25">
      <c r="A11" s="13"/>
      <c r="B11" s="90" t="s">
        <v>7</v>
      </c>
      <c r="C11" s="15"/>
      <c r="D11" s="16">
        <v>72300</v>
      </c>
      <c r="E11" s="17"/>
      <c r="F11" s="18"/>
      <c r="G11" s="15"/>
      <c r="H11" s="19"/>
      <c r="I11" s="15"/>
      <c r="J11" s="19">
        <f>D11</f>
        <v>72300</v>
      </c>
      <c r="L11" s="81"/>
      <c r="M11" s="1" t="s">
        <v>97</v>
      </c>
      <c r="Q11" s="39">
        <f>Q10*2</f>
        <v>25000</v>
      </c>
    </row>
    <row r="12" spans="1:17" x14ac:dyDescent="0.25">
      <c r="A12" s="13">
        <v>2120</v>
      </c>
      <c r="B12" s="96" t="s">
        <v>45</v>
      </c>
      <c r="C12" s="14"/>
      <c r="D12" s="16">
        <v>16280</v>
      </c>
      <c r="E12" s="17">
        <f>D12-13120</f>
        <v>3160</v>
      </c>
      <c r="F12" s="18"/>
      <c r="G12" s="15"/>
      <c r="H12" s="19"/>
      <c r="I12" s="15"/>
      <c r="J12" s="19">
        <f>D12-E12</f>
        <v>13120</v>
      </c>
    </row>
    <row r="13" spans="1:17" x14ac:dyDescent="0.25">
      <c r="A13" s="13">
        <v>2500</v>
      </c>
      <c r="B13" s="90" t="s">
        <v>29</v>
      </c>
      <c r="C13" s="14"/>
      <c r="D13" s="16"/>
      <c r="E13" s="17"/>
      <c r="F13" s="18">
        <v>46000</v>
      </c>
      <c r="G13" s="15"/>
      <c r="H13" s="19"/>
      <c r="I13" s="15"/>
      <c r="J13" s="19">
        <f>SUM(D13:F13)</f>
        <v>46000</v>
      </c>
    </row>
    <row r="14" spans="1:17" x14ac:dyDescent="0.25">
      <c r="A14" s="13">
        <v>2770</v>
      </c>
      <c r="B14" s="20" t="s">
        <v>20</v>
      </c>
      <c r="C14" s="14"/>
      <c r="D14" s="16">
        <v>35130</v>
      </c>
      <c r="E14" s="17"/>
      <c r="F14" s="18"/>
      <c r="G14" s="15"/>
      <c r="H14" s="19"/>
      <c r="I14" s="15"/>
      <c r="J14" s="19">
        <f>SUM(D14:I14)</f>
        <v>35130</v>
      </c>
    </row>
    <row r="15" spans="1:17" x14ac:dyDescent="0.25">
      <c r="A15" s="13">
        <v>2780</v>
      </c>
      <c r="B15" s="20" t="s">
        <v>21</v>
      </c>
      <c r="C15" s="14"/>
      <c r="D15" s="16">
        <v>24600</v>
      </c>
      <c r="E15" s="17"/>
      <c r="F15" s="18"/>
      <c r="G15" s="15"/>
      <c r="H15" s="19"/>
      <c r="I15" s="15"/>
      <c r="J15" s="19">
        <f>SUM(D15:I15)</f>
        <v>24600</v>
      </c>
    </row>
    <row r="16" spans="1:17" x14ac:dyDescent="0.25">
      <c r="A16" s="13">
        <v>2800</v>
      </c>
      <c r="B16" s="20" t="s">
        <v>26</v>
      </c>
      <c r="C16" s="14"/>
      <c r="D16" s="16"/>
      <c r="E16" s="17"/>
      <c r="F16" s="18">
        <f>O28</f>
        <v>50000</v>
      </c>
      <c r="G16" s="15"/>
      <c r="H16" s="19"/>
      <c r="I16" s="15"/>
      <c r="J16" s="19">
        <f>SUM(D16:I16)</f>
        <v>50000</v>
      </c>
    </row>
    <row r="17" spans="1:19" x14ac:dyDescent="0.25">
      <c r="A17" s="13">
        <v>2940</v>
      </c>
      <c r="B17" s="20" t="s">
        <v>55</v>
      </c>
      <c r="C17" s="14"/>
      <c r="D17" s="16">
        <v>174480</v>
      </c>
      <c r="E17" s="17"/>
      <c r="F17" s="18"/>
      <c r="G17" s="15"/>
      <c r="H17" s="19"/>
      <c r="I17" s="15"/>
      <c r="J17" s="19">
        <f>SUM(D17:I17)</f>
        <v>174480</v>
      </c>
    </row>
    <row r="18" spans="1:19" x14ac:dyDescent="0.25">
      <c r="A18" s="21">
        <v>3000</v>
      </c>
      <c r="B18" s="22" t="s">
        <v>47</v>
      </c>
      <c r="C18" s="23"/>
      <c r="D18" s="16">
        <v>3749315</v>
      </c>
      <c r="E18" s="17"/>
      <c r="F18" s="18"/>
      <c r="G18" s="15"/>
      <c r="H18" s="19">
        <f>SUM(D18:G18)</f>
        <v>3749315</v>
      </c>
      <c r="I18" s="15"/>
      <c r="J18" s="19"/>
    </row>
    <row r="19" spans="1:19" x14ac:dyDescent="0.25">
      <c r="A19" s="21">
        <v>4000</v>
      </c>
      <c r="B19" s="24" t="s">
        <v>13</v>
      </c>
      <c r="C19" s="23">
        <v>1428400</v>
      </c>
      <c r="D19" s="16"/>
      <c r="E19" s="17"/>
      <c r="F19" s="18">
        <f>E7</f>
        <v>13000</v>
      </c>
      <c r="G19" s="15">
        <f>C19+E19-F19</f>
        <v>1415400</v>
      </c>
      <c r="H19" s="19"/>
      <c r="I19" s="15"/>
      <c r="J19" s="19"/>
    </row>
    <row r="20" spans="1:19" x14ac:dyDescent="0.25">
      <c r="A20" s="21">
        <v>5000</v>
      </c>
      <c r="B20" s="22" t="s">
        <v>22</v>
      </c>
      <c r="C20" s="23">
        <v>1454000</v>
      </c>
      <c r="D20" s="16"/>
      <c r="E20" s="17"/>
      <c r="F20" s="18"/>
      <c r="G20" s="15">
        <f t="shared" ref="G20:G27" si="0">C20+E20-F20</f>
        <v>1454000</v>
      </c>
      <c r="H20" s="19"/>
      <c r="I20" s="15"/>
      <c r="J20" s="19"/>
    </row>
    <row r="21" spans="1:19" x14ac:dyDescent="0.25">
      <c r="A21" s="21">
        <v>5050</v>
      </c>
      <c r="B21" s="24" t="s">
        <v>51</v>
      </c>
      <c r="C21" s="23">
        <v>174480</v>
      </c>
      <c r="D21" s="16"/>
      <c r="E21" s="17"/>
      <c r="F21" s="18"/>
      <c r="G21" s="15">
        <f t="shared" si="0"/>
        <v>174480</v>
      </c>
      <c r="H21" s="19"/>
      <c r="I21" s="15"/>
      <c r="J21" s="19"/>
    </row>
    <row r="22" spans="1:19" x14ac:dyDescent="0.25">
      <c r="A22" s="21">
        <v>5110</v>
      </c>
      <c r="B22" s="24" t="s">
        <v>48</v>
      </c>
      <c r="C22" s="23">
        <v>41000</v>
      </c>
      <c r="D22" s="16"/>
      <c r="E22" s="17"/>
      <c r="F22" s="18"/>
      <c r="G22" s="15">
        <f>C22+E22-F22</f>
        <v>41000</v>
      </c>
      <c r="H22" s="19"/>
      <c r="I22" s="15"/>
      <c r="J22" s="19"/>
    </row>
    <row r="23" spans="1:19" x14ac:dyDescent="0.25">
      <c r="A23" s="21">
        <v>5400</v>
      </c>
      <c r="B23" s="24" t="s">
        <v>23</v>
      </c>
      <c r="C23" s="23">
        <v>235395</v>
      </c>
      <c r="D23" s="16"/>
      <c r="E23" s="17"/>
      <c r="F23" s="18"/>
      <c r="G23" s="15">
        <f>C23+E23-F23</f>
        <v>235395</v>
      </c>
      <c r="H23" s="19"/>
      <c r="I23" s="15"/>
      <c r="J23" s="19"/>
    </row>
    <row r="24" spans="1:19" x14ac:dyDescent="0.25">
      <c r="A24" s="21">
        <v>6010</v>
      </c>
      <c r="B24" s="24" t="s">
        <v>14</v>
      </c>
      <c r="C24" s="23"/>
      <c r="D24" s="16"/>
      <c r="E24" s="17">
        <f>Q8</f>
        <v>72000</v>
      </c>
      <c r="F24" s="16"/>
      <c r="G24" s="15">
        <f t="shared" si="0"/>
        <v>72000</v>
      </c>
      <c r="H24" s="19"/>
      <c r="I24" s="15"/>
      <c r="J24" s="19"/>
      <c r="L24" s="39"/>
    </row>
    <row r="25" spans="1:19" x14ac:dyDescent="0.25">
      <c r="A25" s="21">
        <v>7780</v>
      </c>
      <c r="B25" s="24" t="s">
        <v>15</v>
      </c>
      <c r="C25" s="23">
        <v>192340</v>
      </c>
      <c r="D25" s="16"/>
      <c r="E25" s="25"/>
      <c r="F25" s="16">
        <f>Q11</f>
        <v>25000</v>
      </c>
      <c r="G25" s="15">
        <f t="shared" si="0"/>
        <v>167340</v>
      </c>
      <c r="H25" s="19"/>
      <c r="I25" s="15"/>
      <c r="J25" s="19"/>
    </row>
    <row r="26" spans="1:19" x14ac:dyDescent="0.25">
      <c r="A26" s="21">
        <v>8100</v>
      </c>
      <c r="B26" s="24" t="s">
        <v>16</v>
      </c>
      <c r="C26" s="23">
        <v>2490</v>
      </c>
      <c r="D26" s="16"/>
      <c r="E26" s="25"/>
      <c r="F26" s="16"/>
      <c r="G26" s="15">
        <f t="shared" si="0"/>
        <v>2490</v>
      </c>
      <c r="H26" s="19"/>
      <c r="I26" s="15"/>
      <c r="J26" s="19"/>
    </row>
    <row r="27" spans="1:19" x14ac:dyDescent="0.25">
      <c r="A27" s="21">
        <v>8300</v>
      </c>
      <c r="B27" s="24" t="s">
        <v>29</v>
      </c>
      <c r="C27" s="23"/>
      <c r="D27" s="16"/>
      <c r="E27" s="25">
        <f>F13</f>
        <v>46000</v>
      </c>
      <c r="F27" s="16"/>
      <c r="G27" s="15">
        <f t="shared" si="0"/>
        <v>46000</v>
      </c>
      <c r="H27" s="19"/>
      <c r="I27" s="15"/>
      <c r="J27" s="19"/>
      <c r="M27" s="48" t="s">
        <v>27</v>
      </c>
    </row>
    <row r="28" spans="1:19" x14ac:dyDescent="0.25">
      <c r="A28" s="97">
        <v>8320</v>
      </c>
      <c r="B28" s="98" t="s">
        <v>49</v>
      </c>
      <c r="C28" s="99"/>
      <c r="D28" s="100"/>
      <c r="E28" s="101"/>
      <c r="F28" s="100">
        <f>E12</f>
        <v>3160</v>
      </c>
      <c r="G28" s="92"/>
      <c r="H28" s="102">
        <f>SUM(F28:G28)</f>
        <v>3160</v>
      </c>
      <c r="I28" s="92"/>
      <c r="J28" s="102"/>
      <c r="M28" s="1" t="s">
        <v>26</v>
      </c>
      <c r="N28" s="39"/>
      <c r="O28" s="39">
        <v>50000</v>
      </c>
    </row>
    <row r="29" spans="1:19" x14ac:dyDescent="0.25">
      <c r="A29" s="26">
        <v>8800</v>
      </c>
      <c r="B29" s="27" t="s">
        <v>0</v>
      </c>
      <c r="C29" s="28"/>
      <c r="D29" s="29"/>
      <c r="E29" s="103">
        <f>H18+H28-G19-G20-G21-G22-G23-G24-G25-G26-G27</f>
        <v>144370</v>
      </c>
      <c r="F29" s="31"/>
      <c r="G29" s="32">
        <f>E29</f>
        <v>144370</v>
      </c>
      <c r="H29" s="29"/>
      <c r="I29" s="32"/>
      <c r="J29" s="29"/>
      <c r="M29" s="1" t="s">
        <v>28</v>
      </c>
      <c r="O29" s="39">
        <f>O30-O28</f>
        <v>94370</v>
      </c>
    </row>
    <row r="30" spans="1:19" s="35" customFormat="1" ht="20.25" x14ac:dyDescent="0.3">
      <c r="A30" s="43"/>
      <c r="B30" s="44"/>
      <c r="C30" s="33">
        <f t="shared" ref="C30:J30" si="1">SUM(C4:C29)</f>
        <v>4192405</v>
      </c>
      <c r="D30" s="34">
        <f t="shared" si="1"/>
        <v>4192405</v>
      </c>
      <c r="E30" s="33">
        <f t="shared" si="1"/>
        <v>303530</v>
      </c>
      <c r="F30" s="34">
        <f t="shared" si="1"/>
        <v>303530</v>
      </c>
      <c r="G30" s="33">
        <f t="shared" si="1"/>
        <v>3752475</v>
      </c>
      <c r="H30" s="34">
        <f t="shared" si="1"/>
        <v>3752475</v>
      </c>
      <c r="I30" s="33">
        <f t="shared" si="1"/>
        <v>630300</v>
      </c>
      <c r="J30" s="34">
        <f t="shared" si="1"/>
        <v>630300</v>
      </c>
      <c r="L30" s="1"/>
      <c r="M30" s="1"/>
      <c r="N30" s="1"/>
      <c r="O30" s="38">
        <f>E29</f>
        <v>144370</v>
      </c>
      <c r="P30" s="1"/>
      <c r="Q30" s="39"/>
      <c r="R30" s="1"/>
      <c r="S30" s="1"/>
    </row>
    <row r="31" spans="1:19" x14ac:dyDescent="0.25">
      <c r="E31" s="39">
        <f>C30-D30</f>
        <v>0</v>
      </c>
      <c r="L31" s="127"/>
    </row>
    <row r="32" spans="1:19" ht="20.25" x14ac:dyDescent="0.3">
      <c r="L32" s="127"/>
      <c r="M32" s="35"/>
      <c r="N32" s="35"/>
      <c r="O32" s="35"/>
      <c r="P32" s="35"/>
      <c r="Q32" s="116"/>
      <c r="R32" s="35"/>
      <c r="S32" s="35"/>
    </row>
    <row r="33" spans="1:19" x14ac:dyDescent="0.25">
      <c r="G33" s="39"/>
      <c r="L33" s="127"/>
    </row>
    <row r="35" spans="1:19" s="35" customFormat="1" ht="20.25" x14ac:dyDescent="0.3">
      <c r="A35" s="1"/>
      <c r="F35" s="1"/>
      <c r="G35" s="39"/>
      <c r="H35" s="39"/>
      <c r="I35" s="1"/>
      <c r="J35" s="1"/>
      <c r="L35" s="1"/>
      <c r="M35" s="1"/>
      <c r="N35" s="1"/>
      <c r="O35" s="1"/>
      <c r="P35" s="1"/>
      <c r="Q35" s="39"/>
      <c r="R35" s="1"/>
      <c r="S35" s="1"/>
    </row>
    <row r="36" spans="1:19" x14ac:dyDescent="0.25">
      <c r="G36" s="39"/>
      <c r="H36" s="39"/>
    </row>
    <row r="37" spans="1:19" ht="20.25" x14ac:dyDescent="0.3">
      <c r="G37" s="39"/>
      <c r="L37" s="35"/>
      <c r="M37" s="35"/>
      <c r="N37" s="35"/>
      <c r="O37" s="35"/>
      <c r="P37" s="35"/>
      <c r="Q37" s="116"/>
      <c r="R37" s="35"/>
      <c r="S37" s="35"/>
    </row>
  </sheetData>
  <sortState xmlns:xlrd2="http://schemas.microsoft.com/office/spreadsheetml/2017/richdata2" ref="A22:S23">
    <sortCondition ref="A22:A23"/>
  </sortState>
  <mergeCells count="4">
    <mergeCell ref="C2:D2"/>
    <mergeCell ref="E2:F2"/>
    <mergeCell ref="G2:H2"/>
    <mergeCell ref="I2:J2"/>
  </mergeCells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&amp;COppgave 11.14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showGridLines="0" showZeros="0" tabSelected="1" zoomScaleNormal="75" workbookViewId="0">
      <selection activeCell="M5" sqref="M5"/>
    </sheetView>
  </sheetViews>
  <sheetFormatPr baseColWidth="10" defaultRowHeight="15" x14ac:dyDescent="0.2"/>
  <cols>
    <col min="1" max="1" width="7" style="105" bestFit="1" customWidth="1"/>
    <col min="2" max="2" width="16.85546875" style="105" bestFit="1" customWidth="1"/>
    <col min="3" max="10" width="9.5703125" style="105" customWidth="1"/>
    <col min="11" max="16384" width="11.42578125" style="105"/>
  </cols>
  <sheetData>
    <row r="1" spans="1:13" s="1" customFormat="1" ht="15.75" x14ac:dyDescent="0.25">
      <c r="A1" s="115" t="s">
        <v>115</v>
      </c>
      <c r="D1" s="131" t="s">
        <v>123</v>
      </c>
      <c r="E1" s="131"/>
      <c r="F1" s="131"/>
      <c r="G1" s="131"/>
      <c r="H1" s="131"/>
    </row>
    <row r="3" spans="1:13" ht="15.75" x14ac:dyDescent="0.25">
      <c r="A3" s="49" t="s">
        <v>31</v>
      </c>
      <c r="B3" s="104" t="s">
        <v>32</v>
      </c>
      <c r="C3" s="137">
        <v>1920</v>
      </c>
      <c r="D3" s="138"/>
      <c r="E3" s="139">
        <v>2940</v>
      </c>
      <c r="F3" s="137"/>
      <c r="G3" s="138">
        <v>5000</v>
      </c>
      <c r="H3" s="139"/>
      <c r="I3" s="139">
        <v>5050</v>
      </c>
      <c r="J3" s="137"/>
    </row>
    <row r="4" spans="1:13" ht="15.75" customHeight="1" x14ac:dyDescent="0.25">
      <c r="A4" s="106"/>
      <c r="B4" s="107"/>
      <c r="C4" s="140" t="s">
        <v>50</v>
      </c>
      <c r="D4" s="141"/>
      <c r="E4" s="142" t="s">
        <v>55</v>
      </c>
      <c r="F4" s="140"/>
      <c r="G4" s="141" t="s">
        <v>22</v>
      </c>
      <c r="H4" s="142"/>
      <c r="I4" s="142" t="s">
        <v>51</v>
      </c>
      <c r="J4" s="140"/>
    </row>
    <row r="5" spans="1:13" ht="15.75" x14ac:dyDescent="0.25">
      <c r="A5" s="108"/>
      <c r="B5" s="109"/>
      <c r="C5" s="68" t="s">
        <v>1</v>
      </c>
      <c r="D5" s="69" t="s">
        <v>11</v>
      </c>
      <c r="E5" s="69" t="s">
        <v>1</v>
      </c>
      <c r="F5" s="69" t="s">
        <v>11</v>
      </c>
      <c r="G5" s="69" t="s">
        <v>1</v>
      </c>
      <c r="H5" s="69" t="s">
        <v>11</v>
      </c>
      <c r="I5" s="110" t="s">
        <v>1</v>
      </c>
      <c r="J5" s="110" t="s">
        <v>11</v>
      </c>
    </row>
    <row r="6" spans="1:13" ht="15.75" x14ac:dyDescent="0.25">
      <c r="A6" s="111" t="s">
        <v>52</v>
      </c>
      <c r="B6" s="112" t="s">
        <v>53</v>
      </c>
      <c r="C6" s="15"/>
      <c r="D6" s="19">
        <v>3500</v>
      </c>
      <c r="E6" s="15"/>
      <c r="F6" s="19"/>
      <c r="G6" s="15">
        <v>3500</v>
      </c>
      <c r="H6" s="19"/>
      <c r="I6" s="15"/>
      <c r="J6" s="19"/>
    </row>
    <row r="7" spans="1:13" ht="15.75" x14ac:dyDescent="0.25">
      <c r="A7" s="113">
        <v>43799</v>
      </c>
      <c r="B7" s="114" t="s">
        <v>51</v>
      </c>
      <c r="C7" s="32"/>
      <c r="D7" s="29"/>
      <c r="E7" s="32"/>
      <c r="F7" s="29">
        <f>+D6*0.102</f>
        <v>357</v>
      </c>
      <c r="G7" s="32"/>
      <c r="H7" s="29"/>
      <c r="I7" s="32">
        <f>+F7</f>
        <v>357</v>
      </c>
      <c r="J7" s="29"/>
    </row>
    <row r="8" spans="1:13" s="1" customFormat="1" ht="15.75" x14ac:dyDescent="0.25"/>
    <row r="9" spans="1:13" ht="15.75" x14ac:dyDescent="0.25">
      <c r="A9" s="1" t="s">
        <v>81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1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8">
    <mergeCell ref="C3:D3"/>
    <mergeCell ref="E3:F3"/>
    <mergeCell ref="G3:H3"/>
    <mergeCell ref="I3:J3"/>
    <mergeCell ref="C4:D4"/>
    <mergeCell ref="E4:F4"/>
    <mergeCell ref="G4:H4"/>
    <mergeCell ref="I4:J4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11.16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Oppgave 11.9</vt:lpstr>
      <vt:lpstr>Oppgave 11.10</vt:lpstr>
      <vt:lpstr>Oppgave 11.11</vt:lpstr>
      <vt:lpstr>Oppgave 11.12</vt:lpstr>
      <vt:lpstr>Oppgave 11.13</vt:lpstr>
      <vt:lpstr>Oppgave 11.14</vt:lpstr>
      <vt:lpstr>Oppgave 11.16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2019-12-02T16:19:04Z</cp:lastPrinted>
  <dcterms:created xsi:type="dcterms:W3CDTF">2004-06-23T12:19:48Z</dcterms:created>
  <dcterms:modified xsi:type="dcterms:W3CDTF">2024-08-13T18:36:26Z</dcterms:modified>
</cp:coreProperties>
</file>