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D:\Mine dokumenter\Bokprosjekt 2024\Nettsidene for studenter\Fortegnskontoer\Arbeidsbok\"/>
    </mc:Choice>
  </mc:AlternateContent>
  <xr:revisionPtr revIDLastSave="0" documentId="13_ncr:1_{DB589F53-50EE-46E7-AB18-ECD1B03BC300}" xr6:coauthVersionLast="47" xr6:coauthVersionMax="47" xr10:uidLastSave="{00000000-0000-0000-0000-000000000000}"/>
  <bookViews>
    <workbookView xWindow="6150" yWindow="3345" windowWidth="17145" windowHeight="12255" tabRatio="877" xr2:uid="{00000000-000D-0000-FFFF-FFFF00000000}"/>
  </bookViews>
  <sheets>
    <sheet name="Oppgave 13.9" sheetId="13" r:id="rId1"/>
    <sheet name="Resultat 13.9" sheetId="12" r:id="rId2"/>
    <sheet name="Balanse 13.9" sheetId="14" r:id="rId3"/>
  </sheets>
  <definedNames>
    <definedName name="_xlnm.Print_Area" localSheetId="0">'Oppgave 13.9'!$A$1:$V$32,'Oppgave 13.9'!$A$33:$K$48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4" i="13" l="1"/>
  <c r="D39" i="13"/>
  <c r="F39" i="13" s="1"/>
  <c r="G10" i="13"/>
  <c r="G14" i="13"/>
  <c r="G16" i="13"/>
  <c r="G17" i="13"/>
  <c r="G19" i="13"/>
  <c r="G20" i="13"/>
  <c r="G21" i="13"/>
  <c r="G22" i="13"/>
  <c r="G23" i="13"/>
  <c r="G25" i="13"/>
  <c r="G26" i="13"/>
  <c r="G27" i="13"/>
  <c r="G28" i="13"/>
  <c r="G29" i="13"/>
  <c r="G5" i="13"/>
  <c r="F31" i="13"/>
  <c r="F34" i="13"/>
  <c r="F35" i="13"/>
  <c r="F36" i="13"/>
  <c r="F38" i="13"/>
  <c r="F40" i="13"/>
  <c r="F42" i="13"/>
  <c r="F43" i="13"/>
  <c r="F44" i="13"/>
  <c r="F45" i="13"/>
  <c r="F46" i="13"/>
  <c r="F30" i="13"/>
  <c r="D7" i="13"/>
  <c r="G7" i="13" s="1"/>
  <c r="E8" i="13"/>
  <c r="G8" i="13" s="1"/>
  <c r="E7" i="13"/>
  <c r="C48" i="13"/>
  <c r="G12" i="13" l="1"/>
  <c r="Q30" i="13"/>
  <c r="Q28" i="13"/>
  <c r="R25" i="13"/>
  <c r="R26" i="13" s="1"/>
  <c r="D15" i="13" s="1"/>
  <c r="Q16" i="13"/>
  <c r="R8" i="13"/>
  <c r="D12" i="13" s="1"/>
  <c r="D33" i="13" s="1"/>
  <c r="R7" i="13"/>
  <c r="E13" i="13" s="1"/>
  <c r="R6" i="13"/>
  <c r="D11" i="13" s="1"/>
  <c r="G13" i="13" l="1"/>
  <c r="E33" i="13"/>
  <c r="F33" i="13" s="1"/>
  <c r="Q19" i="13"/>
  <c r="E37" i="13" s="1"/>
  <c r="F37" i="13" s="1"/>
  <c r="E6" i="13"/>
  <c r="D32" i="13"/>
  <c r="F32" i="13" s="1"/>
  <c r="G11" i="13"/>
  <c r="D41" i="13"/>
  <c r="F41" i="13" s="1"/>
  <c r="G15" i="13"/>
  <c r="F40" i="14"/>
  <c r="G38" i="14"/>
  <c r="G40" i="14" s="1"/>
  <c r="G31" i="14"/>
  <c r="G28" i="14"/>
  <c r="G24" i="14"/>
  <c r="G16" i="14"/>
  <c r="G10" i="14"/>
  <c r="E28" i="14"/>
  <c r="H31" i="12"/>
  <c r="H33" i="12" s="1"/>
  <c r="G22" i="12"/>
  <c r="H20" i="12"/>
  <c r="H14" i="12"/>
  <c r="H5" i="12"/>
  <c r="H15" i="12" s="1"/>
  <c r="H22" i="12" s="1"/>
  <c r="H27" i="12" s="1"/>
  <c r="E47" i="13" l="1"/>
  <c r="G6" i="13"/>
  <c r="D48" i="13"/>
  <c r="F5" i="12"/>
  <c r="E31" i="14"/>
  <c r="G18" i="14"/>
  <c r="E10" i="14" l="1"/>
  <c r="E18" i="13"/>
  <c r="F47" i="13"/>
  <c r="F48" i="13" s="1"/>
  <c r="E16" i="14"/>
  <c r="F20" i="12"/>
  <c r="E38" i="14"/>
  <c r="F14" i="12"/>
  <c r="F15" i="12" s="1"/>
  <c r="E18" i="14" l="1"/>
  <c r="G18" i="13"/>
  <c r="E48" i="13"/>
  <c r="F22" i="12"/>
  <c r="F27" i="12" s="1"/>
  <c r="F33" i="12" s="1"/>
  <c r="G48" i="13" l="1"/>
  <c r="E24" i="14"/>
  <c r="E40" i="14" s="1"/>
</calcChain>
</file>

<file path=xl/sharedStrings.xml><?xml version="1.0" encoding="utf-8"?>
<sst xmlns="http://schemas.openxmlformats.org/spreadsheetml/2006/main" count="134" uniqueCount="119">
  <si>
    <t>Saldobalanse</t>
  </si>
  <si>
    <t>Posteringer</t>
  </si>
  <si>
    <t>Resultat</t>
  </si>
  <si>
    <t>Balanse</t>
  </si>
  <si>
    <t>Aksjer</t>
  </si>
  <si>
    <t>Nedskrivning</t>
  </si>
  <si>
    <t>Avskrivninger</t>
  </si>
  <si>
    <t>Biler</t>
  </si>
  <si>
    <t>Avskrivning biler</t>
  </si>
  <si>
    <t>Maskiner</t>
  </si>
  <si>
    <t>Kjøp av råvarer</t>
  </si>
  <si>
    <t>Avskrivning maskiner</t>
  </si>
  <si>
    <t>Kundefordringer</t>
  </si>
  <si>
    <t>Tap på fordringer</t>
  </si>
  <si>
    <t xml:space="preserve">Resultatregnskap </t>
  </si>
  <si>
    <t>20x1</t>
  </si>
  <si>
    <t>20x0</t>
  </si>
  <si>
    <t>Salgsinntekt</t>
  </si>
  <si>
    <t>Annen driftsinntekt</t>
  </si>
  <si>
    <t>Sum driftsinntekter</t>
  </si>
  <si>
    <t>Nedgang i beholdning av varer i arbeid og</t>
  </si>
  <si>
    <t>ferdige varer</t>
  </si>
  <si>
    <t>Råvarekostnad</t>
  </si>
  <si>
    <t>Avskrivning</t>
  </si>
  <si>
    <t>Annen driftskostnad</t>
  </si>
  <si>
    <t>Sum driftskostnader</t>
  </si>
  <si>
    <t>Driftsresultat</t>
  </si>
  <si>
    <t>Annen finansinntekt</t>
  </si>
  <si>
    <t>Nedskrivning aksjer</t>
  </si>
  <si>
    <t>Rentekostnader</t>
  </si>
  <si>
    <t>Netto finansposter</t>
  </si>
  <si>
    <t xml:space="preserve">Skattekostnad </t>
  </si>
  <si>
    <t>Årsresultat</t>
  </si>
  <si>
    <t xml:space="preserve">Styrets forslag til disponering av </t>
  </si>
  <si>
    <t>årsresultatet:</t>
  </si>
  <si>
    <t>Avsatt utbytte</t>
  </si>
  <si>
    <t>Overføres til/fra annen egenkapital</t>
  </si>
  <si>
    <t>SUM</t>
  </si>
  <si>
    <t>Goodwill</t>
  </si>
  <si>
    <t>Bygning</t>
  </si>
  <si>
    <t>Salg av biler</t>
  </si>
  <si>
    <t>Beholdning av råvarer</t>
  </si>
  <si>
    <t>Beholdning varer i arb.</t>
  </si>
  <si>
    <t>Beholdning ferdigvarer</t>
  </si>
  <si>
    <t>Aksjekapital</t>
  </si>
  <si>
    <t>Annen egenkapital</t>
  </si>
  <si>
    <t>Utsatt skatt</t>
  </si>
  <si>
    <t>Pantelån</t>
  </si>
  <si>
    <t>Kassekreditt</t>
  </si>
  <si>
    <t>Leverandørgjeld</t>
  </si>
  <si>
    <t>Betalbar skatt</t>
  </si>
  <si>
    <t>Skattetrekk</t>
  </si>
  <si>
    <t>Oppgjørskonto mva.</t>
  </si>
  <si>
    <t>Skyldig arbeidsgiveravgift</t>
  </si>
  <si>
    <t>Påløpt arbeidsgiveravgift</t>
  </si>
  <si>
    <t>Avg. pl. varesalg</t>
  </si>
  <si>
    <t>Gevinst ved salg av bil</t>
  </si>
  <si>
    <t>Beh. endr. via og fv.</t>
  </si>
  <si>
    <t>Arbeidsgiveravgift</t>
  </si>
  <si>
    <t>Obligatorisk tjenestepensjon</t>
  </si>
  <si>
    <t>Nedskrivning maskin</t>
  </si>
  <si>
    <t>Driftskostn. bygning</t>
  </si>
  <si>
    <t>Andre driftskostnader</t>
  </si>
  <si>
    <t>Renteinntekter</t>
  </si>
  <si>
    <t>Verdifall aksjer</t>
  </si>
  <si>
    <t>Endring utsatt skatt</t>
  </si>
  <si>
    <t xml:space="preserve">Balanse per 31.12. </t>
  </si>
  <si>
    <t>20x2</t>
  </si>
  <si>
    <t>EIENDELER</t>
  </si>
  <si>
    <t>Anleggsmidler</t>
  </si>
  <si>
    <t>Aksjer og andeler</t>
  </si>
  <si>
    <t>Sum anleggsmidler</t>
  </si>
  <si>
    <t>Omløpsmidler</t>
  </si>
  <si>
    <t>Varer</t>
  </si>
  <si>
    <t>Andre fordringer</t>
  </si>
  <si>
    <t>Sum omløpsmidler</t>
  </si>
  <si>
    <t>SUM EIENDELER</t>
  </si>
  <si>
    <t>EGENKAPITAL OG GJELD</t>
  </si>
  <si>
    <t>Egenkapital</t>
  </si>
  <si>
    <t>Sum egenkapital</t>
  </si>
  <si>
    <t>Gjeld</t>
  </si>
  <si>
    <t>Sum avsetning for forpliktelser</t>
  </si>
  <si>
    <t>Øvrig langsiktig gjeld</t>
  </si>
  <si>
    <t>Sum langsiktig gjeld</t>
  </si>
  <si>
    <t>Skyldige offentlige avgifter</t>
  </si>
  <si>
    <t>Annen kortsiktig gjeld</t>
  </si>
  <si>
    <t>Sum kortsiktig gjeld</t>
  </si>
  <si>
    <t>SUM EGENKAPITAL OG GJELD</t>
  </si>
  <si>
    <t>Beregninger</t>
  </si>
  <si>
    <t>Påløpte feriepenger</t>
  </si>
  <si>
    <t>Lønn og feriepenger</t>
  </si>
  <si>
    <t>Lønn og sosiale kostnader</t>
  </si>
  <si>
    <t>Skyldige renter</t>
  </si>
  <si>
    <t xml:space="preserve">Skattekostnaden kan virke høy i forhold resultatet før skatt. I dette tilfellet skyldes det </t>
  </si>
  <si>
    <t>at det ikke gis fradrag for tap på aksjer (nedskrivning på kr 200 000) for aksjeselskap,</t>
  </si>
  <si>
    <t>jf. skatteloven § 2-38.</t>
  </si>
  <si>
    <t>Beholdningsnedgang råvarer: 254 000 – 200 000 =</t>
  </si>
  <si>
    <t>Beholdningsnedgang varer i arbeid: 176 000 – 121 000 =</t>
  </si>
  <si>
    <t>Beholdningsøkning ferdigvarer: 414 000 – 381 000 =</t>
  </si>
  <si>
    <t>Anleggsmidler skal nedskrives dersom verdifallet er av varig karakter.</t>
  </si>
  <si>
    <t xml:space="preserve">Se regnskapsloven § 5-3, tredje ledd. </t>
  </si>
  <si>
    <t>Nedskrivningen blir 500 000 – 300 000 =</t>
  </si>
  <si>
    <r>
      <t xml:space="preserve">Avskrivning bygning: 2 000 000 </t>
    </r>
    <r>
      <rPr>
        <sz val="11"/>
        <rFont val="Calibri"/>
        <family val="2"/>
      </rPr>
      <t>∙</t>
    </r>
    <r>
      <rPr>
        <sz val="11"/>
        <rFont val="Times New Roman"/>
        <family val="1"/>
      </rPr>
      <t xml:space="preserve"> 0,04 =</t>
    </r>
  </si>
  <si>
    <t>Sum</t>
  </si>
  <si>
    <t>Nedskrivning maskiner</t>
  </si>
  <si>
    <t>Gevinst ved utrangering av bil</t>
  </si>
  <si>
    <t>Avsetning tap på fordringer: 37 500 : 1,25 =</t>
  </si>
  <si>
    <t>Økning i avsetning tap på fordringer: 30 000 – 13 000 =</t>
  </si>
  <si>
    <r>
      <t xml:space="preserve">Avskrivning goodwill: 100 000 </t>
    </r>
    <r>
      <rPr>
        <sz val="11"/>
        <rFont val="Calibri"/>
        <family val="2"/>
      </rPr>
      <t>∙</t>
    </r>
    <r>
      <rPr>
        <sz val="11"/>
        <rFont val="Times New Roman"/>
        <family val="1"/>
      </rPr>
      <t xml:space="preserve"> 0,20 =</t>
    </r>
  </si>
  <si>
    <t>Nedgang utsatt skatt: 62 000 – 47 000 =</t>
  </si>
  <si>
    <t>Avsetning tap på fordringer</t>
  </si>
  <si>
    <t>Forsk. bet forsikringspremie</t>
  </si>
  <si>
    <t>Resultat før skattekostnad</t>
  </si>
  <si>
    <r>
      <t xml:space="preserve">Skyldige renter pantelån: 870 000 </t>
    </r>
    <r>
      <rPr>
        <sz val="11"/>
        <rFont val="Calibri"/>
        <family val="2"/>
      </rPr>
      <t>∙</t>
    </r>
    <r>
      <rPr>
        <sz val="11"/>
        <rFont val="Times New Roman"/>
        <family val="1"/>
      </rPr>
      <t xml:space="preserve"> 0,06 </t>
    </r>
    <r>
      <rPr>
        <sz val="11"/>
        <rFont val="Calibri"/>
        <family val="2"/>
      </rPr>
      <t>∙</t>
    </r>
    <r>
      <rPr>
        <sz val="11"/>
        <rFont val="Times New Roman"/>
        <family val="1"/>
      </rPr>
      <t xml:space="preserve"> 2/12 =</t>
    </r>
  </si>
  <si>
    <t>Disse skattereglene ligger utenfor et innføringskurs i grunnleggende regnskap.</t>
  </si>
  <si>
    <t>Kontonavn</t>
  </si>
  <si>
    <t>Konto-</t>
  </si>
  <si>
    <t>kode</t>
  </si>
  <si>
    <t>Oppgave 13.9 - basert på tabellarisk årsoppgjør i oppgave 12.20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</si>
</sst>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"/>
    </font>
    <font>
      <sz val="12"/>
      <name val="Times New Roman"/>
      <family val="1"/>
    </font>
    <font>
      <sz val="10"/>
      <name val="Arial"/>
      <family val="2"/>
    </font>
    <font>
      <sz val="16"/>
      <name val="Times New Roman"/>
      <family val="1"/>
    </font>
    <font>
      <sz val="14"/>
      <name val="Times New Roman"/>
      <family val="1"/>
    </font>
    <font>
      <sz val="9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8"/>
      <name val="Times New Roman"/>
      <family val="1"/>
    </font>
    <font>
      <sz val="5"/>
      <name val="Times New Roman"/>
      <family val="1"/>
    </font>
    <font>
      <b/>
      <i/>
      <sz val="5"/>
      <name val="Times New Roman"/>
      <family val="1"/>
    </font>
    <font>
      <b/>
      <i/>
      <sz val="11"/>
      <name val="Times New Roman"/>
      <family val="1"/>
    </font>
    <font>
      <sz val="14"/>
      <name val="Arial"/>
      <family val="2"/>
    </font>
    <font>
      <sz val="5"/>
      <name val="Arial"/>
      <family val="2"/>
    </font>
    <font>
      <sz val="16"/>
      <name val="Arial"/>
      <family val="2"/>
    </font>
    <font>
      <sz val="11"/>
      <name val="Arial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</cellStyleXfs>
  <cellXfs count="81">
    <xf numFmtId="0" fontId="0" fillId="0" borderId="0" xfId="0"/>
    <xf numFmtId="0" fontId="1" fillId="0" borderId="0" xfId="1" applyFont="1"/>
    <xf numFmtId="1" fontId="1" fillId="0" borderId="2" xfId="1" applyNumberFormat="1" applyFont="1" applyBorder="1" applyAlignment="1">
      <alignment horizontal="center"/>
    </xf>
    <xf numFmtId="3" fontId="1" fillId="0" borderId="2" xfId="1" applyNumberFormat="1" applyFont="1" applyBorder="1"/>
    <xf numFmtId="3" fontId="1" fillId="0" borderId="12" xfId="1" applyNumberFormat="1" applyFont="1" applyBorder="1" applyProtection="1">
      <protection locked="0"/>
    </xf>
    <xf numFmtId="3" fontId="1" fillId="0" borderId="12" xfId="1" applyNumberFormat="1" applyFont="1" applyBorder="1"/>
    <xf numFmtId="3" fontId="1" fillId="0" borderId="14" xfId="1" applyNumberFormat="1" applyFont="1" applyBorder="1"/>
    <xf numFmtId="3" fontId="1" fillId="0" borderId="4" xfId="1" applyNumberFormat="1" applyFont="1" applyBorder="1"/>
    <xf numFmtId="1" fontId="1" fillId="0" borderId="12" xfId="1" applyNumberFormat="1" applyFont="1" applyBorder="1" applyAlignment="1">
      <alignment horizontal="center"/>
    </xf>
    <xf numFmtId="3" fontId="1" fillId="0" borderId="16" xfId="1" applyNumberFormat="1" applyFont="1" applyBorder="1"/>
    <xf numFmtId="1" fontId="1" fillId="0" borderId="14" xfId="1" applyNumberFormat="1" applyFont="1" applyBorder="1" applyAlignment="1">
      <alignment horizontal="center"/>
    </xf>
    <xf numFmtId="0" fontId="2" fillId="0" borderId="0" xfId="1"/>
    <xf numFmtId="3" fontId="1" fillId="0" borderId="17" xfId="1" applyNumberFormat="1" applyFont="1" applyBorder="1" applyProtection="1">
      <protection locked="0"/>
    </xf>
    <xf numFmtId="0" fontId="3" fillId="0" borderId="0" xfId="1" applyFont="1"/>
    <xf numFmtId="0" fontId="4" fillId="0" borderId="0" xfId="1" applyFont="1" applyAlignment="1">
      <alignment horizontal="left"/>
    </xf>
    <xf numFmtId="0" fontId="4" fillId="0" borderId="0" xfId="1" applyFont="1"/>
    <xf numFmtId="3" fontId="4" fillId="0" borderId="0" xfId="1" applyNumberFormat="1" applyFont="1" applyAlignment="1">
      <alignment horizontal="center"/>
    </xf>
    <xf numFmtId="0" fontId="5" fillId="0" borderId="0" xfId="1" applyFont="1"/>
    <xf numFmtId="0" fontId="5" fillId="0" borderId="0" xfId="1" applyFont="1" applyAlignment="1">
      <alignment horizontal="center"/>
    </xf>
    <xf numFmtId="3" fontId="5" fillId="0" borderId="0" xfId="1" applyNumberFormat="1" applyFont="1" applyAlignment="1">
      <alignment horizontal="center"/>
    </xf>
    <xf numFmtId="0" fontId="6" fillId="0" borderId="0" xfId="1" applyFont="1"/>
    <xf numFmtId="3" fontId="6" fillId="0" borderId="3" xfId="1" applyNumberFormat="1" applyFont="1" applyBorder="1"/>
    <xf numFmtId="3" fontId="6" fillId="0" borderId="0" xfId="1" applyNumberFormat="1" applyFont="1"/>
    <xf numFmtId="3" fontId="6" fillId="0" borderId="18" xfId="1" applyNumberFormat="1" applyFont="1" applyBorder="1"/>
    <xf numFmtId="3" fontId="6" fillId="0" borderId="10" xfId="1" applyNumberFormat="1" applyFont="1" applyBorder="1"/>
    <xf numFmtId="3" fontId="6" fillId="0" borderId="13" xfId="1" applyNumberFormat="1" applyFont="1" applyBorder="1"/>
    <xf numFmtId="3" fontId="6" fillId="0" borderId="15" xfId="1" applyNumberFormat="1" applyFont="1" applyBorder="1"/>
    <xf numFmtId="3" fontId="6" fillId="0" borderId="7" xfId="1" applyNumberFormat="1" applyFont="1" applyBorder="1"/>
    <xf numFmtId="0" fontId="7" fillId="0" borderId="0" xfId="1" applyFont="1"/>
    <xf numFmtId="0" fontId="8" fillId="0" borderId="0" xfId="1" applyFont="1"/>
    <xf numFmtId="3" fontId="8" fillId="0" borderId="0" xfId="1" applyNumberFormat="1" applyFont="1"/>
    <xf numFmtId="0" fontId="9" fillId="0" borderId="0" xfId="1" applyFont="1"/>
    <xf numFmtId="3" fontId="9" fillId="0" borderId="0" xfId="1" applyNumberFormat="1" applyFont="1"/>
    <xf numFmtId="0" fontId="10" fillId="0" borderId="0" xfId="1" applyFont="1"/>
    <xf numFmtId="0" fontId="11" fillId="0" borderId="0" xfId="1" applyFont="1"/>
    <xf numFmtId="3" fontId="1" fillId="0" borderId="0" xfId="1" applyNumberFormat="1" applyFont="1"/>
    <xf numFmtId="0" fontId="6" fillId="0" borderId="8" xfId="1" applyFont="1" applyBorder="1" applyAlignment="1">
      <alignment horizontal="center"/>
    </xf>
    <xf numFmtId="0" fontId="6" fillId="0" borderId="5" xfId="1" applyFont="1" applyBorder="1"/>
    <xf numFmtId="1" fontId="1" fillId="0" borderId="12" xfId="1" applyNumberFormat="1" applyFont="1" applyBorder="1" applyAlignment="1" applyProtection="1">
      <alignment horizontal="center"/>
      <protection locked="0"/>
    </xf>
    <xf numFmtId="0" fontId="1" fillId="0" borderId="16" xfId="1" applyFont="1" applyBorder="1" applyProtection="1">
      <protection locked="0"/>
    </xf>
    <xf numFmtId="3" fontId="1" fillId="0" borderId="16" xfId="1" applyNumberFormat="1" applyFont="1" applyBorder="1" applyProtection="1">
      <protection locked="0"/>
    </xf>
    <xf numFmtId="0" fontId="1" fillId="0" borderId="13" xfId="1" applyFont="1" applyBorder="1" applyProtection="1">
      <protection locked="0"/>
    </xf>
    <xf numFmtId="0" fontId="1" fillId="0" borderId="13" xfId="1" quotePrefix="1" applyFont="1" applyBorder="1" applyAlignment="1" applyProtection="1">
      <alignment horizontal="left"/>
      <protection locked="0"/>
    </xf>
    <xf numFmtId="0" fontId="1" fillId="0" borderId="13" xfId="1" applyFont="1" applyBorder="1" applyAlignment="1" applyProtection="1">
      <alignment horizontal="left"/>
      <protection locked="0"/>
    </xf>
    <xf numFmtId="0" fontId="1" fillId="0" borderId="12" xfId="1" applyFont="1" applyBorder="1" applyAlignment="1" applyProtection="1">
      <alignment horizontal="left"/>
      <protection locked="0"/>
    </xf>
    <xf numFmtId="1" fontId="1" fillId="0" borderId="17" xfId="1" applyNumberFormat="1" applyFont="1" applyBorder="1" applyAlignment="1" applyProtection="1">
      <alignment horizontal="center"/>
      <protection locked="0"/>
    </xf>
    <xf numFmtId="0" fontId="1" fillId="0" borderId="17" xfId="1" applyFont="1" applyBorder="1" applyAlignment="1" applyProtection="1">
      <alignment horizontal="left"/>
      <protection locked="0"/>
    </xf>
    <xf numFmtId="3" fontId="1" fillId="0" borderId="17" xfId="1" applyNumberFormat="1" applyFont="1" applyBorder="1"/>
    <xf numFmtId="0" fontId="1" fillId="0" borderId="14" xfId="1" quotePrefix="1" applyFont="1" applyBorder="1" applyAlignment="1">
      <alignment horizontal="left"/>
    </xf>
    <xf numFmtId="1" fontId="1" fillId="0" borderId="1" xfId="1" applyNumberFormat="1" applyFont="1" applyBorder="1" applyAlignment="1">
      <alignment horizontal="center"/>
    </xf>
    <xf numFmtId="0" fontId="1" fillId="0" borderId="1" xfId="1" quotePrefix="1" applyFont="1" applyBorder="1" applyAlignment="1">
      <alignment horizontal="left"/>
    </xf>
    <xf numFmtId="3" fontId="1" fillId="0" borderId="1" xfId="1" applyNumberFormat="1" applyFont="1" applyBorder="1"/>
    <xf numFmtId="0" fontId="4" fillId="0" borderId="0" xfId="1" applyFont="1" applyAlignment="1">
      <alignment horizontal="center"/>
    </xf>
    <xf numFmtId="0" fontId="12" fillId="0" borderId="0" xfId="1" applyFont="1"/>
    <xf numFmtId="0" fontId="13" fillId="0" borderId="0" xfId="1" applyFont="1"/>
    <xf numFmtId="0" fontId="14" fillId="0" borderId="0" xfId="1" applyFont="1"/>
    <xf numFmtId="0" fontId="15" fillId="0" borderId="0" xfId="1" applyFont="1"/>
    <xf numFmtId="3" fontId="9" fillId="0" borderId="11" xfId="1" applyNumberFormat="1" applyFont="1" applyBorder="1"/>
    <xf numFmtId="3" fontId="6" fillId="0" borderId="19" xfId="1" applyNumberFormat="1" applyFont="1" applyBorder="1"/>
    <xf numFmtId="3" fontId="7" fillId="0" borderId="0" xfId="1" applyNumberFormat="1" applyFont="1" applyAlignment="1">
      <alignment horizontal="left" indent="1"/>
    </xf>
    <xf numFmtId="3" fontId="6" fillId="0" borderId="0" xfId="1" applyNumberFormat="1" applyFont="1" applyAlignment="1">
      <alignment horizontal="center"/>
    </xf>
    <xf numFmtId="3" fontId="6" fillId="2" borderId="10" xfId="1" applyNumberFormat="1" applyFont="1" applyFill="1" applyBorder="1"/>
    <xf numFmtId="0" fontId="6" fillId="0" borderId="8" xfId="1" applyFont="1" applyBorder="1"/>
    <xf numFmtId="3" fontId="1" fillId="0" borderId="3" xfId="1" applyNumberFormat="1" applyFont="1" applyBorder="1"/>
    <xf numFmtId="3" fontId="1" fillId="0" borderId="2" xfId="1" applyNumberFormat="1" applyFont="1" applyBorder="1" applyProtection="1">
      <protection locked="0"/>
    </xf>
    <xf numFmtId="0" fontId="6" fillId="0" borderId="5" xfId="1" applyFont="1" applyBorder="1" applyAlignment="1">
      <alignment horizontal="center"/>
    </xf>
    <xf numFmtId="3" fontId="6" fillId="0" borderId="8" xfId="1" applyNumberFormat="1" applyFont="1" applyBorder="1"/>
    <xf numFmtId="3" fontId="1" fillId="0" borderId="11" xfId="1" applyNumberFormat="1" applyFont="1" applyBorder="1" applyAlignment="1">
      <alignment horizontal="center"/>
    </xf>
    <xf numFmtId="3" fontId="6" fillId="0" borderId="5" xfId="1" applyNumberFormat="1" applyFont="1" applyBorder="1" applyAlignment="1">
      <alignment horizontal="center" vertical="center"/>
    </xf>
    <xf numFmtId="3" fontId="1" fillId="0" borderId="7" xfId="1" applyNumberFormat="1" applyFont="1" applyBorder="1"/>
    <xf numFmtId="3" fontId="1" fillId="0" borderId="21" xfId="1" applyNumberFormat="1" applyFont="1" applyBorder="1"/>
    <xf numFmtId="3" fontId="1" fillId="0" borderId="9" xfId="1" applyNumberFormat="1" applyFont="1" applyBorder="1" applyAlignment="1">
      <alignment horizontal="center"/>
    </xf>
    <xf numFmtId="3" fontId="1" fillId="0" borderId="6" xfId="1" applyNumberFormat="1" applyFont="1" applyBorder="1"/>
    <xf numFmtId="3" fontId="1" fillId="0" borderId="22" xfId="1" applyNumberFormat="1" applyFont="1" applyBorder="1"/>
    <xf numFmtId="3" fontId="1" fillId="0" borderId="23" xfId="1" applyNumberFormat="1" applyFont="1" applyBorder="1"/>
    <xf numFmtId="3" fontId="1" fillId="0" borderId="24" xfId="1" applyNumberFormat="1" applyFont="1" applyBorder="1"/>
    <xf numFmtId="3" fontId="3" fillId="0" borderId="0" xfId="1" applyNumberFormat="1" applyFont="1"/>
    <xf numFmtId="3" fontId="1" fillId="0" borderId="25" xfId="1" applyNumberFormat="1" applyFont="1" applyBorder="1"/>
    <xf numFmtId="3" fontId="1" fillId="0" borderId="26" xfId="1" applyNumberFormat="1" applyFont="1" applyBorder="1"/>
    <xf numFmtId="3" fontId="6" fillId="0" borderId="8" xfId="1" applyNumberFormat="1" applyFont="1" applyBorder="1" applyAlignment="1">
      <alignment horizontal="center"/>
    </xf>
    <xf numFmtId="3" fontId="6" fillId="0" borderId="20" xfId="1" applyNumberFormat="1" applyFont="1" applyBorder="1" applyAlignment="1">
      <alignment horizontal="center"/>
    </xf>
  </cellXfs>
  <cellStyles count="5">
    <cellStyle name="Normal" xfId="0" builtinId="0"/>
    <cellStyle name="Normal 2" xfId="1" xr:uid="{00000000-0005-0000-0000-000001000000}"/>
    <cellStyle name="Normal 3" xfId="3" xr:uid="{00000000-0005-0000-0000-000002000000}"/>
    <cellStyle name="Normal 4" xfId="4" xr:uid="{00000000-0005-0000-0000-000003000000}"/>
    <cellStyle name="Prosent 2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5"/>
  <sheetViews>
    <sheetView showGridLines="0" tabSelected="1" workbookViewId="0">
      <selection activeCell="I4" sqref="I4"/>
    </sheetView>
  </sheetViews>
  <sheetFormatPr baseColWidth="10" defaultRowHeight="15" x14ac:dyDescent="0.25"/>
  <cols>
    <col min="1" max="1" width="6.5703125" style="20" customWidth="1"/>
    <col min="2" max="2" width="28.7109375" style="20" bestFit="1" customWidth="1"/>
    <col min="3" max="8" width="11.85546875" style="22" customWidth="1"/>
    <col min="9" max="10" width="10.28515625" style="22" customWidth="1"/>
    <col min="11" max="11" width="5.5703125" style="22" customWidth="1"/>
    <col min="12" max="13" width="11.42578125" style="20"/>
    <col min="14" max="14" width="11.7109375" style="20" bestFit="1" customWidth="1"/>
    <col min="15" max="16384" width="11.42578125" style="20"/>
  </cols>
  <sheetData>
    <row r="1" spans="1:19" x14ac:dyDescent="0.25">
      <c r="A1" s="28" t="s">
        <v>118</v>
      </c>
    </row>
    <row r="3" spans="1:19" ht="15.75" x14ac:dyDescent="0.25">
      <c r="A3" s="36" t="s">
        <v>116</v>
      </c>
      <c r="B3" s="62" t="s">
        <v>115</v>
      </c>
      <c r="C3" s="66" t="s">
        <v>0</v>
      </c>
      <c r="D3" s="79" t="s">
        <v>1</v>
      </c>
      <c r="E3" s="80"/>
      <c r="F3" s="67" t="s">
        <v>2</v>
      </c>
      <c r="G3" s="71" t="s">
        <v>3</v>
      </c>
      <c r="H3" s="35"/>
      <c r="I3" s="35"/>
      <c r="J3" s="35"/>
    </row>
    <row r="4" spans="1:19" ht="15.75" x14ac:dyDescent="0.25">
      <c r="A4" s="65" t="s">
        <v>117</v>
      </c>
      <c r="B4" s="37"/>
      <c r="C4" s="68"/>
      <c r="D4" s="68"/>
      <c r="E4" s="70"/>
      <c r="F4" s="69"/>
      <c r="G4" s="72"/>
      <c r="H4" s="35"/>
      <c r="I4" s="35"/>
      <c r="J4" s="35"/>
      <c r="L4" s="59" t="s">
        <v>88</v>
      </c>
      <c r="Q4" s="22"/>
      <c r="R4" s="22"/>
      <c r="S4" s="22"/>
    </row>
    <row r="5" spans="1:19" s="1" customFormat="1" ht="15.75" x14ac:dyDescent="0.25">
      <c r="A5" s="2">
        <v>1060</v>
      </c>
      <c r="B5" s="3" t="s">
        <v>38</v>
      </c>
      <c r="C5" s="63">
        <v>60000</v>
      </c>
      <c r="D5" s="64">
        <v>-20000</v>
      </c>
      <c r="E5" s="73"/>
      <c r="F5" s="7"/>
      <c r="G5" s="74">
        <f>SUM(C5:F5)</f>
        <v>40000</v>
      </c>
      <c r="H5" s="35"/>
      <c r="I5" s="35"/>
      <c r="J5" s="35"/>
      <c r="K5" s="35"/>
      <c r="L5" s="60"/>
      <c r="M5" s="20"/>
      <c r="N5" s="20"/>
      <c r="O5" s="20"/>
      <c r="P5" s="20"/>
      <c r="Q5" s="22"/>
      <c r="R5" s="22"/>
      <c r="S5" s="22"/>
    </row>
    <row r="6" spans="1:19" s="1" customFormat="1" ht="15.75" x14ac:dyDescent="0.25">
      <c r="A6" s="8">
        <v>1100</v>
      </c>
      <c r="B6" s="9" t="s">
        <v>39</v>
      </c>
      <c r="C6" s="5">
        <v>1470000</v>
      </c>
      <c r="D6" s="4"/>
      <c r="E6" s="9">
        <f>-Q16</f>
        <v>-80000</v>
      </c>
      <c r="F6" s="5"/>
      <c r="G6" s="75">
        <f>SUM(C6:E6)</f>
        <v>1390000</v>
      </c>
      <c r="H6" s="35"/>
      <c r="I6" s="35"/>
      <c r="J6" s="35"/>
      <c r="K6" s="35"/>
      <c r="L6" s="60">
        <v>1</v>
      </c>
      <c r="M6" s="20" t="s">
        <v>96</v>
      </c>
      <c r="N6" s="20"/>
      <c r="O6" s="20"/>
      <c r="P6" s="20"/>
      <c r="Q6" s="20"/>
      <c r="R6" s="22">
        <f>254000-200000</f>
        <v>54000</v>
      </c>
      <c r="S6" s="22"/>
    </row>
    <row r="7" spans="1:19" s="1" customFormat="1" ht="15.75" x14ac:dyDescent="0.25">
      <c r="A7" s="8">
        <v>1200</v>
      </c>
      <c r="B7" s="9" t="s">
        <v>9</v>
      </c>
      <c r="C7" s="5">
        <v>240000</v>
      </c>
      <c r="D7" s="4">
        <f>-40000</f>
        <v>-40000</v>
      </c>
      <c r="E7" s="9">
        <f>-Q17</f>
        <v>-60000</v>
      </c>
      <c r="F7" s="5"/>
      <c r="G7" s="75">
        <f t="shared" ref="G7:G29" si="0">SUM(C7:E7)</f>
        <v>140000</v>
      </c>
      <c r="H7" s="35"/>
      <c r="I7" s="35"/>
      <c r="J7" s="35"/>
      <c r="K7" s="35"/>
      <c r="L7" s="60"/>
      <c r="M7" s="20" t="s">
        <v>97</v>
      </c>
      <c r="N7" s="20"/>
      <c r="O7" s="20"/>
      <c r="P7" s="20"/>
      <c r="Q7" s="22"/>
      <c r="R7" s="22">
        <f>176000-121000</f>
        <v>55000</v>
      </c>
      <c r="S7" s="22"/>
    </row>
    <row r="8" spans="1:19" s="1" customFormat="1" ht="15.75" x14ac:dyDescent="0.25">
      <c r="A8" s="8">
        <v>1220</v>
      </c>
      <c r="B8" s="9" t="s">
        <v>7</v>
      </c>
      <c r="C8" s="5">
        <v>150000</v>
      </c>
      <c r="D8" s="4"/>
      <c r="E8" s="9">
        <f>-Q18</f>
        <v>-25000</v>
      </c>
      <c r="F8" s="5"/>
      <c r="G8" s="75">
        <f t="shared" si="0"/>
        <v>125000</v>
      </c>
      <c r="H8" s="22"/>
      <c r="I8" s="22"/>
      <c r="J8" s="22"/>
      <c r="K8" s="35"/>
      <c r="L8" s="60"/>
      <c r="M8" s="20" t="s">
        <v>98</v>
      </c>
      <c r="N8" s="20"/>
      <c r="O8" s="20"/>
      <c r="P8" s="20"/>
      <c r="Q8" s="22"/>
      <c r="R8" s="22">
        <f>414000-381000</f>
        <v>33000</v>
      </c>
      <c r="S8" s="22"/>
    </row>
    <row r="9" spans="1:19" s="1" customFormat="1" ht="15.75" x14ac:dyDescent="0.25">
      <c r="A9" s="8">
        <v>1229</v>
      </c>
      <c r="B9" s="9" t="s">
        <v>40</v>
      </c>
      <c r="C9" s="9">
        <v>-3000</v>
      </c>
      <c r="D9" s="4">
        <v>3000</v>
      </c>
      <c r="E9" s="9"/>
      <c r="F9" s="5"/>
      <c r="G9" s="75"/>
      <c r="H9" s="22"/>
      <c r="I9" s="22"/>
      <c r="J9" s="22"/>
      <c r="K9" s="35"/>
      <c r="L9" s="60"/>
      <c r="M9" s="20"/>
      <c r="N9" s="20"/>
      <c r="O9" s="20"/>
      <c r="P9" s="20"/>
      <c r="Q9" s="22"/>
      <c r="R9" s="22"/>
      <c r="S9" s="22"/>
    </row>
    <row r="10" spans="1:19" s="1" customFormat="1" ht="15.75" x14ac:dyDescent="0.25">
      <c r="A10" s="8">
        <v>1330</v>
      </c>
      <c r="B10" s="9" t="s">
        <v>4</v>
      </c>
      <c r="C10" s="9">
        <v>500000</v>
      </c>
      <c r="D10" s="4">
        <v>-200000</v>
      </c>
      <c r="E10" s="9"/>
      <c r="F10" s="5"/>
      <c r="G10" s="75">
        <f t="shared" si="0"/>
        <v>300000</v>
      </c>
      <c r="H10" s="22"/>
      <c r="I10" s="22"/>
      <c r="J10" s="22"/>
      <c r="K10" s="35"/>
      <c r="L10" s="60">
        <v>3</v>
      </c>
      <c r="M10" s="20" t="s">
        <v>99</v>
      </c>
      <c r="N10" s="20"/>
      <c r="O10" s="20"/>
      <c r="P10" s="20"/>
      <c r="Q10" s="22"/>
      <c r="R10" s="22"/>
      <c r="S10" s="22"/>
    </row>
    <row r="11" spans="1:19" s="1" customFormat="1" ht="15.75" x14ac:dyDescent="0.25">
      <c r="A11" s="8">
        <v>1410</v>
      </c>
      <c r="B11" s="9" t="s">
        <v>41</v>
      </c>
      <c r="C11" s="9">
        <v>254000</v>
      </c>
      <c r="D11" s="4">
        <f>-R6</f>
        <v>-54000</v>
      </c>
      <c r="E11" s="9"/>
      <c r="F11" s="5"/>
      <c r="G11" s="75">
        <f t="shared" si="0"/>
        <v>200000</v>
      </c>
      <c r="H11" s="22"/>
      <c r="I11" s="22"/>
      <c r="J11" s="22"/>
      <c r="K11" s="35"/>
      <c r="L11" s="60"/>
      <c r="M11" s="20" t="s">
        <v>100</v>
      </c>
      <c r="N11" s="20"/>
      <c r="O11" s="20"/>
      <c r="P11" s="20"/>
      <c r="Q11" s="22"/>
      <c r="R11" s="22"/>
      <c r="S11" s="22"/>
    </row>
    <row r="12" spans="1:19" s="1" customFormat="1" ht="15.75" x14ac:dyDescent="0.25">
      <c r="A12" s="38">
        <v>1420</v>
      </c>
      <c r="B12" s="39" t="s">
        <v>43</v>
      </c>
      <c r="C12" s="40">
        <v>381000</v>
      </c>
      <c r="D12" s="4">
        <f>R8</f>
        <v>33000</v>
      </c>
      <c r="E12" s="9"/>
      <c r="F12" s="5"/>
      <c r="G12" s="75">
        <f t="shared" si="0"/>
        <v>414000</v>
      </c>
      <c r="H12" s="22"/>
      <c r="I12" s="22"/>
      <c r="J12" s="22"/>
      <c r="K12" s="35"/>
      <c r="L12" s="60"/>
      <c r="M12" s="20" t="s">
        <v>101</v>
      </c>
      <c r="N12" s="20"/>
      <c r="O12" s="20"/>
      <c r="P12" s="20"/>
      <c r="Q12" s="22">
        <v>200000</v>
      </c>
      <c r="R12" s="22"/>
      <c r="S12" s="22"/>
    </row>
    <row r="13" spans="1:19" s="1" customFormat="1" ht="15.75" x14ac:dyDescent="0.25">
      <c r="A13" s="38">
        <v>1430</v>
      </c>
      <c r="B13" s="41" t="s">
        <v>42</v>
      </c>
      <c r="C13" s="40">
        <v>176000</v>
      </c>
      <c r="D13" s="4"/>
      <c r="E13" s="9">
        <f>-R7</f>
        <v>-55000</v>
      </c>
      <c r="F13" s="5"/>
      <c r="G13" s="75">
        <f t="shared" si="0"/>
        <v>121000</v>
      </c>
      <c r="H13" s="22"/>
      <c r="I13" s="22"/>
      <c r="J13" s="22"/>
      <c r="K13" s="35"/>
      <c r="L13" s="60"/>
      <c r="M13" s="20"/>
      <c r="N13" s="20"/>
      <c r="O13" s="20"/>
      <c r="P13" s="20"/>
      <c r="Q13" s="22"/>
      <c r="R13" s="22"/>
      <c r="S13" s="22"/>
    </row>
    <row r="14" spans="1:19" s="1" customFormat="1" ht="15.75" x14ac:dyDescent="0.25">
      <c r="A14" s="38">
        <v>1500</v>
      </c>
      <c r="B14" s="41" t="s">
        <v>12</v>
      </c>
      <c r="C14" s="40">
        <v>593400</v>
      </c>
      <c r="D14" s="4"/>
      <c r="E14" s="9"/>
      <c r="F14" s="5"/>
      <c r="G14" s="75">
        <f t="shared" si="0"/>
        <v>593400</v>
      </c>
      <c r="H14" s="22"/>
      <c r="I14" s="22"/>
      <c r="J14" s="22"/>
      <c r="K14" s="35"/>
      <c r="L14" s="60">
        <v>4</v>
      </c>
      <c r="M14" s="20" t="s">
        <v>113</v>
      </c>
      <c r="N14" s="20"/>
      <c r="O14" s="20"/>
      <c r="P14" s="20"/>
      <c r="Q14" s="22">
        <f>870000*0.06*2/12</f>
        <v>8700</v>
      </c>
      <c r="R14" s="22"/>
      <c r="S14" s="22"/>
    </row>
    <row r="15" spans="1:19" s="1" customFormat="1" ht="15.75" x14ac:dyDescent="0.25">
      <c r="A15" s="38">
        <v>1501</v>
      </c>
      <c r="B15" s="41" t="s">
        <v>110</v>
      </c>
      <c r="C15" s="40">
        <v>-13000</v>
      </c>
      <c r="D15" s="4">
        <f>-R26</f>
        <v>-17000</v>
      </c>
      <c r="E15" s="9"/>
      <c r="F15" s="5"/>
      <c r="G15" s="75">
        <f t="shared" si="0"/>
        <v>-30000</v>
      </c>
      <c r="H15" s="22"/>
      <c r="I15" s="22"/>
      <c r="J15" s="22"/>
      <c r="K15" s="35"/>
      <c r="L15" s="60"/>
      <c r="M15" s="20"/>
      <c r="N15" s="20"/>
      <c r="O15" s="20"/>
      <c r="P15" s="20"/>
      <c r="Q15" s="22"/>
      <c r="R15" s="22"/>
      <c r="S15" s="22"/>
    </row>
    <row r="16" spans="1:19" s="1" customFormat="1" ht="15.75" x14ac:dyDescent="0.25">
      <c r="A16" s="38">
        <v>1703</v>
      </c>
      <c r="B16" s="41" t="s">
        <v>111</v>
      </c>
      <c r="C16" s="40"/>
      <c r="D16" s="4">
        <v>10500</v>
      </c>
      <c r="E16" s="9"/>
      <c r="F16" s="5"/>
      <c r="G16" s="75">
        <f t="shared" si="0"/>
        <v>10500</v>
      </c>
      <c r="H16" s="22"/>
      <c r="I16" s="22"/>
      <c r="J16" s="22"/>
      <c r="K16" s="35"/>
      <c r="L16" s="60">
        <v>5</v>
      </c>
      <c r="M16" s="20" t="s">
        <v>102</v>
      </c>
      <c r="N16" s="20"/>
      <c r="O16" s="20"/>
      <c r="P16" s="20"/>
      <c r="Q16" s="22">
        <f>2000000*0.04</f>
        <v>80000</v>
      </c>
      <c r="R16" s="22"/>
      <c r="S16" s="22"/>
    </row>
    <row r="17" spans="1:19" s="1" customFormat="1" ht="15.75" x14ac:dyDescent="0.25">
      <c r="A17" s="38">
        <v>2000</v>
      </c>
      <c r="B17" s="41" t="s">
        <v>44</v>
      </c>
      <c r="C17" s="40">
        <v>-1000000</v>
      </c>
      <c r="D17" s="4"/>
      <c r="E17" s="9"/>
      <c r="F17" s="5"/>
      <c r="G17" s="75">
        <f t="shared" si="0"/>
        <v>-1000000</v>
      </c>
      <c r="H17" s="22"/>
      <c r="I17" s="22"/>
      <c r="J17" s="22"/>
      <c r="K17" s="35"/>
      <c r="L17" s="60"/>
      <c r="M17" s="20" t="s">
        <v>11</v>
      </c>
      <c r="N17" s="20"/>
      <c r="O17" s="20"/>
      <c r="P17" s="20"/>
      <c r="Q17" s="22">
        <v>60000</v>
      </c>
      <c r="R17" s="22"/>
      <c r="S17" s="22"/>
    </row>
    <row r="18" spans="1:19" s="1" customFormat="1" ht="15.75" x14ac:dyDescent="0.25">
      <c r="A18" s="38">
        <v>2050</v>
      </c>
      <c r="B18" s="41" t="s">
        <v>45</v>
      </c>
      <c r="C18" s="40">
        <v>-188000</v>
      </c>
      <c r="D18" s="4"/>
      <c r="E18" s="9">
        <f>-E47</f>
        <v>-83420</v>
      </c>
      <c r="F18" s="5"/>
      <c r="G18" s="75">
        <f t="shared" si="0"/>
        <v>-271420</v>
      </c>
      <c r="H18" s="22"/>
      <c r="I18" s="22"/>
      <c r="J18" s="22"/>
      <c r="K18" s="35"/>
      <c r="L18" s="60"/>
      <c r="M18" s="20" t="s">
        <v>8</v>
      </c>
      <c r="N18" s="20"/>
      <c r="O18" s="20"/>
      <c r="P18" s="20"/>
      <c r="Q18" s="22">
        <v>25000</v>
      </c>
      <c r="R18" s="22"/>
      <c r="S18" s="22"/>
    </row>
    <row r="19" spans="1:19" s="1" customFormat="1" ht="15.75" x14ac:dyDescent="0.25">
      <c r="A19" s="38">
        <v>2120</v>
      </c>
      <c r="B19" s="41" t="s">
        <v>46</v>
      </c>
      <c r="C19" s="40">
        <v>-62000</v>
      </c>
      <c r="D19" s="4">
        <v>15000</v>
      </c>
      <c r="E19" s="9"/>
      <c r="F19" s="5"/>
      <c r="G19" s="75">
        <f t="shared" si="0"/>
        <v>-47000</v>
      </c>
      <c r="H19" s="22"/>
      <c r="I19" s="22"/>
      <c r="J19" s="22"/>
      <c r="K19" s="35"/>
      <c r="L19" s="60"/>
      <c r="M19" s="20" t="s">
        <v>103</v>
      </c>
      <c r="N19" s="20"/>
      <c r="O19" s="20"/>
      <c r="P19" s="20"/>
      <c r="Q19" s="61">
        <f>SUM(Q16:Q18)</f>
        <v>165000</v>
      </c>
      <c r="R19" s="22"/>
      <c r="S19" s="22"/>
    </row>
    <row r="20" spans="1:19" s="1" customFormat="1" ht="15.75" x14ac:dyDescent="0.25">
      <c r="A20" s="38">
        <v>2220</v>
      </c>
      <c r="B20" s="41" t="s">
        <v>47</v>
      </c>
      <c r="C20" s="40">
        <v>-870000</v>
      </c>
      <c r="D20" s="4"/>
      <c r="E20" s="9"/>
      <c r="F20" s="5"/>
      <c r="G20" s="75">
        <f t="shared" si="0"/>
        <v>-870000</v>
      </c>
      <c r="H20" s="22"/>
      <c r="I20" s="22"/>
      <c r="J20" s="22"/>
      <c r="K20" s="35"/>
      <c r="L20" s="60"/>
      <c r="M20" s="20"/>
      <c r="N20" s="20"/>
      <c r="O20" s="20"/>
      <c r="P20" s="20"/>
      <c r="Q20" s="22"/>
      <c r="R20" s="22"/>
      <c r="S20" s="22"/>
    </row>
    <row r="21" spans="1:19" s="1" customFormat="1" ht="15.75" x14ac:dyDescent="0.25">
      <c r="A21" s="38">
        <v>2380</v>
      </c>
      <c r="B21" s="41" t="s">
        <v>48</v>
      </c>
      <c r="C21" s="40">
        <v>-249910</v>
      </c>
      <c r="D21" s="4"/>
      <c r="E21" s="9"/>
      <c r="F21" s="5"/>
      <c r="G21" s="75">
        <f t="shared" si="0"/>
        <v>-249910</v>
      </c>
      <c r="H21" s="22"/>
      <c r="I21" s="22"/>
      <c r="J21" s="22"/>
      <c r="K21" s="35"/>
      <c r="L21" s="60"/>
      <c r="M21" s="20" t="s">
        <v>104</v>
      </c>
      <c r="N21" s="20"/>
      <c r="O21" s="20"/>
      <c r="P21" s="20"/>
      <c r="Q21" s="22">
        <v>40000</v>
      </c>
      <c r="R21" s="22"/>
      <c r="S21" s="22"/>
    </row>
    <row r="22" spans="1:19" s="1" customFormat="1" ht="15.75" x14ac:dyDescent="0.25">
      <c r="A22" s="38">
        <v>2400</v>
      </c>
      <c r="B22" s="41" t="s">
        <v>49</v>
      </c>
      <c r="C22" s="40">
        <v>-353890</v>
      </c>
      <c r="D22" s="4"/>
      <c r="E22" s="9"/>
      <c r="F22" s="5"/>
      <c r="G22" s="75">
        <f t="shared" si="0"/>
        <v>-353890</v>
      </c>
      <c r="H22" s="22"/>
      <c r="I22" s="22"/>
      <c r="J22" s="22"/>
      <c r="K22" s="35"/>
      <c r="L22" s="60"/>
      <c r="M22" s="20"/>
      <c r="N22" s="20"/>
      <c r="O22" s="20"/>
      <c r="P22" s="20"/>
      <c r="Q22" s="22"/>
      <c r="R22" s="22"/>
      <c r="S22" s="22"/>
    </row>
    <row r="23" spans="1:19" s="1" customFormat="1" ht="15.75" x14ac:dyDescent="0.25">
      <c r="A23" s="38">
        <v>2500</v>
      </c>
      <c r="B23" s="41" t="s">
        <v>50</v>
      </c>
      <c r="C23" s="40"/>
      <c r="D23" s="4">
        <v>-96000</v>
      </c>
      <c r="E23" s="9"/>
      <c r="F23" s="5"/>
      <c r="G23" s="75">
        <f t="shared" si="0"/>
        <v>-96000</v>
      </c>
      <c r="H23" s="22"/>
      <c r="I23" s="22"/>
      <c r="J23" s="22"/>
      <c r="K23" s="35"/>
      <c r="L23" s="60"/>
      <c r="M23" s="20" t="s">
        <v>105</v>
      </c>
      <c r="N23" s="20"/>
      <c r="O23" s="20"/>
      <c r="P23" s="20"/>
      <c r="Q23" s="22">
        <v>3000</v>
      </c>
      <c r="R23" s="22"/>
      <c r="S23" s="22"/>
    </row>
    <row r="24" spans="1:19" s="1" customFormat="1" ht="15.75" x14ac:dyDescent="0.25">
      <c r="A24" s="38">
        <v>2600</v>
      </c>
      <c r="B24" s="41" t="s">
        <v>51</v>
      </c>
      <c r="C24" s="40"/>
      <c r="D24" s="4"/>
      <c r="E24" s="9"/>
      <c r="F24" s="5"/>
      <c r="G24" s="75"/>
      <c r="H24" s="22"/>
      <c r="I24" s="22"/>
      <c r="J24" s="22"/>
      <c r="K24" s="35"/>
      <c r="L24" s="60"/>
      <c r="M24" s="20"/>
      <c r="N24" s="20"/>
      <c r="O24" s="20"/>
      <c r="P24" s="20"/>
      <c r="Q24" s="22"/>
      <c r="R24" s="22"/>
      <c r="S24" s="22"/>
    </row>
    <row r="25" spans="1:19" s="1" customFormat="1" ht="15.75" x14ac:dyDescent="0.25">
      <c r="A25" s="38">
        <v>2740</v>
      </c>
      <c r="B25" s="41" t="s">
        <v>52</v>
      </c>
      <c r="C25" s="40">
        <v>-30200</v>
      </c>
      <c r="D25" s="4"/>
      <c r="E25" s="9"/>
      <c r="F25" s="5"/>
      <c r="G25" s="75">
        <f t="shared" si="0"/>
        <v>-30200</v>
      </c>
      <c r="H25" s="22"/>
      <c r="I25" s="22"/>
      <c r="J25" s="22"/>
      <c r="K25" s="35"/>
      <c r="L25" s="60">
        <v>6</v>
      </c>
      <c r="M25" s="20" t="s">
        <v>106</v>
      </c>
      <c r="N25" s="20"/>
      <c r="O25" s="20"/>
      <c r="P25" s="20"/>
      <c r="Q25" s="20"/>
      <c r="R25" s="22">
        <f>37500/1.25</f>
        <v>30000</v>
      </c>
      <c r="S25" s="22"/>
    </row>
    <row r="26" spans="1:19" s="1" customFormat="1" ht="15.75" x14ac:dyDescent="0.25">
      <c r="A26" s="38">
        <v>2770</v>
      </c>
      <c r="B26" s="42" t="s">
        <v>53</v>
      </c>
      <c r="C26" s="40">
        <v>-56000</v>
      </c>
      <c r="D26" s="4"/>
      <c r="E26" s="9"/>
      <c r="F26" s="5"/>
      <c r="G26" s="75">
        <f t="shared" si="0"/>
        <v>-56000</v>
      </c>
      <c r="H26" s="22"/>
      <c r="I26" s="22"/>
      <c r="J26" s="22"/>
      <c r="K26" s="35"/>
      <c r="L26" s="60"/>
      <c r="M26" s="20" t="s">
        <v>107</v>
      </c>
      <c r="N26" s="20"/>
      <c r="O26" s="20"/>
      <c r="P26" s="20"/>
      <c r="Q26" s="22"/>
      <c r="R26" s="22">
        <f>R25-13000</f>
        <v>17000</v>
      </c>
      <c r="S26" s="22"/>
    </row>
    <row r="27" spans="1:19" s="1" customFormat="1" ht="15.75" x14ac:dyDescent="0.25">
      <c r="A27" s="38">
        <v>2780</v>
      </c>
      <c r="B27" s="43" t="s">
        <v>54</v>
      </c>
      <c r="C27" s="40">
        <v>-39780</v>
      </c>
      <c r="D27" s="4"/>
      <c r="E27" s="9"/>
      <c r="F27" s="5"/>
      <c r="G27" s="75">
        <f t="shared" si="0"/>
        <v>-39780</v>
      </c>
      <c r="H27" s="22"/>
      <c r="I27" s="22"/>
      <c r="J27" s="22"/>
      <c r="K27" s="35"/>
      <c r="L27" s="60"/>
      <c r="M27" s="20"/>
      <c r="N27" s="20"/>
      <c r="O27" s="20"/>
      <c r="P27" s="20"/>
      <c r="Q27" s="22"/>
      <c r="R27" s="22"/>
      <c r="S27" s="22"/>
    </row>
    <row r="28" spans="1:19" s="1" customFormat="1" ht="15.75" x14ac:dyDescent="0.25">
      <c r="A28" s="38">
        <v>2940</v>
      </c>
      <c r="B28" s="43" t="s">
        <v>89</v>
      </c>
      <c r="C28" s="40">
        <v>-281000</v>
      </c>
      <c r="D28" s="4"/>
      <c r="E28" s="9"/>
      <c r="F28" s="5"/>
      <c r="G28" s="75">
        <f t="shared" si="0"/>
        <v>-281000</v>
      </c>
      <c r="H28" s="22"/>
      <c r="I28" s="22"/>
      <c r="J28" s="22"/>
      <c r="K28" s="35"/>
      <c r="L28" s="60">
        <v>7</v>
      </c>
      <c r="M28" s="20" t="s">
        <v>108</v>
      </c>
      <c r="N28" s="20"/>
      <c r="O28" s="20"/>
      <c r="P28" s="20"/>
      <c r="Q28" s="22">
        <f>100000*0.2</f>
        <v>20000</v>
      </c>
      <c r="R28" s="22"/>
      <c r="S28" s="22"/>
    </row>
    <row r="29" spans="1:19" s="1" customFormat="1" ht="15.75" x14ac:dyDescent="0.25">
      <c r="A29" s="38">
        <v>2950</v>
      </c>
      <c r="B29" s="43" t="s">
        <v>92</v>
      </c>
      <c r="C29" s="40"/>
      <c r="D29" s="4">
        <v>-8700</v>
      </c>
      <c r="E29" s="9"/>
      <c r="F29" s="5"/>
      <c r="G29" s="75">
        <f t="shared" si="0"/>
        <v>-8700</v>
      </c>
      <c r="H29" s="22"/>
      <c r="I29" s="22"/>
      <c r="J29" s="22"/>
      <c r="K29" s="35"/>
      <c r="L29" s="60"/>
      <c r="M29" s="20"/>
      <c r="N29" s="20"/>
      <c r="O29" s="20"/>
      <c r="P29" s="20"/>
      <c r="Q29" s="22"/>
      <c r="R29" s="22"/>
      <c r="S29" s="22"/>
    </row>
    <row r="30" spans="1:19" s="1" customFormat="1" ht="15.75" x14ac:dyDescent="0.25">
      <c r="A30" s="38">
        <v>3000</v>
      </c>
      <c r="B30" s="43" t="s">
        <v>55</v>
      </c>
      <c r="C30" s="40">
        <v>-9125000</v>
      </c>
      <c r="D30" s="4"/>
      <c r="E30" s="9"/>
      <c r="F30" s="5">
        <f>SUM(C30:E30)</f>
        <v>-9125000</v>
      </c>
      <c r="G30" s="75"/>
      <c r="H30" s="22"/>
      <c r="I30" s="22"/>
      <c r="J30" s="22"/>
      <c r="K30" s="35"/>
      <c r="L30" s="60">
        <v>9</v>
      </c>
      <c r="M30" s="20" t="s">
        <v>109</v>
      </c>
      <c r="N30" s="20"/>
      <c r="O30" s="20"/>
      <c r="P30" s="20"/>
      <c r="Q30" s="22">
        <f>62000-47000</f>
        <v>15000</v>
      </c>
      <c r="R30" s="22"/>
      <c r="S30" s="22"/>
    </row>
    <row r="31" spans="1:19" s="1" customFormat="1" ht="15.75" x14ac:dyDescent="0.25">
      <c r="A31" s="38">
        <v>3930</v>
      </c>
      <c r="B31" s="43" t="s">
        <v>56</v>
      </c>
      <c r="C31" s="40"/>
      <c r="D31" s="4">
        <v>-3000</v>
      </c>
      <c r="E31" s="9"/>
      <c r="F31" s="5">
        <f t="shared" ref="F31:F46" si="1">SUM(C31:E31)</f>
        <v>-3000</v>
      </c>
      <c r="G31" s="75"/>
      <c r="H31" s="22"/>
      <c r="I31" s="22"/>
      <c r="J31" s="22"/>
      <c r="K31" s="35"/>
      <c r="L31" s="60"/>
      <c r="M31" s="20"/>
      <c r="N31" s="20"/>
      <c r="O31" s="20"/>
      <c r="P31" s="20"/>
      <c r="Q31" s="22"/>
      <c r="R31" s="22"/>
      <c r="S31" s="22"/>
    </row>
    <row r="32" spans="1:19" s="1" customFormat="1" ht="15.75" x14ac:dyDescent="0.25">
      <c r="A32" s="38">
        <v>4010</v>
      </c>
      <c r="B32" s="43" t="s">
        <v>10</v>
      </c>
      <c r="C32" s="40">
        <v>4980800</v>
      </c>
      <c r="D32" s="4">
        <f>-D11</f>
        <v>54000</v>
      </c>
      <c r="E32" s="9"/>
      <c r="F32" s="5">
        <f t="shared" si="1"/>
        <v>5034800</v>
      </c>
      <c r="G32" s="75"/>
      <c r="H32" s="22"/>
      <c r="I32" s="22"/>
      <c r="J32" s="22"/>
      <c r="K32" s="35"/>
    </row>
    <row r="33" spans="1:12" s="1" customFormat="1" ht="15.75" x14ac:dyDescent="0.25">
      <c r="A33" s="38">
        <v>4400</v>
      </c>
      <c r="B33" s="42" t="s">
        <v>57</v>
      </c>
      <c r="C33" s="40"/>
      <c r="D33" s="4">
        <f>-D12</f>
        <v>-33000</v>
      </c>
      <c r="E33" s="9">
        <f>-E13</f>
        <v>55000</v>
      </c>
      <c r="F33" s="5">
        <f t="shared" si="1"/>
        <v>22000</v>
      </c>
      <c r="G33" s="75"/>
      <c r="H33" s="22"/>
      <c r="I33" s="22"/>
      <c r="J33" s="22"/>
      <c r="K33" s="35"/>
    </row>
    <row r="34" spans="1:12" s="1" customFormat="1" ht="15.75" x14ac:dyDescent="0.25">
      <c r="A34" s="38">
        <v>5000</v>
      </c>
      <c r="B34" s="42" t="s">
        <v>90</v>
      </c>
      <c r="C34" s="40">
        <v>2633000</v>
      </c>
      <c r="D34" s="4"/>
      <c r="E34" s="9"/>
      <c r="F34" s="5">
        <f t="shared" si="1"/>
        <v>2633000</v>
      </c>
      <c r="G34" s="75"/>
      <c r="H34" s="22"/>
      <c r="I34" s="22"/>
      <c r="J34" s="22"/>
      <c r="K34" s="35"/>
    </row>
    <row r="35" spans="1:12" s="1" customFormat="1" ht="15.75" x14ac:dyDescent="0.25">
      <c r="A35" s="38">
        <v>5110</v>
      </c>
      <c r="B35" s="43" t="s">
        <v>59</v>
      </c>
      <c r="C35" s="40">
        <v>49000</v>
      </c>
      <c r="D35" s="4"/>
      <c r="E35" s="9"/>
      <c r="F35" s="5">
        <f t="shared" si="1"/>
        <v>49000</v>
      </c>
      <c r="G35" s="75"/>
      <c r="H35" s="22"/>
      <c r="I35" s="22"/>
      <c r="J35" s="22"/>
      <c r="K35" s="35"/>
    </row>
    <row r="36" spans="1:12" s="1" customFormat="1" ht="15.75" x14ac:dyDescent="0.25">
      <c r="A36" s="38">
        <v>5400</v>
      </c>
      <c r="B36" s="43" t="s">
        <v>58</v>
      </c>
      <c r="C36" s="40">
        <v>279000</v>
      </c>
      <c r="D36" s="4"/>
      <c r="E36" s="9"/>
      <c r="F36" s="5">
        <f t="shared" si="1"/>
        <v>279000</v>
      </c>
      <c r="G36" s="75"/>
      <c r="H36" s="22"/>
      <c r="I36" s="22"/>
      <c r="J36" s="22"/>
      <c r="K36" s="35"/>
    </row>
    <row r="37" spans="1:12" s="1" customFormat="1" ht="15.75" x14ac:dyDescent="0.25">
      <c r="A37" s="38">
        <v>6010</v>
      </c>
      <c r="B37" s="43" t="s">
        <v>6</v>
      </c>
      <c r="C37" s="40"/>
      <c r="D37" s="4">
        <v>20000</v>
      </c>
      <c r="E37" s="9">
        <f>Q19</f>
        <v>165000</v>
      </c>
      <c r="F37" s="5">
        <f t="shared" si="1"/>
        <v>185000</v>
      </c>
      <c r="G37" s="75"/>
      <c r="H37" s="22"/>
      <c r="I37" s="22"/>
      <c r="J37" s="22"/>
      <c r="K37" s="35"/>
    </row>
    <row r="38" spans="1:12" s="1" customFormat="1" ht="15.75" x14ac:dyDescent="0.25">
      <c r="A38" s="38">
        <v>6050</v>
      </c>
      <c r="B38" s="43" t="s">
        <v>60</v>
      </c>
      <c r="C38" s="40"/>
      <c r="D38" s="4">
        <v>40000</v>
      </c>
      <c r="E38" s="9"/>
      <c r="F38" s="5">
        <f t="shared" si="1"/>
        <v>40000</v>
      </c>
      <c r="G38" s="75"/>
      <c r="H38" s="22"/>
      <c r="I38" s="22"/>
      <c r="J38" s="22"/>
      <c r="K38" s="35"/>
    </row>
    <row r="39" spans="1:12" s="1" customFormat="1" ht="15.75" x14ac:dyDescent="0.25">
      <c r="A39" s="38">
        <v>6390</v>
      </c>
      <c r="B39" s="43" t="s">
        <v>61</v>
      </c>
      <c r="C39" s="40">
        <v>141260</v>
      </c>
      <c r="D39" s="4">
        <f>-D16</f>
        <v>-10500</v>
      </c>
      <c r="E39" s="9"/>
      <c r="F39" s="5">
        <f t="shared" si="1"/>
        <v>130760</v>
      </c>
      <c r="G39" s="75"/>
      <c r="H39" s="22"/>
      <c r="I39" s="22"/>
      <c r="J39" s="22"/>
      <c r="K39" s="35"/>
    </row>
    <row r="40" spans="1:12" s="1" customFormat="1" ht="15.75" x14ac:dyDescent="0.25">
      <c r="A40" s="38">
        <v>7780</v>
      </c>
      <c r="B40" s="43" t="s">
        <v>62</v>
      </c>
      <c r="C40" s="40">
        <v>270320</v>
      </c>
      <c r="D40" s="4"/>
      <c r="E40" s="9"/>
      <c r="F40" s="5">
        <f t="shared" si="1"/>
        <v>270320</v>
      </c>
      <c r="G40" s="75"/>
      <c r="H40" s="22"/>
      <c r="I40" s="22"/>
      <c r="J40" s="22"/>
      <c r="K40" s="35"/>
    </row>
    <row r="41" spans="1:12" s="1" customFormat="1" ht="15.75" x14ac:dyDescent="0.25">
      <c r="A41" s="38">
        <v>7830</v>
      </c>
      <c r="B41" s="43" t="s">
        <v>13</v>
      </c>
      <c r="C41" s="40">
        <v>17500</v>
      </c>
      <c r="D41" s="4">
        <f>-D15</f>
        <v>17000</v>
      </c>
      <c r="E41" s="9"/>
      <c r="F41" s="5">
        <f t="shared" si="1"/>
        <v>34500</v>
      </c>
      <c r="G41" s="75"/>
      <c r="H41" s="22"/>
      <c r="I41" s="22"/>
      <c r="J41" s="22"/>
      <c r="K41" s="35"/>
      <c r="L41" s="35"/>
    </row>
    <row r="42" spans="1:12" s="1" customFormat="1" ht="15.75" x14ac:dyDescent="0.25">
      <c r="A42" s="38">
        <v>8000</v>
      </c>
      <c r="B42" s="43" t="s">
        <v>63</v>
      </c>
      <c r="C42" s="40">
        <v>-200</v>
      </c>
      <c r="D42" s="4"/>
      <c r="E42" s="9"/>
      <c r="F42" s="5">
        <f t="shared" si="1"/>
        <v>-200</v>
      </c>
      <c r="G42" s="75"/>
      <c r="H42" s="22"/>
      <c r="I42" s="22"/>
      <c r="J42" s="22"/>
      <c r="K42" s="35"/>
    </row>
    <row r="43" spans="1:12" s="1" customFormat="1" ht="15.75" x14ac:dyDescent="0.25">
      <c r="A43" s="38">
        <v>8100</v>
      </c>
      <c r="B43" s="43" t="s">
        <v>29</v>
      </c>
      <c r="C43" s="40">
        <v>76700</v>
      </c>
      <c r="D43" s="4">
        <v>8700</v>
      </c>
      <c r="E43" s="9"/>
      <c r="F43" s="5">
        <f t="shared" si="1"/>
        <v>85400</v>
      </c>
      <c r="G43" s="75"/>
      <c r="H43" s="22"/>
      <c r="I43" s="22"/>
      <c r="J43" s="22"/>
      <c r="K43" s="35"/>
    </row>
    <row r="44" spans="1:12" s="1" customFormat="1" ht="15.75" x14ac:dyDescent="0.25">
      <c r="A44" s="38">
        <v>8170</v>
      </c>
      <c r="B44" s="44" t="s">
        <v>64</v>
      </c>
      <c r="C44" s="4"/>
      <c r="D44" s="4">
        <v>200000</v>
      </c>
      <c r="E44" s="9"/>
      <c r="F44" s="5">
        <f t="shared" si="1"/>
        <v>200000</v>
      </c>
      <c r="G44" s="75"/>
      <c r="H44" s="22"/>
      <c r="I44" s="22"/>
      <c r="J44" s="22"/>
      <c r="K44" s="35"/>
    </row>
    <row r="45" spans="1:12" s="1" customFormat="1" ht="15.75" x14ac:dyDescent="0.25">
      <c r="A45" s="38">
        <v>8300</v>
      </c>
      <c r="B45" s="44" t="s">
        <v>50</v>
      </c>
      <c r="C45" s="4"/>
      <c r="D45" s="4">
        <v>96000</v>
      </c>
      <c r="E45" s="9"/>
      <c r="F45" s="5">
        <f t="shared" si="1"/>
        <v>96000</v>
      </c>
      <c r="G45" s="75"/>
      <c r="H45" s="22"/>
      <c r="I45" s="22"/>
      <c r="J45" s="22"/>
      <c r="K45" s="35"/>
    </row>
    <row r="46" spans="1:12" s="1" customFormat="1" ht="15.75" x14ac:dyDescent="0.25">
      <c r="A46" s="45">
        <v>8320</v>
      </c>
      <c r="B46" s="46" t="s">
        <v>65</v>
      </c>
      <c r="C46" s="12"/>
      <c r="D46" s="12">
        <v>-15000</v>
      </c>
      <c r="E46" s="9"/>
      <c r="F46" s="5">
        <f t="shared" si="1"/>
        <v>-15000</v>
      </c>
      <c r="G46" s="75"/>
      <c r="H46" s="22"/>
      <c r="I46" s="22"/>
      <c r="J46" s="22"/>
      <c r="K46" s="35"/>
    </row>
    <row r="47" spans="1:12" s="1" customFormat="1" ht="15.75" x14ac:dyDescent="0.25">
      <c r="A47" s="10">
        <v>8800</v>
      </c>
      <c r="B47" s="48" t="s">
        <v>32</v>
      </c>
      <c r="C47" s="6"/>
      <c r="D47" s="6"/>
      <c r="E47" s="77">
        <f>-SUM(F30:F46)</f>
        <v>83420</v>
      </c>
      <c r="F47" s="47">
        <f>E47</f>
        <v>83420</v>
      </c>
      <c r="G47" s="78"/>
      <c r="H47" s="22"/>
      <c r="I47" s="22"/>
      <c r="J47" s="22"/>
      <c r="K47" s="35"/>
    </row>
    <row r="48" spans="1:12" s="13" customFormat="1" ht="20.25" x14ac:dyDescent="0.3">
      <c r="A48" s="49"/>
      <c r="B48" s="50"/>
      <c r="C48" s="51">
        <f t="shared" ref="C48:G48" si="2">SUM(C5:C47)</f>
        <v>0</v>
      </c>
      <c r="D48" s="51">
        <f t="shared" si="2"/>
        <v>0</v>
      </c>
      <c r="E48" s="51">
        <f t="shared" si="2"/>
        <v>0</v>
      </c>
      <c r="F48" s="51">
        <f t="shared" si="2"/>
        <v>0</v>
      </c>
      <c r="G48" s="51">
        <f t="shared" si="2"/>
        <v>0</v>
      </c>
      <c r="H48" s="76"/>
      <c r="I48" s="76"/>
      <c r="J48" s="76"/>
      <c r="K48" s="35"/>
    </row>
    <row r="49" spans="1:12" s="13" customFormat="1" ht="20.25" x14ac:dyDescent="0.3">
      <c r="A49" s="20"/>
      <c r="B49" s="20"/>
      <c r="C49" s="22"/>
      <c r="D49" s="22"/>
      <c r="E49" s="22"/>
      <c r="F49" s="22"/>
      <c r="G49" s="22"/>
      <c r="H49" s="22"/>
      <c r="I49" s="22"/>
      <c r="J49" s="22"/>
      <c r="K49" s="35"/>
      <c r="L49" s="1"/>
    </row>
    <row r="51" spans="1:12" s="1" customFormat="1" ht="15.75" x14ac:dyDescent="0.25">
      <c r="A51" s="20"/>
      <c r="B51" s="20"/>
      <c r="C51" s="22"/>
      <c r="D51" s="22"/>
      <c r="E51" s="22"/>
      <c r="F51" s="22"/>
      <c r="G51" s="22"/>
      <c r="H51" s="22"/>
      <c r="I51" s="22"/>
      <c r="J51" s="22"/>
      <c r="K51" s="35"/>
    </row>
    <row r="52" spans="1:12" s="1" customFormat="1" ht="15.75" x14ac:dyDescent="0.25">
      <c r="A52" s="20"/>
      <c r="B52" s="20"/>
      <c r="C52" s="22"/>
      <c r="D52" s="22"/>
      <c r="E52" s="22"/>
      <c r="F52" s="22"/>
      <c r="G52" s="22"/>
      <c r="H52" s="22"/>
      <c r="I52" s="22"/>
      <c r="J52" s="22"/>
      <c r="K52" s="35"/>
    </row>
    <row r="53" spans="1:12" s="1" customFormat="1" ht="15.75" x14ac:dyDescent="0.25">
      <c r="A53" s="20"/>
      <c r="B53" s="20"/>
      <c r="C53" s="22"/>
      <c r="D53" s="22"/>
      <c r="E53" s="22"/>
      <c r="F53" s="22"/>
      <c r="G53" s="22"/>
      <c r="H53" s="22"/>
      <c r="I53" s="22"/>
      <c r="J53" s="22"/>
      <c r="K53" s="35"/>
    </row>
    <row r="54" spans="1:12" s="1" customFormat="1" ht="15.75" x14ac:dyDescent="0.25">
      <c r="A54" s="20"/>
      <c r="B54" s="20"/>
      <c r="C54" s="22"/>
      <c r="D54" s="22"/>
      <c r="E54" s="22"/>
      <c r="F54" s="22"/>
      <c r="G54" s="22"/>
      <c r="H54" s="22"/>
      <c r="I54" s="22"/>
      <c r="J54" s="22"/>
      <c r="K54" s="35"/>
    </row>
    <row r="55" spans="1:12" s="1" customFormat="1" ht="15.75" x14ac:dyDescent="0.25">
      <c r="A55" s="20"/>
      <c r="B55" s="20"/>
      <c r="C55" s="22"/>
      <c r="D55" s="22"/>
      <c r="E55" s="22"/>
      <c r="F55" s="22"/>
      <c r="G55" s="22"/>
      <c r="H55" s="22"/>
      <c r="I55" s="22"/>
      <c r="J55" s="22"/>
      <c r="K55" s="35"/>
    </row>
    <row r="95" spans="1:11" s="13" customFormat="1" ht="20.25" x14ac:dyDescent="0.3">
      <c r="A95" s="20"/>
      <c r="B95" s="20"/>
      <c r="C95" s="22"/>
      <c r="D95" s="22"/>
      <c r="E95" s="22"/>
      <c r="F95" s="22"/>
      <c r="G95" s="22"/>
      <c r="H95" s="22"/>
      <c r="I95" s="22"/>
      <c r="J95" s="22"/>
      <c r="K95" s="76"/>
    </row>
  </sheetData>
  <mergeCells count="1">
    <mergeCell ref="D3:E3"/>
  </mergeCells>
  <pageMargins left="0.59055118110236227" right="0.59055118110236227" top="0.78740157480314965" bottom="0.59055118110236227" header="0.51181102362204722" footer="0.51181102362204722"/>
  <pageSetup paperSize="9" orientation="landscape" r:id="rId1"/>
  <headerFooter alignWithMargins="0">
    <oddHeader>&amp;COppgave 13.9</oddHeader>
    <oddFooter>&amp;CSide &amp;P av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5"/>
  <sheetViews>
    <sheetView showGridLines="0" showZeros="0" workbookViewId="0">
      <selection activeCell="F31" sqref="F31:F32"/>
    </sheetView>
  </sheetViews>
  <sheetFormatPr baseColWidth="10" defaultRowHeight="15.75" x14ac:dyDescent="0.25"/>
  <cols>
    <col min="1" max="1" width="4.5703125" style="1" customWidth="1"/>
    <col min="2" max="2" width="7" style="1" customWidth="1"/>
    <col min="3" max="3" width="23.42578125" style="1" customWidth="1"/>
    <col min="4" max="4" width="4.7109375" style="1" customWidth="1"/>
    <col min="5" max="5" width="6.42578125" style="1" customWidth="1"/>
    <col min="6" max="6" width="11.42578125" style="35"/>
    <col min="7" max="7" width="2.28515625" style="35" customWidth="1"/>
    <col min="8" max="8" width="11.42578125" style="35"/>
    <col min="9" max="16384" width="11.42578125" style="1"/>
  </cols>
  <sheetData>
    <row r="1" spans="1:14" s="13" customFormat="1" ht="20.25" x14ac:dyDescent="0.3">
      <c r="B1" s="14" t="s">
        <v>14</v>
      </c>
      <c r="C1" s="15"/>
      <c r="D1" s="15"/>
      <c r="E1" s="15"/>
      <c r="F1" s="16" t="s">
        <v>15</v>
      </c>
      <c r="G1" s="16"/>
      <c r="H1" s="16" t="s">
        <v>16</v>
      </c>
    </row>
    <row r="2" spans="1:14" s="17" customFormat="1" ht="12" x14ac:dyDescent="0.2">
      <c r="E2" s="18"/>
      <c r="F2" s="19"/>
      <c r="G2" s="19"/>
      <c r="H2" s="19"/>
    </row>
    <row r="3" spans="1:14" s="20" customFormat="1" ht="15" x14ac:dyDescent="0.25">
      <c r="B3" s="20" t="s">
        <v>17</v>
      </c>
      <c r="F3" s="21"/>
      <c r="G3" s="22"/>
      <c r="H3" s="21"/>
    </row>
    <row r="4" spans="1:14" s="20" customFormat="1" ht="15" x14ac:dyDescent="0.25">
      <c r="B4" s="20" t="s">
        <v>18</v>
      </c>
      <c r="F4" s="23"/>
      <c r="G4" s="22"/>
      <c r="H4" s="23"/>
    </row>
    <row r="5" spans="1:14" s="13" customFormat="1" ht="20.25" x14ac:dyDescent="0.3">
      <c r="A5" s="20"/>
      <c r="B5" s="20" t="s">
        <v>19</v>
      </c>
      <c r="C5" s="20"/>
      <c r="D5" s="20"/>
      <c r="E5" s="20"/>
      <c r="F5" s="24">
        <f>SUM(F3:F4)</f>
        <v>0</v>
      </c>
      <c r="G5" s="22"/>
      <c r="H5" s="24">
        <f>SUM(H3:H4)</f>
        <v>0</v>
      </c>
      <c r="I5" s="20"/>
      <c r="J5" s="20"/>
      <c r="K5" s="20"/>
      <c r="L5" s="20"/>
    </row>
    <row r="6" spans="1:14" s="13" customFormat="1" ht="20.25" x14ac:dyDescent="0.3">
      <c r="A6" s="20"/>
      <c r="B6" s="20"/>
      <c r="C6" s="20"/>
      <c r="D6" s="20"/>
      <c r="E6" s="20"/>
      <c r="F6" s="22"/>
      <c r="G6" s="22"/>
      <c r="H6" s="22"/>
      <c r="I6" s="20"/>
      <c r="J6" s="20"/>
      <c r="K6" s="20"/>
      <c r="L6" s="20"/>
    </row>
    <row r="7" spans="1:14" s="20" customFormat="1" ht="15" x14ac:dyDescent="0.25">
      <c r="B7" s="20" t="s">
        <v>20</v>
      </c>
      <c r="F7" s="22"/>
      <c r="G7" s="22"/>
      <c r="H7" s="22"/>
    </row>
    <row r="8" spans="1:14" s="20" customFormat="1" ht="15" x14ac:dyDescent="0.25">
      <c r="B8" s="20" t="s">
        <v>21</v>
      </c>
      <c r="F8" s="21"/>
      <c r="G8" s="22"/>
      <c r="H8" s="21"/>
    </row>
    <row r="9" spans="1:14" s="20" customFormat="1" ht="15" x14ac:dyDescent="0.25">
      <c r="B9" s="20" t="s">
        <v>22</v>
      </c>
      <c r="F9" s="25"/>
      <c r="G9" s="22"/>
      <c r="H9" s="25"/>
    </row>
    <row r="10" spans="1:14" s="20" customFormat="1" ht="15" x14ac:dyDescent="0.25">
      <c r="B10" s="20" t="s">
        <v>91</v>
      </c>
      <c r="F10" s="25"/>
      <c r="G10" s="22"/>
      <c r="H10" s="25"/>
    </row>
    <row r="11" spans="1:14" s="20" customFormat="1" ht="15" x14ac:dyDescent="0.25">
      <c r="B11" s="20" t="s">
        <v>23</v>
      </c>
      <c r="F11" s="25"/>
      <c r="G11" s="22"/>
      <c r="H11" s="25"/>
    </row>
    <row r="12" spans="1:14" s="20" customFormat="1" ht="15" x14ac:dyDescent="0.25">
      <c r="B12" s="20" t="s">
        <v>5</v>
      </c>
      <c r="F12" s="25"/>
      <c r="G12" s="22"/>
      <c r="H12" s="25"/>
    </row>
    <row r="13" spans="1:14" s="20" customFormat="1" ht="15" x14ac:dyDescent="0.25">
      <c r="B13" s="20" t="s">
        <v>24</v>
      </c>
      <c r="F13" s="26"/>
      <c r="G13" s="22"/>
      <c r="H13" s="26"/>
    </row>
    <row r="14" spans="1:14" s="13" customFormat="1" ht="20.25" x14ac:dyDescent="0.3">
      <c r="A14" s="20"/>
      <c r="B14" s="20" t="s">
        <v>25</v>
      </c>
      <c r="C14" s="20"/>
      <c r="D14" s="20"/>
      <c r="E14" s="20"/>
      <c r="F14" s="27">
        <f>SUM(F8:F13)</f>
        <v>0</v>
      </c>
      <c r="G14" s="22"/>
      <c r="H14" s="27">
        <f>SUM(H8:H13)</f>
        <v>0</v>
      </c>
      <c r="I14" s="20"/>
      <c r="J14" s="20"/>
      <c r="K14" s="20"/>
      <c r="L14" s="20"/>
      <c r="M14" s="20"/>
      <c r="N14" s="20"/>
    </row>
    <row r="15" spans="1:14" s="13" customFormat="1" ht="20.25" x14ac:dyDescent="0.3">
      <c r="A15" s="20"/>
      <c r="B15" s="28" t="s">
        <v>26</v>
      </c>
      <c r="C15" s="20"/>
      <c r="D15" s="20"/>
      <c r="E15" s="20"/>
      <c r="F15" s="24">
        <f>F5-F14</f>
        <v>0</v>
      </c>
      <c r="G15" s="22"/>
      <c r="H15" s="24">
        <f>H5-H14</f>
        <v>0</v>
      </c>
      <c r="I15" s="20"/>
      <c r="J15" s="20"/>
      <c r="K15" s="20"/>
      <c r="L15" s="20"/>
    </row>
    <row r="16" spans="1:14" s="29" customFormat="1" ht="11.25" x14ac:dyDescent="0.2">
      <c r="F16" s="30"/>
      <c r="G16" s="30"/>
      <c r="H16" s="30"/>
    </row>
    <row r="17" spans="1:13" s="20" customFormat="1" ht="15" x14ac:dyDescent="0.25">
      <c r="B17" s="20" t="s">
        <v>27</v>
      </c>
      <c r="F17" s="21"/>
      <c r="G17" s="22"/>
      <c r="H17" s="21"/>
    </row>
    <row r="18" spans="1:13" s="20" customFormat="1" ht="15" x14ac:dyDescent="0.25">
      <c r="B18" s="20" t="s">
        <v>28</v>
      </c>
      <c r="F18" s="25"/>
      <c r="G18" s="22"/>
      <c r="H18" s="25"/>
    </row>
    <row r="19" spans="1:13" s="20" customFormat="1" ht="15" x14ac:dyDescent="0.25">
      <c r="B19" s="20" t="s">
        <v>29</v>
      </c>
      <c r="F19" s="23"/>
      <c r="G19" s="22"/>
      <c r="H19" s="23"/>
    </row>
    <row r="20" spans="1:13" s="13" customFormat="1" ht="20.25" x14ac:dyDescent="0.3">
      <c r="A20" s="20"/>
      <c r="B20" s="20" t="s">
        <v>30</v>
      </c>
      <c r="C20" s="20"/>
      <c r="D20" s="20"/>
      <c r="E20" s="20"/>
      <c r="F20" s="24">
        <f>F17-F18-F19</f>
        <v>0</v>
      </c>
      <c r="G20" s="22"/>
      <c r="H20" s="24">
        <f>SUM(H17:H19)</f>
        <v>0</v>
      </c>
      <c r="I20" s="20"/>
      <c r="J20" s="20"/>
      <c r="K20" s="20"/>
      <c r="L20" s="20"/>
      <c r="M20" s="20"/>
    </row>
    <row r="21" spans="1:13" s="31" customFormat="1" ht="8.25" x14ac:dyDescent="0.15">
      <c r="F21" s="32"/>
      <c r="G21" s="32"/>
      <c r="H21" s="32"/>
    </row>
    <row r="22" spans="1:13" s="20" customFormat="1" ht="15" x14ac:dyDescent="0.25">
      <c r="B22" s="28" t="s">
        <v>112</v>
      </c>
      <c r="F22" s="21">
        <f>F15+F20</f>
        <v>0</v>
      </c>
      <c r="G22" s="22">
        <f>G15+G20</f>
        <v>0</v>
      </c>
      <c r="H22" s="21">
        <f>H15+H20</f>
        <v>0</v>
      </c>
    </row>
    <row r="23" spans="1:13" s="31" customFormat="1" ht="8.25" x14ac:dyDescent="0.15">
      <c r="B23" s="33"/>
      <c r="F23" s="32"/>
      <c r="G23" s="32"/>
      <c r="H23" s="32"/>
    </row>
    <row r="24" spans="1:13" s="20" customFormat="1" ht="15" x14ac:dyDescent="0.25">
      <c r="B24" s="20" t="s">
        <v>31</v>
      </c>
      <c r="F24" s="27"/>
      <c r="G24" s="22"/>
      <c r="H24" s="27"/>
    </row>
    <row r="25" spans="1:13" s="31" customFormat="1" ht="8.25" x14ac:dyDescent="0.15">
      <c r="F25" s="32"/>
      <c r="G25" s="32"/>
      <c r="H25" s="32"/>
    </row>
    <row r="26" spans="1:13" s="31" customFormat="1" ht="8.25" x14ac:dyDescent="0.15">
      <c r="F26" s="32"/>
      <c r="G26" s="32"/>
      <c r="H26" s="32"/>
    </row>
    <row r="27" spans="1:13" s="20" customFormat="1" ht="15" x14ac:dyDescent="0.25">
      <c r="B27" s="28" t="s">
        <v>32</v>
      </c>
      <c r="F27" s="27">
        <f>F22-F24</f>
        <v>0</v>
      </c>
      <c r="G27" s="32"/>
      <c r="H27" s="27">
        <f>SUM(H22:H24)</f>
        <v>0</v>
      </c>
    </row>
    <row r="28" spans="1:13" s="20" customFormat="1" ht="15" x14ac:dyDescent="0.25">
      <c r="F28" s="22"/>
      <c r="G28" s="22"/>
      <c r="H28" s="22"/>
    </row>
    <row r="29" spans="1:13" s="20" customFormat="1" ht="15" x14ac:dyDescent="0.25">
      <c r="B29" s="34" t="s">
        <v>33</v>
      </c>
      <c r="F29" s="22"/>
      <c r="G29" s="22"/>
      <c r="H29" s="22"/>
    </row>
    <row r="30" spans="1:13" s="20" customFormat="1" ht="15" x14ac:dyDescent="0.25">
      <c r="B30" s="34" t="s">
        <v>34</v>
      </c>
      <c r="F30" s="22"/>
      <c r="G30" s="22"/>
      <c r="H30" s="22"/>
    </row>
    <row r="31" spans="1:13" s="20" customFormat="1" ht="15" x14ac:dyDescent="0.25">
      <c r="B31" s="20" t="s">
        <v>35</v>
      </c>
      <c r="F31" s="21"/>
      <c r="G31" s="22"/>
      <c r="H31" s="21">
        <f>SUM(H29:H30)</f>
        <v>0</v>
      </c>
    </row>
    <row r="32" spans="1:13" s="20" customFormat="1" ht="15" x14ac:dyDescent="0.25">
      <c r="B32" s="20" t="s">
        <v>36</v>
      </c>
      <c r="F32" s="23"/>
      <c r="G32" s="22"/>
      <c r="H32" s="23"/>
    </row>
    <row r="33" spans="1:12" s="13" customFormat="1" ht="20.25" x14ac:dyDescent="0.3">
      <c r="A33" s="20"/>
      <c r="B33" s="20" t="s">
        <v>37</v>
      </c>
      <c r="C33" s="20"/>
      <c r="D33" s="20"/>
      <c r="E33" s="20"/>
      <c r="F33" s="24">
        <f>SUM(F31:F32)</f>
        <v>0</v>
      </c>
      <c r="G33" s="22"/>
      <c r="H33" s="24">
        <f>SUM(H31:H32)</f>
        <v>0</v>
      </c>
      <c r="I33" s="20"/>
      <c r="J33" s="20"/>
      <c r="K33" s="20"/>
      <c r="L33" s="20"/>
    </row>
    <row r="34" spans="1:12" s="20" customFormat="1" ht="15" x14ac:dyDescent="0.25">
      <c r="F34" s="22"/>
      <c r="G34" s="22"/>
      <c r="H34" s="22"/>
    </row>
    <row r="35" spans="1:12" s="20" customFormat="1" ht="15" x14ac:dyDescent="0.25">
      <c r="B35" s="20" t="s">
        <v>93</v>
      </c>
      <c r="F35" s="22"/>
      <c r="G35" s="22"/>
      <c r="H35" s="22"/>
    </row>
    <row r="36" spans="1:12" s="20" customFormat="1" ht="15" x14ac:dyDescent="0.25">
      <c r="B36" s="20" t="s">
        <v>94</v>
      </c>
      <c r="F36" s="22"/>
      <c r="G36" s="22"/>
      <c r="H36" s="22"/>
    </row>
    <row r="37" spans="1:12" s="20" customFormat="1" ht="15" x14ac:dyDescent="0.25">
      <c r="B37" s="20" t="s">
        <v>95</v>
      </c>
      <c r="F37" s="22"/>
      <c r="G37" s="22"/>
      <c r="H37" s="22"/>
    </row>
    <row r="38" spans="1:12" s="20" customFormat="1" ht="15" x14ac:dyDescent="0.25">
      <c r="F38" s="22"/>
      <c r="G38" s="22"/>
      <c r="H38" s="22"/>
    </row>
    <row r="39" spans="1:12" s="20" customFormat="1" ht="15" x14ac:dyDescent="0.25">
      <c r="B39" s="20" t="s">
        <v>114</v>
      </c>
      <c r="F39" s="22"/>
      <c r="G39" s="22"/>
      <c r="H39" s="22"/>
    </row>
    <row r="40" spans="1:12" s="20" customFormat="1" ht="15" x14ac:dyDescent="0.25">
      <c r="F40" s="22"/>
      <c r="G40" s="22"/>
      <c r="H40" s="22"/>
    </row>
    <row r="41" spans="1:12" s="20" customFormat="1" ht="15" x14ac:dyDescent="0.25">
      <c r="F41" s="22"/>
      <c r="G41" s="22"/>
      <c r="H41" s="22"/>
    </row>
    <row r="42" spans="1:12" s="20" customFormat="1" ht="15" x14ac:dyDescent="0.25">
      <c r="F42" s="22"/>
      <c r="G42" s="22"/>
      <c r="H42" s="22"/>
    </row>
    <row r="43" spans="1:12" s="20" customFormat="1" ht="15" x14ac:dyDescent="0.25">
      <c r="F43" s="22"/>
      <c r="G43" s="22"/>
      <c r="H43" s="22"/>
    </row>
    <row r="44" spans="1:12" s="20" customFormat="1" ht="15" x14ac:dyDescent="0.25">
      <c r="F44" s="22"/>
      <c r="G44" s="22"/>
      <c r="H44" s="22"/>
    </row>
    <row r="45" spans="1:12" s="20" customFormat="1" ht="15" x14ac:dyDescent="0.25">
      <c r="F45" s="22"/>
      <c r="G45" s="22"/>
      <c r="H45" s="22"/>
    </row>
  </sheetData>
  <pageMargins left="0.74803149606299213" right="0.74803149606299213" top="0.98425196850393704" bottom="0.98425196850393704" header="0.51181102362204722" footer="0.51181102362204722"/>
  <pageSetup paperSize="9" orientation="portrait" horizontalDpi="4294967292" r:id="rId1"/>
  <headerFooter alignWithMargins="0">
    <oddHeader>&amp;CLøsning oppgave 13.9</oddHeader>
    <oddFooter>&amp;CSide &amp;P av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40"/>
  <sheetViews>
    <sheetView showGridLines="0" showZeros="0" zoomScaleNormal="100" workbookViewId="0">
      <selection activeCell="E40" sqref="E40"/>
    </sheetView>
  </sheetViews>
  <sheetFormatPr baseColWidth="10" defaultRowHeight="12.75" x14ac:dyDescent="0.2"/>
  <cols>
    <col min="1" max="1" width="4.85546875" style="11" customWidth="1"/>
    <col min="2" max="2" width="6.5703125" style="11" customWidth="1"/>
    <col min="3" max="3" width="29.42578125" style="11" customWidth="1"/>
    <col min="4" max="4" width="2.28515625" style="11" customWidth="1"/>
    <col min="5" max="5" width="11.42578125" style="11"/>
    <col min="6" max="6" width="2.28515625" style="11" customWidth="1"/>
    <col min="7" max="16384" width="11.42578125" style="11"/>
  </cols>
  <sheetData>
    <row r="1" spans="1:13" ht="18.75" x14ac:dyDescent="0.3">
      <c r="B1" s="14" t="s">
        <v>66</v>
      </c>
      <c r="C1" s="15"/>
      <c r="D1" s="52"/>
      <c r="E1" s="16" t="s">
        <v>15</v>
      </c>
      <c r="F1" s="16"/>
      <c r="G1" s="16" t="s">
        <v>67</v>
      </c>
      <c r="H1" s="53"/>
    </row>
    <row r="2" spans="1:13" s="54" customFormat="1" ht="8.25" x14ac:dyDescent="0.15">
      <c r="B2" s="31"/>
      <c r="C2" s="31"/>
      <c r="D2" s="31"/>
      <c r="E2" s="32"/>
      <c r="F2" s="32"/>
      <c r="G2" s="32"/>
    </row>
    <row r="3" spans="1:13" ht="15" x14ac:dyDescent="0.25">
      <c r="B3" s="28" t="s">
        <v>68</v>
      </c>
      <c r="C3" s="20"/>
      <c r="D3" s="20"/>
      <c r="E3" s="22"/>
      <c r="F3" s="22"/>
      <c r="G3" s="22"/>
    </row>
    <row r="4" spans="1:13" ht="15" x14ac:dyDescent="0.25">
      <c r="B4" s="28" t="s">
        <v>69</v>
      </c>
      <c r="C4" s="20"/>
      <c r="D4" s="20"/>
      <c r="E4" s="22"/>
      <c r="F4" s="22"/>
      <c r="G4" s="22"/>
    </row>
    <row r="5" spans="1:13" ht="15" x14ac:dyDescent="0.25">
      <c r="B5" s="20" t="s">
        <v>38</v>
      </c>
      <c r="C5" s="20"/>
      <c r="D5" s="20"/>
      <c r="E5" s="21"/>
      <c r="F5" s="22"/>
      <c r="G5" s="21"/>
    </row>
    <row r="6" spans="1:13" ht="15" x14ac:dyDescent="0.25">
      <c r="B6" s="20" t="s">
        <v>39</v>
      </c>
      <c r="C6" s="20"/>
      <c r="D6" s="20"/>
      <c r="E6" s="25"/>
      <c r="F6" s="22"/>
      <c r="G6" s="25"/>
    </row>
    <row r="7" spans="1:13" ht="15" x14ac:dyDescent="0.25">
      <c r="B7" s="20" t="s">
        <v>9</v>
      </c>
      <c r="C7" s="20"/>
      <c r="D7" s="20"/>
      <c r="E7" s="25"/>
      <c r="F7" s="22"/>
      <c r="G7" s="25"/>
    </row>
    <row r="8" spans="1:13" ht="15" x14ac:dyDescent="0.25">
      <c r="B8" s="20" t="s">
        <v>7</v>
      </c>
      <c r="C8" s="20"/>
      <c r="D8" s="20"/>
      <c r="E8" s="25"/>
      <c r="F8" s="22"/>
      <c r="G8" s="25"/>
    </row>
    <row r="9" spans="1:13" ht="15" x14ac:dyDescent="0.25">
      <c r="B9" s="20" t="s">
        <v>70</v>
      </c>
      <c r="C9" s="20"/>
      <c r="D9" s="20"/>
      <c r="E9" s="25"/>
      <c r="F9" s="22"/>
      <c r="G9" s="25"/>
    </row>
    <row r="10" spans="1:13" s="55" customFormat="1" ht="20.25" x14ac:dyDescent="0.3">
      <c r="B10" s="34" t="s">
        <v>71</v>
      </c>
      <c r="C10" s="13"/>
      <c r="D10" s="13"/>
      <c r="E10" s="24">
        <f>SUM(E5:E9)</f>
        <v>0</v>
      </c>
      <c r="F10" s="22"/>
      <c r="G10" s="24">
        <f>SUM(G5:G9)</f>
        <v>0</v>
      </c>
    </row>
    <row r="11" spans="1:13" x14ac:dyDescent="0.2">
      <c r="B11" s="29"/>
      <c r="C11" s="29"/>
      <c r="D11" s="29"/>
      <c r="E11" s="30"/>
      <c r="F11" s="30"/>
      <c r="G11" s="30"/>
    </row>
    <row r="12" spans="1:13" ht="15" x14ac:dyDescent="0.25">
      <c r="B12" s="28" t="s">
        <v>72</v>
      </c>
      <c r="C12" s="20"/>
      <c r="D12" s="20"/>
      <c r="E12" s="22"/>
      <c r="F12" s="22"/>
      <c r="G12" s="22"/>
    </row>
    <row r="13" spans="1:13" ht="15" x14ac:dyDescent="0.25">
      <c r="B13" s="20" t="s">
        <v>73</v>
      </c>
      <c r="C13" s="20"/>
      <c r="D13" s="20"/>
      <c r="E13" s="22"/>
      <c r="F13" s="22"/>
      <c r="G13" s="22"/>
    </row>
    <row r="14" spans="1:13" ht="15" x14ac:dyDescent="0.25">
      <c r="B14" s="20" t="s">
        <v>12</v>
      </c>
      <c r="C14" s="20"/>
      <c r="D14" s="20"/>
      <c r="E14" s="25"/>
      <c r="F14" s="22"/>
      <c r="G14" s="25"/>
    </row>
    <row r="15" spans="1:13" ht="15" x14ac:dyDescent="0.25">
      <c r="B15" s="20" t="s">
        <v>74</v>
      </c>
      <c r="C15" s="20"/>
      <c r="D15" s="20"/>
      <c r="E15" s="25"/>
      <c r="F15" s="22"/>
      <c r="G15" s="25"/>
    </row>
    <row r="16" spans="1:13" s="55" customFormat="1" ht="20.25" x14ac:dyDescent="0.3">
      <c r="A16" s="56"/>
      <c r="B16" s="34" t="s">
        <v>75</v>
      </c>
      <c r="C16" s="20"/>
      <c r="D16" s="20"/>
      <c r="E16" s="24">
        <f>SUM(E13:E15)</f>
        <v>0</v>
      </c>
      <c r="F16" s="22"/>
      <c r="G16" s="24">
        <f>SUM(G13:G15)</f>
        <v>0</v>
      </c>
      <c r="H16" s="56"/>
      <c r="I16" s="56"/>
      <c r="J16" s="56"/>
      <c r="K16" s="56"/>
      <c r="L16" s="56"/>
      <c r="M16" s="56"/>
    </row>
    <row r="17" spans="1:18" x14ac:dyDescent="0.2">
      <c r="B17" s="33"/>
      <c r="C17" s="31"/>
      <c r="D17" s="31"/>
      <c r="E17" s="57"/>
      <c r="F17" s="32"/>
      <c r="G17" s="57"/>
    </row>
    <row r="18" spans="1:18" ht="15.75" thickBot="1" x14ac:dyDescent="0.3">
      <c r="B18" s="34" t="s">
        <v>76</v>
      </c>
      <c r="C18" s="20"/>
      <c r="D18" s="20"/>
      <c r="E18" s="58">
        <f>E10+E16</f>
        <v>0</v>
      </c>
      <c r="F18" s="22"/>
      <c r="G18" s="58">
        <f>G10+G16</f>
        <v>0</v>
      </c>
    </row>
    <row r="19" spans="1:18" ht="15" x14ac:dyDescent="0.25">
      <c r="B19" s="20"/>
      <c r="C19" s="20"/>
      <c r="D19" s="20"/>
      <c r="E19" s="22"/>
      <c r="F19" s="22"/>
      <c r="G19" s="22"/>
    </row>
    <row r="20" spans="1:18" ht="15" x14ac:dyDescent="0.25">
      <c r="B20" s="28" t="s">
        <v>77</v>
      </c>
      <c r="C20" s="20"/>
      <c r="D20" s="20"/>
      <c r="E20" s="22"/>
      <c r="F20" s="22"/>
      <c r="G20" s="22"/>
    </row>
    <row r="21" spans="1:18" ht="15" x14ac:dyDescent="0.25">
      <c r="B21" s="28" t="s">
        <v>78</v>
      </c>
      <c r="C21" s="20"/>
      <c r="D21" s="20"/>
      <c r="E21" s="22"/>
      <c r="F21" s="22"/>
      <c r="G21" s="22"/>
    </row>
    <row r="22" spans="1:18" ht="15" x14ac:dyDescent="0.25">
      <c r="B22" s="20" t="s">
        <v>44</v>
      </c>
      <c r="C22" s="20"/>
      <c r="D22" s="20"/>
      <c r="E22" s="21"/>
      <c r="F22" s="22"/>
      <c r="G22" s="21"/>
    </row>
    <row r="23" spans="1:18" ht="15" x14ac:dyDescent="0.25">
      <c r="B23" s="20" t="s">
        <v>45</v>
      </c>
      <c r="C23" s="20"/>
      <c r="D23" s="20"/>
      <c r="E23" s="21"/>
      <c r="F23" s="22"/>
      <c r="G23" s="23"/>
    </row>
    <row r="24" spans="1:18" s="55" customFormat="1" ht="20.25" x14ac:dyDescent="0.3">
      <c r="A24" s="56"/>
      <c r="B24" s="34" t="s">
        <v>79</v>
      </c>
      <c r="C24" s="20"/>
      <c r="D24" s="20"/>
      <c r="E24" s="24">
        <f>SUM(E22:E23)</f>
        <v>0</v>
      </c>
      <c r="F24" s="22"/>
      <c r="G24" s="24">
        <f>SUM(G22:G23)</f>
        <v>0</v>
      </c>
      <c r="H24" s="56"/>
      <c r="I24" s="56"/>
      <c r="J24" s="56"/>
      <c r="K24" s="56"/>
      <c r="L24" s="56"/>
      <c r="M24" s="56"/>
      <c r="N24" s="56"/>
    </row>
    <row r="25" spans="1:18" x14ac:dyDescent="0.2">
      <c r="B25" s="31"/>
      <c r="C25" s="31"/>
      <c r="D25" s="31"/>
      <c r="E25" s="32"/>
      <c r="F25" s="32"/>
      <c r="G25" s="32"/>
    </row>
    <row r="26" spans="1:18" ht="15" x14ac:dyDescent="0.25">
      <c r="B26" s="28" t="s">
        <v>80</v>
      </c>
      <c r="C26" s="20"/>
      <c r="D26" s="20"/>
      <c r="E26" s="22"/>
      <c r="F26" s="22"/>
      <c r="G26" s="22"/>
    </row>
    <row r="27" spans="1:18" ht="15" x14ac:dyDescent="0.25">
      <c r="B27" s="20" t="s">
        <v>46</v>
      </c>
      <c r="C27" s="20"/>
      <c r="D27" s="20"/>
      <c r="E27" s="21"/>
      <c r="F27" s="22"/>
      <c r="G27" s="21"/>
    </row>
    <row r="28" spans="1:18" s="55" customFormat="1" ht="20.25" x14ac:dyDescent="0.3">
      <c r="A28" s="56"/>
      <c r="B28" s="34" t="s">
        <v>81</v>
      </c>
      <c r="C28" s="20"/>
      <c r="D28" s="20"/>
      <c r="E28" s="24">
        <f>SUM(E27)</f>
        <v>0</v>
      </c>
      <c r="F28" s="22"/>
      <c r="G28" s="24">
        <f>SUM(G27)</f>
        <v>0</v>
      </c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</row>
    <row r="29" spans="1:18" s="55" customFormat="1" ht="20.25" x14ac:dyDescent="0.3">
      <c r="A29" s="56"/>
      <c r="B29" s="34"/>
      <c r="C29" s="20"/>
      <c r="D29" s="20"/>
      <c r="E29" s="22"/>
      <c r="F29" s="22"/>
      <c r="G29" s="22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</row>
    <row r="30" spans="1:18" ht="15" x14ac:dyDescent="0.25">
      <c r="A30" s="56"/>
      <c r="B30" s="20" t="s">
        <v>82</v>
      </c>
      <c r="C30" s="20"/>
      <c r="D30" s="20"/>
      <c r="E30" s="22"/>
      <c r="F30" s="22"/>
      <c r="G30" s="22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</row>
    <row r="31" spans="1:18" s="55" customFormat="1" ht="20.25" x14ac:dyDescent="0.3">
      <c r="A31" s="56"/>
      <c r="B31" s="34" t="s">
        <v>83</v>
      </c>
      <c r="C31" s="20"/>
      <c r="D31" s="20"/>
      <c r="E31" s="24">
        <f>SUM(E30)</f>
        <v>0</v>
      </c>
      <c r="F31" s="22"/>
      <c r="G31" s="24">
        <f>SUM(G30)</f>
        <v>0</v>
      </c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</row>
    <row r="32" spans="1:18" x14ac:dyDescent="0.2">
      <c r="B32" s="31"/>
      <c r="C32" s="31"/>
      <c r="D32" s="31"/>
      <c r="E32" s="32"/>
      <c r="F32" s="32"/>
      <c r="G32" s="32"/>
    </row>
    <row r="33" spans="1:24" ht="15" x14ac:dyDescent="0.25">
      <c r="B33" s="20" t="s">
        <v>48</v>
      </c>
      <c r="C33" s="20"/>
      <c r="D33" s="20"/>
      <c r="E33" s="22"/>
      <c r="F33" s="22"/>
      <c r="G33" s="22"/>
    </row>
    <row r="34" spans="1:24" ht="15" x14ac:dyDescent="0.25">
      <c r="B34" s="20" t="s">
        <v>49</v>
      </c>
      <c r="C34" s="20"/>
      <c r="D34" s="20"/>
      <c r="E34" s="25"/>
      <c r="F34" s="22"/>
      <c r="G34" s="25"/>
    </row>
    <row r="35" spans="1:24" ht="15" x14ac:dyDescent="0.25">
      <c r="B35" s="20" t="s">
        <v>50</v>
      </c>
      <c r="C35" s="20"/>
      <c r="D35" s="20"/>
      <c r="E35" s="25"/>
      <c r="F35" s="22"/>
      <c r="G35" s="25"/>
    </row>
    <row r="36" spans="1:24" ht="15" x14ac:dyDescent="0.25">
      <c r="B36" s="20" t="s">
        <v>84</v>
      </c>
      <c r="C36" s="20"/>
      <c r="D36" s="20"/>
      <c r="E36" s="25"/>
      <c r="F36" s="22"/>
      <c r="G36" s="25"/>
    </row>
    <row r="37" spans="1:24" ht="15" x14ac:dyDescent="0.25">
      <c r="B37" s="20" t="s">
        <v>85</v>
      </c>
      <c r="C37" s="20"/>
      <c r="D37" s="20"/>
      <c r="E37" s="22"/>
      <c r="F37" s="22"/>
      <c r="G37" s="22"/>
    </row>
    <row r="38" spans="1:24" s="55" customFormat="1" ht="20.25" x14ac:dyDescent="0.3">
      <c r="A38" s="20"/>
      <c r="B38" s="34" t="s">
        <v>86</v>
      </c>
      <c r="C38" s="20"/>
      <c r="D38" s="20"/>
      <c r="E38" s="24">
        <f>SUM(E33:E37)</f>
        <v>0</v>
      </c>
      <c r="F38" s="22"/>
      <c r="G38" s="24">
        <f>SUM(G33:G37)</f>
        <v>0</v>
      </c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</row>
    <row r="39" spans="1:24" x14ac:dyDescent="0.2">
      <c r="B39" s="31"/>
      <c r="C39" s="31"/>
      <c r="D39" s="31"/>
      <c r="E39" s="32"/>
      <c r="F39" s="32"/>
      <c r="G39" s="32"/>
    </row>
    <row r="40" spans="1:24" ht="15.75" thickBot="1" x14ac:dyDescent="0.3">
      <c r="B40" s="34" t="s">
        <v>87</v>
      </c>
      <c r="C40" s="20"/>
      <c r="D40" s="20"/>
      <c r="E40" s="58">
        <f>E24+E30+E38+E27</f>
        <v>0</v>
      </c>
      <c r="F40" s="22">
        <f>F23+F30+F38+F27</f>
        <v>0</v>
      </c>
      <c r="G40" s="58">
        <f>G23+G30+G38+G27</f>
        <v>0</v>
      </c>
    </row>
  </sheetData>
  <pageMargins left="0.78740157480314965" right="0.78740157480314965" top="0.78740157480314965" bottom="0.78740157480314965" header="0.51181102362204722" footer="0.51181102362204722"/>
  <pageSetup paperSize="9" orientation="portrait" horizontalDpi="4294967292" r:id="rId1"/>
  <headerFooter alignWithMargins="0">
    <oddHeader>&amp;CLøsning oppgave 13.9</oddHeader>
    <oddFooter>&amp;CSide &amp;P av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Navngitte områder</vt:lpstr>
      </vt:variant>
      <vt:variant>
        <vt:i4>1</vt:i4>
      </vt:variant>
    </vt:vector>
  </HeadingPairs>
  <TitlesOfParts>
    <vt:vector size="4" baseType="lpstr">
      <vt:lpstr>Oppgave 13.9</vt:lpstr>
      <vt:lpstr>Resultat 13.9</vt:lpstr>
      <vt:lpstr>Balanse 13.9</vt:lpstr>
      <vt:lpstr>'Oppgave 13.9'!Utskriftsområde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Øystein Hansen</dc:creator>
  <cp:lastModifiedBy>Øystein Hansen</cp:lastModifiedBy>
  <cp:lastPrinted>2024-04-03T11:32:57Z</cp:lastPrinted>
  <dcterms:created xsi:type="dcterms:W3CDTF">1997-01-16T18:32:43Z</dcterms:created>
  <dcterms:modified xsi:type="dcterms:W3CDTF">2024-08-14T15:01:44Z</dcterms:modified>
</cp:coreProperties>
</file>