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Løsninger\Ferdig\"/>
    </mc:Choice>
  </mc:AlternateContent>
  <xr:revisionPtr revIDLastSave="0" documentId="13_ncr:1_{8AB22615-988C-44F5-BFD2-6ABE613308F8}" xr6:coauthVersionLast="47" xr6:coauthVersionMax="47" xr10:uidLastSave="{00000000-0000-0000-0000-000000000000}"/>
  <bookViews>
    <workbookView xWindow="7620" yWindow="3120" windowWidth="17040" windowHeight="12255" tabRatio="877" activeTab="3" xr2:uid="{00000000-000D-0000-FFFF-FFFF00000000}"/>
  </bookViews>
  <sheets>
    <sheet name="Oppgave 12.1 til 12.5" sheetId="16" r:id="rId1"/>
    <sheet name="Oppgave 12.6" sheetId="1" r:id="rId2"/>
    <sheet name="Oppgave 12.7" sheetId="2" r:id="rId3"/>
    <sheet name="Oppgave 12.8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6" l="1"/>
  <c r="F6" i="3"/>
  <c r="E9" i="3"/>
  <c r="E7" i="3" s="1"/>
  <c r="E22" i="3" l="1"/>
  <c r="E15" i="3" s="1"/>
  <c r="E21" i="3"/>
  <c r="E20" i="3"/>
  <c r="C14" i="3"/>
  <c r="G7" i="3"/>
  <c r="I6" i="3"/>
  <c r="E8" i="2"/>
  <c r="F14" i="3" l="1"/>
  <c r="D6" i="1"/>
  <c r="H59" i="16" l="1"/>
  <c r="H61" i="16" s="1"/>
  <c r="G59" i="16"/>
  <c r="G61" i="16" s="1"/>
  <c r="F43" i="16"/>
  <c r="G44" i="16" s="1"/>
  <c r="G40" i="16"/>
  <c r="G39" i="16"/>
  <c r="G30" i="16"/>
  <c r="D26" i="16" s="1"/>
  <c r="G14" i="16"/>
  <c r="G6" i="16"/>
  <c r="G45" i="16" l="1"/>
  <c r="D25" i="16"/>
  <c r="G32" i="16"/>
  <c r="D28" i="16" s="1"/>
  <c r="D27" i="16"/>
  <c r="G31" i="16"/>
  <c r="D22" i="16" s="1"/>
  <c r="E22" i="16" s="1"/>
  <c r="D23" i="16"/>
  <c r="D24" i="16"/>
  <c r="G8" i="16"/>
  <c r="E23" i="16"/>
  <c r="G15" i="3"/>
  <c r="I14" i="3"/>
  <c r="G9" i="2"/>
  <c r="G8" i="2"/>
  <c r="I6" i="2"/>
  <c r="E24" i="16" l="1"/>
  <c r="E25" i="16" s="1"/>
  <c r="E26" i="16" s="1"/>
  <c r="E27" i="16" s="1"/>
  <c r="E28" i="16" s="1"/>
</calcChain>
</file>

<file path=xl/sharedStrings.xml><?xml version="1.0" encoding="utf-8"?>
<sst xmlns="http://schemas.openxmlformats.org/spreadsheetml/2006/main" count="148" uniqueCount="86">
  <si>
    <t>Saldobalanse</t>
  </si>
  <si>
    <t>Posteringer</t>
  </si>
  <si>
    <t>Resultat</t>
  </si>
  <si>
    <t>Balanse</t>
  </si>
  <si>
    <t>Debet</t>
  </si>
  <si>
    <t>Kredit</t>
  </si>
  <si>
    <t>Aksjer</t>
  </si>
  <si>
    <t>Verditap aksjer</t>
  </si>
  <si>
    <t>b)</t>
  </si>
  <si>
    <t>Forretningsbygg</t>
  </si>
  <si>
    <t>Avskr. forretningsbygg</t>
  </si>
  <si>
    <t>Nedskrivning</t>
  </si>
  <si>
    <t>ÅR 1</t>
  </si>
  <si>
    <t>Varebil</t>
  </si>
  <si>
    <t>Avskrivninger</t>
  </si>
  <si>
    <t>ÅR 2</t>
  </si>
  <si>
    <t>a)</t>
  </si>
  <si>
    <t>20x1</t>
  </si>
  <si>
    <t>Avskrivning</t>
  </si>
  <si>
    <t>20x2</t>
  </si>
  <si>
    <t xml:space="preserve">Innkjøpspris </t>
  </si>
  <si>
    <t>Frakt</t>
  </si>
  <si>
    <t>Montering</t>
  </si>
  <si>
    <t>–</t>
  </si>
  <si>
    <t>Kostpris</t>
  </si>
  <si>
    <r>
      <t xml:space="preserve">Kostpris: kr 95 000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100 / 125 =</t>
    </r>
  </si>
  <si>
    <t>År</t>
  </si>
  <si>
    <t>Regnskaps-</t>
  </si>
  <si>
    <t>verdi 31.12.</t>
  </si>
  <si>
    <t xml:space="preserve">messig </t>
  </si>
  <si>
    <t>20x3</t>
  </si>
  <si>
    <t>20x4</t>
  </si>
  <si>
    <t>20x5</t>
  </si>
  <si>
    <t>20x6</t>
  </si>
  <si>
    <t>20x7</t>
  </si>
  <si>
    <t>Årlig avskrivning: kr (246 000 – 30 000) : 6 =</t>
  </si>
  <si>
    <r>
      <t xml:space="preserve">Avskrivning i 20x1: kr 36 000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8 / 12 =</t>
    </r>
  </si>
  <si>
    <r>
      <t xml:space="preserve">Avskrivning i 20x7: kr 36 000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4 / 12 =</t>
    </r>
  </si>
  <si>
    <t>Kostpris i begynnelsen av 20x1</t>
  </si>
  <si>
    <t>Regnskapsmessig verdi 31.12.20x1</t>
  </si>
  <si>
    <t>=</t>
  </si>
  <si>
    <t>Avskrivning i 20x2:</t>
  </si>
  <si>
    <r>
      <t xml:space="preserve">Maskin: kr 200 000 </t>
    </r>
    <r>
      <rPr>
        <sz val="12"/>
        <rFont val="Calibri"/>
        <family val="2"/>
      </rPr>
      <t xml:space="preserve">∙ </t>
    </r>
    <r>
      <rPr>
        <sz val="12"/>
        <rFont val="Times New Roman"/>
        <family val="1"/>
      </rPr>
      <t xml:space="preserve">0,2 = </t>
    </r>
  </si>
  <si>
    <r>
      <t xml:space="preserve">Avskrivning i 20x1: kr 200 000 </t>
    </r>
    <r>
      <rPr>
        <sz val="12"/>
        <rFont val="Calibri"/>
        <family val="2"/>
      </rPr>
      <t xml:space="preserve">∙ </t>
    </r>
    <r>
      <rPr>
        <sz val="12"/>
        <rFont val="Times New Roman"/>
        <family val="1"/>
      </rPr>
      <t>0,20 =</t>
    </r>
  </si>
  <si>
    <r>
      <t xml:space="preserve">Ny komponent: kr 1 250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4 =</t>
    </r>
  </si>
  <si>
    <t>Regnskapsmessig verdi 31.12.20x2</t>
  </si>
  <si>
    <t>Ved utgangen av det femte året skal den regnskapsmessige verdien være 0.</t>
  </si>
  <si>
    <t>altså i fire måneder.</t>
  </si>
  <si>
    <t xml:space="preserve">Den nye komponenten avskrives for perioden september - desember i 20x2, </t>
  </si>
  <si>
    <t>dvs. 40 måneder. Da blir den månedlige avskrivningen kr 50 000 : 40 = kr 1 250.</t>
  </si>
  <si>
    <t>Regnskapsmessig verdi 1.1.x1</t>
  </si>
  <si>
    <t>A</t>
  </si>
  <si>
    <t>B</t>
  </si>
  <si>
    <t>Avskrivninger etter § 5-3 andre ledd</t>
  </si>
  <si>
    <t>Skrapverdi</t>
  </si>
  <si>
    <t>Nedskrivning etter § 5-3 tredje ledd</t>
  </si>
  <si>
    <t>Arkitektservice AS</t>
  </si>
  <si>
    <t>AS Trelast</t>
  </si>
  <si>
    <t>Derfor skal aksjene i AS Trelast verdsettes til kr 130 000. Verdifallet bokføres med kr 110 000.</t>
  </si>
  <si>
    <t>Ifølge rskl. § 5-3 tredje ledd skal anleggsmidler nedskrives til virkelig verdi dersom verdifallet er av varig karakter.</t>
  </si>
  <si>
    <t>Ifølge regnskapsloven § 5-3 første ledd skal anleggsmidler vurderes til anskaffelseskost. Dermed skal aksjene i Arkitektservice AS</t>
  </si>
  <si>
    <t>vurderes til kr 90 000. Dersom verdifall ikke anses som forbigående, skal langsiktige aksjer verdsettes til virkelig verdi, jf. § 5-3 tredje ledd.</t>
  </si>
  <si>
    <t xml:space="preserve">Forutsetning: Gjenværende levetid per 1.1.20x2 er 40 år. Beregnet slik: 9 000 000 : 225 000 = 40. </t>
  </si>
  <si>
    <t>Avskrivning i 20x2: 6 000 000 : 40 = kr 150 000</t>
  </si>
  <si>
    <t>Avskrivninger år 2:</t>
  </si>
  <si>
    <r>
      <t xml:space="preserve">Bil kjøp i år 0: 200 000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0,15 =</t>
    </r>
  </si>
  <si>
    <r>
      <t xml:space="preserve">Bil kjøp i år 2: 280 000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0,15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6/12 =</t>
    </r>
  </si>
  <si>
    <t>Saldobalansen 31.12. år 2 består av IB på kr 170 000 og anskaffelseskost ny bil kjøpt i år 2 på kr 280 000.</t>
  </si>
  <si>
    <t>Påkostning september 20x2</t>
  </si>
  <si>
    <t xml:space="preserve">Når den nye komponenten kobles til, er gjenværende levetid 3 år og 4 måneder, </t>
  </si>
  <si>
    <t>Regnskapsmessig verdi etter avskrivninger</t>
  </si>
  <si>
    <r>
      <rPr>
        <b/>
        <sz val="12"/>
        <rFont val="Times New Roman"/>
        <family val="1"/>
      </rPr>
      <t>Avskrivning år 1</t>
    </r>
    <r>
      <rPr>
        <sz val="12"/>
        <rFont val="Times New Roman"/>
        <family val="1"/>
      </rPr>
      <t xml:space="preserve">: 200 000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0,15 =</t>
    </r>
  </si>
  <si>
    <r>
      <t xml:space="preserve">Merverdiavgift: kr 21 250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25 / 125 =</t>
    </r>
  </si>
  <si>
    <t>Løsning oppgave 12.1</t>
  </si>
  <si>
    <t>Løsning oppgave 12.2</t>
  </si>
  <si>
    <t>Løsning oppgave 12.3</t>
  </si>
  <si>
    <t>Løsning oppgave 12.4</t>
  </si>
  <si>
    <t>Løsning oppgave 12.5</t>
  </si>
  <si>
    <t>Løsning oppgave 12.8</t>
  </si>
  <si>
    <t>Løsning oppgave 12.7</t>
  </si>
  <si>
    <t>Løsning oppgave 12.6</t>
  </si>
  <si>
    <t>Konto-</t>
  </si>
  <si>
    <t>kode</t>
  </si>
  <si>
    <t>Verdsetting 31.12.x1:</t>
  </si>
  <si>
    <t>Kontonavn</t>
  </si>
  <si>
    <t>Sum inkl. merverdiavgift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</si>
</sst>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kr&quot;\ * #,##0_-;\-&quot;kr&quot;\ * #,##0_-;_-&quot;kr&quot;\ * &quot;-&quot;_-;_-@_-"/>
  </numFmts>
  <fonts count="8" x14ac:knownFonts="1">
    <font>
      <sz val="10"/>
      <name val="Arial"/>
    </font>
    <font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6"/>
      <name val="Times New Roman"/>
      <family val="1"/>
    </font>
    <font>
      <sz val="12"/>
      <name val="Calibri"/>
      <family val="2"/>
    </font>
    <font>
      <i/>
      <sz val="12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</cellStyleXfs>
  <cellXfs count="10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3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1" fontId="1" fillId="0" borderId="7" xfId="0" applyNumberFormat="1" applyFont="1" applyBorder="1" applyAlignment="1">
      <alignment horizontal="center"/>
    </xf>
    <xf numFmtId="3" fontId="1" fillId="2" borderId="7" xfId="0" applyNumberFormat="1" applyFont="1" applyFill="1" applyBorder="1"/>
    <xf numFmtId="3" fontId="1" fillId="2" borderId="5" xfId="0" applyNumberFormat="1" applyFont="1" applyFill="1" applyBorder="1"/>
    <xf numFmtId="0" fontId="1" fillId="0" borderId="8" xfId="0" applyFont="1" applyBorder="1" applyAlignment="1">
      <alignment horizontal="left"/>
    </xf>
    <xf numFmtId="1" fontId="1" fillId="0" borderId="3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3" fontId="1" fillId="0" borderId="5" xfId="0" applyNumberFormat="1" applyFont="1" applyBorder="1" applyProtection="1">
      <protection locked="0"/>
    </xf>
    <xf numFmtId="3" fontId="1" fillId="2" borderId="11" xfId="0" applyNumberFormat="1" applyFont="1" applyFill="1" applyBorder="1"/>
    <xf numFmtId="3" fontId="1" fillId="2" borderId="5" xfId="0" applyNumberFormat="1" applyFont="1" applyFill="1" applyBorder="1" applyProtection="1">
      <protection locked="0"/>
    </xf>
    <xf numFmtId="3" fontId="1" fillId="0" borderId="7" xfId="0" applyNumberFormat="1" applyFont="1" applyBorder="1" applyProtection="1">
      <protection locked="0"/>
    </xf>
    <xf numFmtId="3" fontId="1" fillId="2" borderId="8" xfId="0" applyNumberFormat="1" applyFont="1" applyFill="1" applyBorder="1"/>
    <xf numFmtId="3" fontId="1" fillId="0" borderId="7" xfId="0" applyNumberFormat="1" applyFont="1" applyBorder="1"/>
    <xf numFmtId="0" fontId="1" fillId="0" borderId="0" xfId="1" applyFont="1"/>
    <xf numFmtId="0" fontId="1" fillId="0" borderId="9" xfId="1" applyFont="1" applyBorder="1" applyAlignment="1">
      <alignment horizontal="center"/>
    </xf>
    <xf numFmtId="0" fontId="1" fillId="0" borderId="10" xfId="1" applyFont="1" applyBorder="1"/>
    <xf numFmtId="0" fontId="1" fillId="0" borderId="7" xfId="1" applyFont="1" applyBorder="1"/>
    <xf numFmtId="0" fontId="1" fillId="0" borderId="13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1" fontId="1" fillId="0" borderId="14" xfId="1" applyNumberFormat="1" applyFont="1" applyBorder="1" applyAlignment="1">
      <alignment horizontal="center"/>
    </xf>
    <xf numFmtId="3" fontId="1" fillId="0" borderId="14" xfId="1" applyNumberFormat="1" applyFont="1" applyBorder="1"/>
    <xf numFmtId="3" fontId="1" fillId="0" borderId="15" xfId="1" applyNumberFormat="1" applyFont="1" applyBorder="1"/>
    <xf numFmtId="3" fontId="1" fillId="2" borderId="10" xfId="1" applyNumberFormat="1" applyFont="1" applyFill="1" applyBorder="1" applyProtection="1">
      <protection locked="0"/>
    </xf>
    <xf numFmtId="3" fontId="1" fillId="0" borderId="10" xfId="1" applyNumberFormat="1" applyFont="1" applyBorder="1" applyProtection="1">
      <protection locked="0"/>
    </xf>
    <xf numFmtId="3" fontId="1" fillId="2" borderId="15" xfId="1" applyNumberFormat="1" applyFont="1" applyFill="1" applyBorder="1"/>
    <xf numFmtId="3" fontId="1" fillId="0" borderId="10" xfId="1" applyNumberFormat="1" applyFont="1" applyBorder="1"/>
    <xf numFmtId="3" fontId="1" fillId="2" borderId="10" xfId="1" applyNumberFormat="1" applyFont="1" applyFill="1" applyBorder="1"/>
    <xf numFmtId="1" fontId="1" fillId="0" borderId="3" xfId="1" applyNumberFormat="1" applyFont="1" applyBorder="1" applyAlignment="1">
      <alignment horizontal="center"/>
    </xf>
    <xf numFmtId="3" fontId="1" fillId="0" borderId="3" xfId="1" applyNumberFormat="1" applyFont="1" applyBorder="1"/>
    <xf numFmtId="3" fontId="1" fillId="0" borderId="4" xfId="1" applyNumberFormat="1" applyFont="1" applyBorder="1"/>
    <xf numFmtId="3" fontId="1" fillId="2" borderId="3" xfId="1" applyNumberFormat="1" applyFont="1" applyFill="1" applyBorder="1" applyProtection="1">
      <protection locked="0"/>
    </xf>
    <xf numFmtId="3" fontId="1" fillId="0" borderId="3" xfId="1" applyNumberFormat="1" applyFont="1" applyBorder="1" applyProtection="1">
      <protection locked="0"/>
    </xf>
    <xf numFmtId="3" fontId="1" fillId="2" borderId="4" xfId="1" applyNumberFormat="1" applyFont="1" applyFill="1" applyBorder="1"/>
    <xf numFmtId="3" fontId="1" fillId="2" borderId="3" xfId="1" applyNumberFormat="1" applyFont="1" applyFill="1" applyBorder="1"/>
    <xf numFmtId="3" fontId="1" fillId="0" borderId="16" xfId="1" applyNumberFormat="1" applyFont="1" applyBorder="1"/>
    <xf numFmtId="3" fontId="1" fillId="0" borderId="17" xfId="1" applyNumberFormat="1" applyFont="1" applyBorder="1" applyProtection="1">
      <protection locked="0"/>
    </xf>
    <xf numFmtId="3" fontId="1" fillId="2" borderId="18" xfId="1" applyNumberFormat="1" applyFont="1" applyFill="1" applyBorder="1"/>
    <xf numFmtId="3" fontId="1" fillId="0" borderId="17" xfId="1" applyNumberFormat="1" applyFont="1" applyBorder="1"/>
    <xf numFmtId="3" fontId="1" fillId="2" borderId="17" xfId="1" applyNumberFormat="1" applyFont="1" applyFill="1" applyBorder="1"/>
    <xf numFmtId="1" fontId="1" fillId="0" borderId="7" xfId="1" applyNumberFormat="1" applyFont="1" applyBorder="1" applyAlignment="1">
      <alignment horizontal="center"/>
    </xf>
    <xf numFmtId="3" fontId="1" fillId="0" borderId="19" xfId="1" applyNumberFormat="1" applyFont="1" applyBorder="1" applyAlignment="1">
      <alignment horizontal="left"/>
    </xf>
    <xf numFmtId="3" fontId="1" fillId="0" borderId="6" xfId="1" applyNumberFormat="1" applyFont="1" applyBorder="1"/>
    <xf numFmtId="3" fontId="1" fillId="2" borderId="7" xfId="1" applyNumberFormat="1" applyFont="1" applyFill="1" applyBorder="1" applyProtection="1">
      <protection locked="0"/>
    </xf>
    <xf numFmtId="3" fontId="1" fillId="0" borderId="19" xfId="1" applyNumberFormat="1" applyFont="1" applyBorder="1" applyProtection="1">
      <protection locked="0"/>
    </xf>
    <xf numFmtId="3" fontId="1" fillId="2" borderId="20" xfId="1" applyNumberFormat="1" applyFont="1" applyFill="1" applyBorder="1"/>
    <xf numFmtId="3" fontId="1" fillId="0" borderId="19" xfId="1" applyNumberFormat="1" applyFont="1" applyBorder="1"/>
    <xf numFmtId="3" fontId="1" fillId="2" borderId="19" xfId="1" applyNumberFormat="1" applyFont="1" applyFill="1" applyBorder="1"/>
    <xf numFmtId="0" fontId="3" fillId="0" borderId="0" xfId="1" applyFont="1"/>
    <xf numFmtId="3" fontId="1" fillId="0" borderId="11" xfId="1" applyNumberFormat="1" applyFont="1" applyBorder="1"/>
    <xf numFmtId="3" fontId="1" fillId="2" borderId="5" xfId="1" applyNumberFormat="1" applyFont="1" applyFill="1" applyBorder="1" applyProtection="1">
      <protection locked="0"/>
    </xf>
    <xf numFmtId="3" fontId="1" fillId="0" borderId="5" xfId="1" applyNumberFormat="1" applyFont="1" applyBorder="1" applyProtection="1">
      <protection locked="0"/>
    </xf>
    <xf numFmtId="3" fontId="1" fillId="2" borderId="11" xfId="1" applyNumberFormat="1" applyFont="1" applyFill="1" applyBorder="1"/>
    <xf numFmtId="3" fontId="1" fillId="0" borderId="5" xfId="1" applyNumberFormat="1" applyFont="1" applyBorder="1"/>
    <xf numFmtId="3" fontId="1" fillId="2" borderId="5" xfId="1" applyNumberFormat="1" applyFont="1" applyFill="1" applyBorder="1"/>
    <xf numFmtId="0" fontId="4" fillId="0" borderId="0" xfId="1" applyFont="1"/>
    <xf numFmtId="3" fontId="1" fillId="0" borderId="0" xfId="1" applyNumberFormat="1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42" fontId="1" fillId="0" borderId="0" xfId="0" applyNumberFormat="1" applyFont="1"/>
    <xf numFmtId="42" fontId="1" fillId="0" borderId="8" xfId="0" applyNumberFormat="1" applyFont="1" applyBorder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3" fontId="1" fillId="0" borderId="28" xfId="0" applyNumberFormat="1" applyFont="1" applyBorder="1"/>
    <xf numFmtId="3" fontId="1" fillId="0" borderId="17" xfId="0" applyNumberFormat="1" applyFont="1" applyBorder="1"/>
    <xf numFmtId="3" fontId="1" fillId="0" borderId="29" xfId="0" applyNumberFormat="1" applyFont="1" applyBorder="1"/>
    <xf numFmtId="3" fontId="1" fillId="0" borderId="19" xfId="0" applyNumberFormat="1" applyFont="1" applyBorder="1"/>
    <xf numFmtId="0" fontId="1" fillId="0" borderId="0" xfId="0" quotePrefix="1" applyFont="1" applyAlignment="1">
      <alignment horizontal="right"/>
    </xf>
    <xf numFmtId="0" fontId="6" fillId="0" borderId="0" xfId="0" applyFont="1"/>
    <xf numFmtId="42" fontId="1" fillId="0" borderId="13" xfId="0" applyNumberFormat="1" applyFont="1" applyBorder="1"/>
    <xf numFmtId="3" fontId="1" fillId="0" borderId="0" xfId="0" applyNumberFormat="1" applyFont="1" applyAlignment="1">
      <alignment horizontal="right"/>
    </xf>
    <xf numFmtId="3" fontId="1" fillId="0" borderId="13" xfId="0" applyNumberFormat="1" applyFont="1" applyBorder="1" applyAlignment="1">
      <alignment horizontal="right"/>
    </xf>
    <xf numFmtId="3" fontId="1" fillId="0" borderId="13" xfId="1" applyNumberFormat="1" applyFont="1" applyBorder="1"/>
    <xf numFmtId="1" fontId="1" fillId="0" borderId="0" xfId="1" applyNumberFormat="1" applyFont="1" applyAlignment="1">
      <alignment horizontal="center"/>
    </xf>
    <xf numFmtId="3" fontId="1" fillId="0" borderId="0" xfId="1" applyNumberFormat="1" applyFont="1" applyAlignment="1">
      <alignment horizontal="left"/>
    </xf>
    <xf numFmtId="3" fontId="1" fillId="0" borderId="0" xfId="1" applyNumberFormat="1" applyFont="1" applyProtection="1">
      <protection locked="0"/>
    </xf>
    <xf numFmtId="1" fontId="1" fillId="0" borderId="0" xfId="1" applyNumberFormat="1" applyFont="1" applyAlignment="1">
      <alignment horizontal="left"/>
    </xf>
    <xf numFmtId="49" fontId="7" fillId="0" borderId="9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2" xfId="1" applyFont="1" applyBorder="1" applyAlignment="1">
      <alignment horizontal="center"/>
    </xf>
    <xf numFmtId="0" fontId="1" fillId="0" borderId="2" xfId="1" applyFont="1" applyBorder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3" xfId="3" xr:uid="{00000000-0005-0000-0000-000002000000}"/>
    <cellStyle name="Normal 4" xfId="4" xr:uid="{00000000-0005-0000-0000-000003000000}"/>
    <cellStyle name="Prosent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1"/>
  <sheetViews>
    <sheetView showGridLines="0" topLeftCell="B4" workbookViewId="0">
      <selection activeCell="C44" sqref="C44"/>
    </sheetView>
  </sheetViews>
  <sheetFormatPr baseColWidth="10" defaultRowHeight="15.75" x14ac:dyDescent="0.25"/>
  <cols>
    <col min="1" max="1" width="11.42578125" style="1"/>
    <col min="2" max="2" width="4" style="1" customWidth="1"/>
    <col min="3" max="3" width="8.85546875" style="1" customWidth="1"/>
    <col min="4" max="5" width="11.42578125" style="1"/>
    <col min="6" max="6" width="11.5703125" style="1" bestFit="1" customWidth="1"/>
    <col min="7" max="7" width="12.7109375" style="1" bestFit="1" customWidth="1"/>
    <col min="8" max="8" width="12.5703125" style="1" bestFit="1" customWidth="1"/>
    <col min="9" max="16384" width="11.42578125" style="1"/>
  </cols>
  <sheetData>
    <row r="1" spans="2:13" x14ac:dyDescent="0.25">
      <c r="B1" s="65" t="s">
        <v>73</v>
      </c>
      <c r="E1" s="65"/>
    </row>
    <row r="3" spans="2:13" x14ac:dyDescent="0.25">
      <c r="C3" s="1" t="s">
        <v>20</v>
      </c>
      <c r="G3" s="68">
        <v>16000</v>
      </c>
    </row>
    <row r="4" spans="2:13" x14ac:dyDescent="0.25">
      <c r="C4" s="1" t="s">
        <v>21</v>
      </c>
      <c r="G4" s="68">
        <v>250</v>
      </c>
    </row>
    <row r="5" spans="2:13" x14ac:dyDescent="0.25">
      <c r="C5" s="1" t="s">
        <v>22</v>
      </c>
      <c r="G5" s="69">
        <v>5000</v>
      </c>
    </row>
    <row r="6" spans="2:13" s="66" customFormat="1" ht="20.25" x14ac:dyDescent="0.3">
      <c r="B6" s="1"/>
      <c r="C6" s="1" t="s">
        <v>85</v>
      </c>
      <c r="G6" s="68">
        <f>SUM(G3:G5)</f>
        <v>21250</v>
      </c>
      <c r="H6" s="1"/>
      <c r="I6" s="1"/>
      <c r="J6" s="1"/>
      <c r="K6" s="1"/>
      <c r="L6" s="1"/>
      <c r="M6" s="1"/>
    </row>
    <row r="7" spans="2:13" x14ac:dyDescent="0.25">
      <c r="B7" s="67" t="s">
        <v>23</v>
      </c>
      <c r="C7" s="1" t="s">
        <v>72</v>
      </c>
      <c r="G7" s="69">
        <f>G6*25/125</f>
        <v>4250</v>
      </c>
    </row>
    <row r="8" spans="2:13" s="66" customFormat="1" ht="20.25" x14ac:dyDescent="0.3">
      <c r="B8" s="1"/>
      <c r="C8" s="1" t="s">
        <v>24</v>
      </c>
      <c r="D8" s="1"/>
      <c r="E8" s="1"/>
      <c r="F8" s="1"/>
      <c r="G8" s="69">
        <f>G6-G7</f>
        <v>17000</v>
      </c>
      <c r="H8" s="1"/>
      <c r="I8" s="1"/>
      <c r="J8" s="1"/>
      <c r="K8" s="1"/>
      <c r="L8" s="1"/>
      <c r="M8" s="1"/>
    </row>
    <row r="12" spans="2:13" x14ac:dyDescent="0.25">
      <c r="B12" s="65" t="s">
        <v>74</v>
      </c>
    </row>
    <row r="14" spans="2:13" x14ac:dyDescent="0.25">
      <c r="B14" s="1" t="s">
        <v>25</v>
      </c>
      <c r="G14" s="69">
        <f>95000*100/125</f>
        <v>76000</v>
      </c>
    </row>
    <row r="16" spans="2:13" x14ac:dyDescent="0.25">
      <c r="H16" s="68"/>
    </row>
    <row r="17" spans="2:7" x14ac:dyDescent="0.25">
      <c r="B17" s="65" t="s">
        <v>75</v>
      </c>
    </row>
    <row r="19" spans="2:7" x14ac:dyDescent="0.25">
      <c r="C19" s="71" t="s">
        <v>26</v>
      </c>
      <c r="D19" s="76" t="s">
        <v>18</v>
      </c>
      <c r="E19" s="72" t="s">
        <v>27</v>
      </c>
      <c r="F19" s="70"/>
    </row>
    <row r="20" spans="2:7" x14ac:dyDescent="0.25">
      <c r="C20" s="73"/>
      <c r="D20" s="77"/>
      <c r="E20" s="74" t="s">
        <v>29</v>
      </c>
      <c r="F20" s="70"/>
    </row>
    <row r="21" spans="2:7" x14ac:dyDescent="0.25">
      <c r="C21" s="13"/>
      <c r="D21" s="78"/>
      <c r="E21" s="75" t="s">
        <v>28</v>
      </c>
      <c r="F21" s="70"/>
    </row>
    <row r="22" spans="2:7" x14ac:dyDescent="0.25">
      <c r="C22" s="79" t="s">
        <v>17</v>
      </c>
      <c r="D22" s="6">
        <f>G31</f>
        <v>24000</v>
      </c>
      <c r="E22" s="82">
        <f>246000-D22</f>
        <v>222000</v>
      </c>
    </row>
    <row r="23" spans="2:7" x14ac:dyDescent="0.25">
      <c r="C23" s="80" t="s">
        <v>19</v>
      </c>
      <c r="D23" s="83">
        <f>$G$30</f>
        <v>36000</v>
      </c>
      <c r="E23" s="84">
        <f>E22-D23</f>
        <v>186000</v>
      </c>
    </row>
    <row r="24" spans="2:7" x14ac:dyDescent="0.25">
      <c r="C24" s="80" t="s">
        <v>30</v>
      </c>
      <c r="D24" s="83">
        <f t="shared" ref="D24:D27" si="0">$G$30</f>
        <v>36000</v>
      </c>
      <c r="E24" s="84">
        <f t="shared" ref="E24:E28" si="1">E23-D24</f>
        <v>150000</v>
      </c>
    </row>
    <row r="25" spans="2:7" x14ac:dyDescent="0.25">
      <c r="C25" s="80" t="s">
        <v>31</v>
      </c>
      <c r="D25" s="83">
        <f t="shared" si="0"/>
        <v>36000</v>
      </c>
      <c r="E25" s="84">
        <f t="shared" si="1"/>
        <v>114000</v>
      </c>
    </row>
    <row r="26" spans="2:7" x14ac:dyDescent="0.25">
      <c r="C26" s="80" t="s">
        <v>32</v>
      </c>
      <c r="D26" s="83">
        <f t="shared" si="0"/>
        <v>36000</v>
      </c>
      <c r="E26" s="84">
        <f t="shared" si="1"/>
        <v>78000</v>
      </c>
    </row>
    <row r="27" spans="2:7" x14ac:dyDescent="0.25">
      <c r="C27" s="80" t="s">
        <v>33</v>
      </c>
      <c r="D27" s="83">
        <f t="shared" si="0"/>
        <v>36000</v>
      </c>
      <c r="E27" s="84">
        <f t="shared" si="1"/>
        <v>42000</v>
      </c>
    </row>
    <row r="28" spans="2:7" x14ac:dyDescent="0.25">
      <c r="C28" s="81" t="s">
        <v>34</v>
      </c>
      <c r="D28" s="85">
        <f>G32</f>
        <v>12000</v>
      </c>
      <c r="E28" s="85">
        <f t="shared" si="1"/>
        <v>30000</v>
      </c>
    </row>
    <row r="30" spans="2:7" x14ac:dyDescent="0.25">
      <c r="C30" s="1" t="s">
        <v>35</v>
      </c>
      <c r="G30" s="68">
        <f>(246000-30000)/6</f>
        <v>36000</v>
      </c>
    </row>
    <row r="31" spans="2:7" x14ac:dyDescent="0.25">
      <c r="C31" s="1" t="s">
        <v>36</v>
      </c>
      <c r="G31" s="68">
        <f>G30*8/12</f>
        <v>24000</v>
      </c>
    </row>
    <row r="32" spans="2:7" x14ac:dyDescent="0.25">
      <c r="C32" s="1" t="s">
        <v>37</v>
      </c>
      <c r="G32" s="68">
        <f>G30*4/12</f>
        <v>12000</v>
      </c>
    </row>
    <row r="36" spans="2:13" x14ac:dyDescent="0.25">
      <c r="B36" s="65" t="s">
        <v>76</v>
      </c>
    </row>
    <row r="38" spans="2:13" x14ac:dyDescent="0.25">
      <c r="C38" s="1" t="s">
        <v>38</v>
      </c>
      <c r="F38" s="68"/>
      <c r="G38" s="68">
        <v>200000</v>
      </c>
    </row>
    <row r="39" spans="2:13" x14ac:dyDescent="0.25">
      <c r="B39" s="67" t="s">
        <v>23</v>
      </c>
      <c r="C39" s="1" t="s">
        <v>43</v>
      </c>
      <c r="F39" s="68"/>
      <c r="G39" s="69">
        <f>G38*0.2</f>
        <v>40000</v>
      </c>
    </row>
    <row r="40" spans="2:13" s="66" customFormat="1" ht="20.25" x14ac:dyDescent="0.3">
      <c r="B40" s="86" t="s">
        <v>40</v>
      </c>
      <c r="C40" s="1" t="s">
        <v>39</v>
      </c>
      <c r="D40" s="1"/>
      <c r="E40" s="1"/>
      <c r="F40" s="68"/>
      <c r="G40" s="68">
        <f>G38-G39</f>
        <v>160000</v>
      </c>
      <c r="H40" s="1"/>
      <c r="I40" s="1"/>
      <c r="J40" s="1"/>
      <c r="K40" s="1"/>
      <c r="L40" s="1"/>
      <c r="M40" s="1"/>
    </row>
    <row r="41" spans="2:13" x14ac:dyDescent="0.25">
      <c r="B41" s="67"/>
      <c r="C41" s="1" t="s">
        <v>68</v>
      </c>
      <c r="F41" s="68"/>
      <c r="G41" s="68">
        <v>50000</v>
      </c>
    </row>
    <row r="42" spans="2:13" x14ac:dyDescent="0.25">
      <c r="B42" s="67" t="s">
        <v>23</v>
      </c>
      <c r="C42" s="87" t="s">
        <v>41</v>
      </c>
      <c r="F42" s="68"/>
      <c r="G42" s="68"/>
    </row>
    <row r="43" spans="2:13" x14ac:dyDescent="0.25">
      <c r="B43" s="67"/>
      <c r="C43" s="1" t="s">
        <v>42</v>
      </c>
      <c r="F43" s="68">
        <f>200000*0.2</f>
        <v>40000</v>
      </c>
      <c r="G43" s="68"/>
    </row>
    <row r="44" spans="2:13" x14ac:dyDescent="0.25">
      <c r="B44" s="67"/>
      <c r="C44" s="1" t="s">
        <v>44</v>
      </c>
      <c r="F44" s="69">
        <v>5000</v>
      </c>
      <c r="G44" s="69">
        <f>SUM(F43:F44)</f>
        <v>45000</v>
      </c>
    </row>
    <row r="45" spans="2:13" s="66" customFormat="1" ht="20.25" x14ac:dyDescent="0.3">
      <c r="B45" s="86" t="s">
        <v>40</v>
      </c>
      <c r="C45" s="1" t="s">
        <v>45</v>
      </c>
      <c r="D45" s="1"/>
      <c r="E45" s="1"/>
      <c r="F45" s="68"/>
      <c r="G45" s="88">
        <f>G40+G41-G44</f>
        <v>165000</v>
      </c>
      <c r="H45" s="1"/>
      <c r="I45" s="1"/>
      <c r="J45" s="1"/>
      <c r="K45" s="1"/>
      <c r="L45" s="1"/>
    </row>
    <row r="47" spans="2:13" x14ac:dyDescent="0.25">
      <c r="B47" s="1" t="s">
        <v>46</v>
      </c>
    </row>
    <row r="48" spans="2:13" x14ac:dyDescent="0.25">
      <c r="B48" s="1" t="s">
        <v>69</v>
      </c>
    </row>
    <row r="49" spans="2:13" x14ac:dyDescent="0.25">
      <c r="B49" s="1" t="s">
        <v>49</v>
      </c>
    </row>
    <row r="50" spans="2:13" x14ac:dyDescent="0.25">
      <c r="B50" s="1" t="s">
        <v>48</v>
      </c>
    </row>
    <row r="51" spans="2:13" x14ac:dyDescent="0.25">
      <c r="B51" s="1" t="s">
        <v>47</v>
      </c>
    </row>
    <row r="54" spans="2:13" x14ac:dyDescent="0.25">
      <c r="B54" s="65" t="s">
        <v>77</v>
      </c>
    </row>
    <row r="55" spans="2:13" x14ac:dyDescent="0.25">
      <c r="B55" s="65"/>
    </row>
    <row r="56" spans="2:13" x14ac:dyDescent="0.25">
      <c r="G56" s="70" t="s">
        <v>51</v>
      </c>
      <c r="H56" s="70" t="s">
        <v>52</v>
      </c>
    </row>
    <row r="57" spans="2:13" x14ac:dyDescent="0.25">
      <c r="C57" s="1" t="s">
        <v>50</v>
      </c>
      <c r="G57" s="68">
        <v>245000</v>
      </c>
      <c r="H57" s="68">
        <v>147000</v>
      </c>
    </row>
    <row r="58" spans="2:13" x14ac:dyDescent="0.25">
      <c r="B58" s="67" t="s">
        <v>23</v>
      </c>
      <c r="C58" s="1" t="s">
        <v>53</v>
      </c>
      <c r="G58" s="69">
        <v>73500</v>
      </c>
      <c r="H58" s="69">
        <v>44100</v>
      </c>
    </row>
    <row r="59" spans="2:13" s="66" customFormat="1" ht="20.25" x14ac:dyDescent="0.3">
      <c r="B59" s="86" t="s">
        <v>40</v>
      </c>
      <c r="C59" s="1" t="s">
        <v>70</v>
      </c>
      <c r="D59" s="1"/>
      <c r="E59" s="1"/>
      <c r="F59" s="1"/>
      <c r="G59" s="68">
        <f>G57-G58</f>
        <v>171500</v>
      </c>
      <c r="H59" s="68">
        <f>H57-H58</f>
        <v>102900</v>
      </c>
      <c r="I59" s="1"/>
      <c r="J59" s="1"/>
      <c r="K59" s="1"/>
      <c r="L59" s="1"/>
      <c r="M59" s="1"/>
    </row>
    <row r="60" spans="2:13" x14ac:dyDescent="0.25">
      <c r="B60" s="67" t="s">
        <v>23</v>
      </c>
      <c r="C60" s="1" t="s">
        <v>54</v>
      </c>
      <c r="G60" s="69">
        <v>15000</v>
      </c>
      <c r="H60" s="69">
        <v>10000</v>
      </c>
    </row>
    <row r="61" spans="2:13" s="66" customFormat="1" ht="20.25" x14ac:dyDescent="0.3">
      <c r="B61" s="86" t="s">
        <v>40</v>
      </c>
      <c r="C61" s="1" t="s">
        <v>55</v>
      </c>
      <c r="D61" s="1"/>
      <c r="E61" s="1"/>
      <c r="F61" s="1"/>
      <c r="G61" s="88">
        <f>G59-G60</f>
        <v>156500</v>
      </c>
      <c r="H61" s="88">
        <f>H59-H60</f>
        <v>92900</v>
      </c>
      <c r="I61" s="1"/>
      <c r="J61" s="1"/>
      <c r="K61" s="1"/>
      <c r="L61" s="1"/>
      <c r="M61" s="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12.1 til 12.5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showGridLines="0" workbookViewId="0">
      <selection activeCell="G4" sqref="G4"/>
    </sheetView>
  </sheetViews>
  <sheetFormatPr baseColWidth="10" defaultRowHeight="15.75" x14ac:dyDescent="0.25"/>
  <cols>
    <col min="1" max="1" width="6.42578125" style="1" bestFit="1" customWidth="1"/>
    <col min="2" max="2" width="16.28515625" style="1" customWidth="1"/>
    <col min="3" max="10" width="10.7109375" style="1" customWidth="1"/>
    <col min="11" max="16384" width="11.42578125" style="1"/>
  </cols>
  <sheetData>
    <row r="1" spans="1:12" x14ac:dyDescent="0.25">
      <c r="A1" s="65" t="s">
        <v>80</v>
      </c>
    </row>
    <row r="3" spans="1:12" x14ac:dyDescent="0.25">
      <c r="A3" s="1" t="s">
        <v>16</v>
      </c>
      <c r="B3" s="87" t="s">
        <v>83</v>
      </c>
    </row>
    <row r="4" spans="1:12" x14ac:dyDescent="0.25">
      <c r="B4" s="1" t="s">
        <v>56</v>
      </c>
      <c r="D4" s="89">
        <v>90000</v>
      </c>
    </row>
    <row r="5" spans="1:12" x14ac:dyDescent="0.25">
      <c r="B5" s="1" t="s">
        <v>57</v>
      </c>
      <c r="D5" s="89">
        <v>130000</v>
      </c>
    </row>
    <row r="6" spans="1:12" s="66" customFormat="1" ht="20.25" x14ac:dyDescent="0.3">
      <c r="A6" s="1"/>
      <c r="B6" s="1"/>
      <c r="C6" s="1"/>
      <c r="D6" s="90">
        <f>SUM(D4:D5)</f>
        <v>220000</v>
      </c>
      <c r="E6" s="1"/>
      <c r="F6" s="1"/>
      <c r="G6" s="1"/>
      <c r="H6" s="1"/>
      <c r="I6" s="1"/>
      <c r="J6" s="1"/>
      <c r="K6" s="1"/>
      <c r="L6" s="1"/>
    </row>
    <row r="7" spans="1:12" x14ac:dyDescent="0.25">
      <c r="D7" s="67"/>
    </row>
    <row r="8" spans="1:12" x14ac:dyDescent="0.25">
      <c r="B8" s="1" t="s">
        <v>60</v>
      </c>
    </row>
    <row r="9" spans="1:12" x14ac:dyDescent="0.25">
      <c r="B9" s="1" t="s">
        <v>61</v>
      </c>
    </row>
    <row r="10" spans="1:12" x14ac:dyDescent="0.25">
      <c r="B10" s="1" t="s">
        <v>58</v>
      </c>
    </row>
    <row r="12" spans="1:12" x14ac:dyDescent="0.25">
      <c r="A12" s="1" t="s">
        <v>8</v>
      </c>
    </row>
    <row r="13" spans="1:12" x14ac:dyDescent="0.25">
      <c r="A13" s="96" t="s">
        <v>81</v>
      </c>
      <c r="B13" s="99" t="s">
        <v>84</v>
      </c>
      <c r="C13" s="100" t="s">
        <v>0</v>
      </c>
      <c r="D13" s="100"/>
      <c r="E13" s="100" t="s">
        <v>1</v>
      </c>
      <c r="F13" s="100"/>
      <c r="G13" s="100" t="s">
        <v>2</v>
      </c>
      <c r="H13" s="100"/>
      <c r="I13" s="100" t="s">
        <v>3</v>
      </c>
      <c r="J13" s="100"/>
    </row>
    <row r="14" spans="1:12" x14ac:dyDescent="0.25">
      <c r="A14" s="97" t="s">
        <v>82</v>
      </c>
      <c r="B14" s="14"/>
      <c r="C14" s="2" t="s">
        <v>4</v>
      </c>
      <c r="D14" s="2" t="s">
        <v>5</v>
      </c>
      <c r="E14" s="2" t="s">
        <v>4</v>
      </c>
      <c r="F14" s="2" t="s">
        <v>5</v>
      </c>
      <c r="G14" s="2" t="s">
        <v>4</v>
      </c>
      <c r="H14" s="2" t="s">
        <v>5</v>
      </c>
      <c r="I14" s="2" t="s">
        <v>4</v>
      </c>
      <c r="J14" s="3" t="s">
        <v>5</v>
      </c>
    </row>
    <row r="15" spans="1:12" x14ac:dyDescent="0.25">
      <c r="A15" s="12">
        <v>1330</v>
      </c>
      <c r="B15" s="4" t="s">
        <v>6</v>
      </c>
      <c r="C15" s="5">
        <v>330000</v>
      </c>
      <c r="D15" s="17"/>
      <c r="E15" s="15"/>
      <c r="F15" s="16">
        <v>110000</v>
      </c>
      <c r="G15" s="6"/>
      <c r="H15" s="10"/>
      <c r="I15" s="6">
        <v>220000</v>
      </c>
      <c r="J15" s="10"/>
    </row>
    <row r="16" spans="1:12" x14ac:dyDescent="0.25">
      <c r="A16" s="8">
        <v>8170</v>
      </c>
      <c r="B16" s="11" t="s">
        <v>7</v>
      </c>
      <c r="C16" s="7"/>
      <c r="D16" s="9"/>
      <c r="E16" s="18">
        <v>110000</v>
      </c>
      <c r="F16" s="19"/>
      <c r="G16" s="20">
        <v>110000</v>
      </c>
      <c r="H16" s="9"/>
      <c r="I16" s="20"/>
      <c r="J16" s="9"/>
    </row>
  </sheetData>
  <mergeCells count="4">
    <mergeCell ref="C13:D13"/>
    <mergeCell ref="E13:F13"/>
    <mergeCell ref="G13:H13"/>
    <mergeCell ref="I13:J1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12.6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"/>
  <sheetViews>
    <sheetView showGridLines="0" showZeros="0" workbookViewId="0">
      <selection activeCell="B9" sqref="B9"/>
    </sheetView>
  </sheetViews>
  <sheetFormatPr baseColWidth="10" defaultRowHeight="15.75" x14ac:dyDescent="0.25"/>
  <cols>
    <col min="1" max="1" width="7.28515625" style="21" customWidth="1"/>
    <col min="2" max="2" width="21" style="21" bestFit="1" customWidth="1"/>
    <col min="3" max="16384" width="11.42578125" style="21"/>
  </cols>
  <sheetData>
    <row r="1" spans="1:10" x14ac:dyDescent="0.25">
      <c r="A1" s="56" t="s">
        <v>79</v>
      </c>
    </row>
    <row r="3" spans="1:10" x14ac:dyDescent="0.25">
      <c r="A3" s="21" t="s">
        <v>16</v>
      </c>
    </row>
    <row r="4" spans="1:10" x14ac:dyDescent="0.25">
      <c r="A4" s="22" t="s">
        <v>81</v>
      </c>
      <c r="B4" s="23" t="s">
        <v>84</v>
      </c>
      <c r="C4" s="101" t="s">
        <v>0</v>
      </c>
      <c r="D4" s="102"/>
      <c r="E4" s="102" t="s">
        <v>1</v>
      </c>
      <c r="F4" s="102"/>
      <c r="G4" s="102" t="s">
        <v>2</v>
      </c>
      <c r="H4" s="102"/>
      <c r="I4" s="102" t="s">
        <v>3</v>
      </c>
      <c r="J4" s="102"/>
    </row>
    <row r="5" spans="1:10" x14ac:dyDescent="0.25">
      <c r="A5" s="98" t="s">
        <v>82</v>
      </c>
      <c r="B5" s="24"/>
      <c r="C5" s="25" t="s">
        <v>4</v>
      </c>
      <c r="D5" s="26" t="s">
        <v>5</v>
      </c>
      <c r="E5" s="26" t="s">
        <v>4</v>
      </c>
      <c r="F5" s="26" t="s">
        <v>5</v>
      </c>
      <c r="G5" s="26" t="s">
        <v>4</v>
      </c>
      <c r="H5" s="26" t="s">
        <v>5</v>
      </c>
      <c r="I5" s="26" t="s">
        <v>4</v>
      </c>
      <c r="J5" s="27" t="s">
        <v>5</v>
      </c>
    </row>
    <row r="6" spans="1:10" x14ac:dyDescent="0.25">
      <c r="A6" s="28">
        <v>1100</v>
      </c>
      <c r="B6" s="29" t="s">
        <v>9</v>
      </c>
      <c r="C6" s="30">
        <v>9225000</v>
      </c>
      <c r="D6" s="31"/>
      <c r="E6" s="32"/>
      <c r="F6" s="33">
        <v>225000</v>
      </c>
      <c r="G6" s="34"/>
      <c r="H6" s="35"/>
      <c r="I6" s="34">
        <f>C6-F6-F7</f>
        <v>6000000</v>
      </c>
      <c r="J6" s="35"/>
    </row>
    <row r="7" spans="1:10" x14ac:dyDescent="0.25">
      <c r="A7" s="36"/>
      <c r="B7" s="37"/>
      <c r="C7" s="38"/>
      <c r="D7" s="39"/>
      <c r="E7" s="40"/>
      <c r="F7" s="41">
        <v>3000000</v>
      </c>
      <c r="G7" s="37"/>
      <c r="H7" s="42"/>
      <c r="I7" s="37"/>
      <c r="J7" s="42"/>
    </row>
    <row r="8" spans="1:10" x14ac:dyDescent="0.25">
      <c r="A8" s="36">
        <v>6000</v>
      </c>
      <c r="B8" s="43" t="s">
        <v>10</v>
      </c>
      <c r="C8" s="37"/>
      <c r="D8" s="39"/>
      <c r="E8" s="44">
        <f>F6</f>
        <v>225000</v>
      </c>
      <c r="F8" s="45"/>
      <c r="G8" s="46">
        <f>SUM(E8:F8)</f>
        <v>225000</v>
      </c>
      <c r="H8" s="47"/>
      <c r="I8" s="46"/>
      <c r="J8" s="47"/>
    </row>
    <row r="9" spans="1:10" x14ac:dyDescent="0.25">
      <c r="A9" s="48">
        <v>6050</v>
      </c>
      <c r="B9" s="49" t="s">
        <v>11</v>
      </c>
      <c r="C9" s="50"/>
      <c r="D9" s="51"/>
      <c r="E9" s="52">
        <v>3000000</v>
      </c>
      <c r="F9" s="53"/>
      <c r="G9" s="54">
        <f>SUM(E9:F9)</f>
        <v>3000000</v>
      </c>
      <c r="H9" s="55"/>
      <c r="I9" s="54"/>
      <c r="J9" s="55"/>
    </row>
    <row r="11" spans="1:10" x14ac:dyDescent="0.25">
      <c r="B11" s="21" t="s">
        <v>59</v>
      </c>
    </row>
    <row r="13" spans="1:10" x14ac:dyDescent="0.25">
      <c r="A13" s="21" t="s">
        <v>8</v>
      </c>
      <c r="B13" s="21" t="s">
        <v>62</v>
      </c>
    </row>
    <row r="14" spans="1:10" x14ac:dyDescent="0.25">
      <c r="B14" s="21" t="s">
        <v>63</v>
      </c>
    </row>
  </sheetData>
  <mergeCells count="4">
    <mergeCell ref="C4:D4"/>
    <mergeCell ref="E4:F4"/>
    <mergeCell ref="G4:H4"/>
    <mergeCell ref="I4:J4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12.7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2"/>
  <sheetViews>
    <sheetView showGridLines="0" showZeros="0" tabSelected="1" workbookViewId="0">
      <selection activeCell="E22" sqref="E22"/>
    </sheetView>
  </sheetViews>
  <sheetFormatPr baseColWidth="10" defaultRowHeight="15.75" x14ac:dyDescent="0.25"/>
  <cols>
    <col min="1" max="1" width="7.140625" style="21" customWidth="1"/>
    <col min="2" max="2" width="15.7109375" style="21" customWidth="1"/>
    <col min="3" max="10" width="9.7109375" style="21" customWidth="1"/>
    <col min="11" max="16384" width="11.42578125" style="21"/>
  </cols>
  <sheetData>
    <row r="1" spans="1:10" x14ac:dyDescent="0.25">
      <c r="A1" s="56" t="s">
        <v>78</v>
      </c>
    </row>
    <row r="3" spans="1:10" x14ac:dyDescent="0.25">
      <c r="A3" s="56" t="s">
        <v>12</v>
      </c>
    </row>
    <row r="4" spans="1:10" x14ac:dyDescent="0.25">
      <c r="A4" s="22" t="s">
        <v>81</v>
      </c>
      <c r="B4" s="23" t="s">
        <v>84</v>
      </c>
      <c r="C4" s="101" t="s">
        <v>0</v>
      </c>
      <c r="D4" s="102"/>
      <c r="E4" s="102" t="s">
        <v>1</v>
      </c>
      <c r="F4" s="102"/>
      <c r="G4" s="102" t="s">
        <v>2</v>
      </c>
      <c r="H4" s="102"/>
      <c r="I4" s="102" t="s">
        <v>3</v>
      </c>
      <c r="J4" s="102"/>
    </row>
    <row r="5" spans="1:10" x14ac:dyDescent="0.25">
      <c r="A5" s="98" t="s">
        <v>82</v>
      </c>
      <c r="B5" s="24"/>
      <c r="C5" s="25" t="s">
        <v>4</v>
      </c>
      <c r="D5" s="26" t="s">
        <v>5</v>
      </c>
      <c r="E5" s="26" t="s">
        <v>4</v>
      </c>
      <c r="F5" s="26" t="s">
        <v>5</v>
      </c>
      <c r="G5" s="26" t="s">
        <v>4</v>
      </c>
      <c r="H5" s="26" t="s">
        <v>5</v>
      </c>
      <c r="I5" s="26" t="s">
        <v>4</v>
      </c>
      <c r="J5" s="27" t="s">
        <v>5</v>
      </c>
    </row>
    <row r="6" spans="1:10" x14ac:dyDescent="0.25">
      <c r="A6" s="36">
        <v>1220</v>
      </c>
      <c r="B6" s="37" t="s">
        <v>13</v>
      </c>
      <c r="C6" s="57">
        <v>200000</v>
      </c>
      <c r="D6" s="58"/>
      <c r="E6" s="59"/>
      <c r="F6" s="60">
        <f>E9</f>
        <v>30000</v>
      </c>
      <c r="G6" s="61"/>
      <c r="H6" s="62"/>
      <c r="I6" s="61">
        <f>C6-F6</f>
        <v>170000</v>
      </c>
      <c r="J6" s="62"/>
    </row>
    <row r="7" spans="1:10" x14ac:dyDescent="0.25">
      <c r="A7" s="48">
        <v>6010</v>
      </c>
      <c r="B7" s="50" t="s">
        <v>14</v>
      </c>
      <c r="C7" s="54"/>
      <c r="D7" s="51"/>
      <c r="E7" s="52">
        <f>E9</f>
        <v>30000</v>
      </c>
      <c r="F7" s="53"/>
      <c r="G7" s="54">
        <f>E7</f>
        <v>30000</v>
      </c>
      <c r="H7" s="55"/>
      <c r="I7" s="54"/>
      <c r="J7" s="55"/>
    </row>
    <row r="8" spans="1:10" x14ac:dyDescent="0.25">
      <c r="A8" s="92"/>
      <c r="B8" s="64"/>
      <c r="C8" s="64"/>
      <c r="D8" s="94"/>
      <c r="E8" s="94"/>
      <c r="F8" s="64"/>
      <c r="G8" s="64"/>
      <c r="H8" s="64"/>
      <c r="I8" s="64"/>
      <c r="J8" s="64"/>
    </row>
    <row r="9" spans="1:10" x14ac:dyDescent="0.25">
      <c r="B9" s="95" t="s">
        <v>71</v>
      </c>
      <c r="C9" s="64"/>
      <c r="E9" s="94">
        <f>C6*0.15</f>
        <v>30000</v>
      </c>
      <c r="F9" s="64"/>
      <c r="G9" s="64"/>
      <c r="H9" s="64"/>
      <c r="I9" s="64"/>
      <c r="J9" s="64"/>
    </row>
    <row r="11" spans="1:10" x14ac:dyDescent="0.25">
      <c r="A11" s="56" t="s">
        <v>15</v>
      </c>
    </row>
    <row r="12" spans="1:10" x14ac:dyDescent="0.25">
      <c r="A12" s="22" t="s">
        <v>81</v>
      </c>
      <c r="B12" s="23" t="s">
        <v>84</v>
      </c>
      <c r="C12" s="101" t="s">
        <v>0</v>
      </c>
      <c r="D12" s="102"/>
      <c r="E12" s="102" t="s">
        <v>1</v>
      </c>
      <c r="F12" s="102"/>
      <c r="G12" s="102" t="s">
        <v>2</v>
      </c>
      <c r="H12" s="102"/>
      <c r="I12" s="102" t="s">
        <v>3</v>
      </c>
      <c r="J12" s="102"/>
    </row>
    <row r="13" spans="1:10" x14ac:dyDescent="0.25">
      <c r="A13" s="98" t="s">
        <v>82</v>
      </c>
      <c r="B13" s="24"/>
      <c r="C13" s="25" t="s">
        <v>4</v>
      </c>
      <c r="D13" s="26" t="s">
        <v>5</v>
      </c>
      <c r="E13" s="26" t="s">
        <v>4</v>
      </c>
      <c r="F13" s="26" t="s">
        <v>5</v>
      </c>
      <c r="G13" s="26" t="s">
        <v>4</v>
      </c>
      <c r="H13" s="26" t="s">
        <v>5</v>
      </c>
      <c r="I13" s="26" t="s">
        <v>4</v>
      </c>
      <c r="J13" s="27" t="s">
        <v>5</v>
      </c>
    </row>
    <row r="14" spans="1:10" x14ac:dyDescent="0.25">
      <c r="A14" s="36">
        <v>1220</v>
      </c>
      <c r="B14" s="37" t="s">
        <v>13</v>
      </c>
      <c r="C14" s="57">
        <f>170000+280000</f>
        <v>450000</v>
      </c>
      <c r="D14" s="58"/>
      <c r="E14" s="59"/>
      <c r="F14" s="60">
        <f>E22</f>
        <v>51000</v>
      </c>
      <c r="G14" s="61"/>
      <c r="H14" s="62"/>
      <c r="I14" s="61">
        <f>C14-F14</f>
        <v>399000</v>
      </c>
      <c r="J14" s="62"/>
    </row>
    <row r="15" spans="1:10" x14ac:dyDescent="0.25">
      <c r="A15" s="48">
        <v>6010</v>
      </c>
      <c r="B15" s="49" t="s">
        <v>14</v>
      </c>
      <c r="C15" s="50"/>
      <c r="D15" s="51"/>
      <c r="E15" s="52">
        <f>E22</f>
        <v>51000</v>
      </c>
      <c r="F15" s="53"/>
      <c r="G15" s="54">
        <f>E15</f>
        <v>51000</v>
      </c>
      <c r="H15" s="55"/>
      <c r="I15" s="54"/>
      <c r="J15" s="55"/>
    </row>
    <row r="16" spans="1:10" x14ac:dyDescent="0.25">
      <c r="A16" s="92"/>
      <c r="B16" s="93"/>
      <c r="C16" s="64"/>
      <c r="D16" s="94"/>
      <c r="E16" s="94"/>
      <c r="F16" s="64"/>
      <c r="G16" s="64"/>
      <c r="H16" s="64"/>
      <c r="I16" s="64"/>
      <c r="J16" s="64"/>
    </row>
    <row r="17" spans="1:12" x14ac:dyDescent="0.25">
      <c r="A17" s="92"/>
      <c r="B17" s="93" t="s">
        <v>67</v>
      </c>
      <c r="C17" s="64"/>
      <c r="D17" s="94"/>
      <c r="E17" s="94"/>
      <c r="F17" s="64"/>
      <c r="G17" s="64"/>
      <c r="H17" s="64"/>
      <c r="I17" s="64"/>
      <c r="J17" s="64"/>
    </row>
    <row r="19" spans="1:12" x14ac:dyDescent="0.25">
      <c r="B19" s="56" t="s">
        <v>64</v>
      </c>
    </row>
    <row r="20" spans="1:12" x14ac:dyDescent="0.25">
      <c r="B20" s="21" t="s">
        <v>65</v>
      </c>
      <c r="E20" s="64">
        <f>200000*0.15</f>
        <v>30000</v>
      </c>
    </row>
    <row r="21" spans="1:12" x14ac:dyDescent="0.25">
      <c r="B21" s="21" t="s">
        <v>66</v>
      </c>
      <c r="E21" s="64">
        <f>280000*0.15*6/12</f>
        <v>21000</v>
      </c>
    </row>
    <row r="22" spans="1:12" s="63" customFormat="1" ht="20.25" x14ac:dyDescent="0.3">
      <c r="A22" s="21"/>
      <c r="B22" s="21"/>
      <c r="C22" s="21"/>
      <c r="D22" s="21"/>
      <c r="E22" s="91">
        <f>SUM(E20:E21)</f>
        <v>51000</v>
      </c>
      <c r="F22" s="21"/>
      <c r="G22" s="21"/>
      <c r="H22" s="21"/>
      <c r="I22" s="21"/>
      <c r="J22" s="21"/>
      <c r="K22" s="21"/>
      <c r="L22" s="21"/>
    </row>
  </sheetData>
  <mergeCells count="8">
    <mergeCell ref="C4:D4"/>
    <mergeCell ref="E4:F4"/>
    <mergeCell ref="G4:H4"/>
    <mergeCell ref="I4:J4"/>
    <mergeCell ref="C12:D12"/>
    <mergeCell ref="E12:F12"/>
    <mergeCell ref="G12:H12"/>
    <mergeCell ref="I12:J12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12.8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Oppgave 12.1 til 12.5</vt:lpstr>
      <vt:lpstr>Oppgave 12.6</vt:lpstr>
      <vt:lpstr>Oppgave 12.7</vt:lpstr>
      <vt:lpstr>Oppgave 12.8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cp:lastPrinted>2020-04-05T12:22:14Z</cp:lastPrinted>
  <dcterms:created xsi:type="dcterms:W3CDTF">1997-01-16T18:32:43Z</dcterms:created>
  <dcterms:modified xsi:type="dcterms:W3CDTF">2024-08-14T12:39:06Z</dcterms:modified>
</cp:coreProperties>
</file>